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customProperty2.bin" ContentType="application/vnd.openxmlformats-officedocument.spreadsheetml.customProperty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tables/table3.xml" ContentType="application/vnd.openxmlformats-officedocument.spreadsheetml.table+xml"/>
  <Override PartName="/xl/customProperty6.bin" ContentType="application/vnd.openxmlformats-officedocument.spreadsheetml.customProperty"/>
  <Override PartName="/xl/tables/table4.xml" ContentType="application/vnd.openxmlformats-officedocument.spreadsheetml.table+xml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lijn-my.sharepoint.com/personal/29076_delijn_be/Documents/Persoonlijk/"/>
    </mc:Choice>
  </mc:AlternateContent>
  <xr:revisionPtr revIDLastSave="73" documentId="10_ncr:8000_{73FE781D-F5DA-4C34-9D39-222A669C529F}" xr6:coauthVersionLast="47" xr6:coauthVersionMax="47" xr10:uidLastSave="{22A1EB87-8BC5-44E2-BBC0-719386D8C2B2}"/>
  <bookViews>
    <workbookView xWindow="-108" yWindow="-108" windowWidth="30960" windowHeight="17628" activeTab="4" xr2:uid="{934B98DF-2487-42D4-9E77-EF8D4316E92D}"/>
  </bookViews>
  <sheets>
    <sheet name="Dashboard" sheetId="4" r:id="rId1"/>
    <sheet name="Budgetten" sheetId="8" r:id="rId2"/>
    <sheet name="Score" sheetId="9" r:id="rId3"/>
    <sheet name="Kredietscore" sheetId="10" r:id="rId4"/>
    <sheet name="Data" sheetId="2" r:id="rId5"/>
    <sheet name="Nutsvoorziening" sheetId="11" r:id="rId6"/>
    <sheet name="Lijst" sheetId="3" r:id="rId7"/>
    <sheet name="Trefwoorden" sheetId="5" r:id="rId8"/>
  </sheets>
  <definedNames>
    <definedName name="_xlnm._FilterDatabase" localSheetId="6" hidden="1">Lijst!$A$1:$C$1</definedName>
    <definedName name="zoeklijst">Trefwoorden!$A$2:$B$6</definedName>
  </definedNames>
  <calcPr calcId="191029" concurrentManualCount="2"/>
  <pivotCaches>
    <pivotCache cacheId="0" r:id="rId9"/>
    <pivotCache cacheId="7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404" i="2" l="1"/>
  <c r="B2404" i="2"/>
  <c r="G2404" i="2"/>
  <c r="I2404" i="2"/>
  <c r="H2403" i="2"/>
  <c r="D2401" i="2" a="1"/>
  <c r="D2401" i="2" s="1"/>
  <c r="H2401" i="2" s="1"/>
  <c r="B2403" i="2"/>
  <c r="B2401" i="2"/>
  <c r="G2403" i="2"/>
  <c r="G2401" i="2"/>
  <c r="I2403" i="2"/>
  <c r="I2401" i="2"/>
  <c r="D2399" i="2" a="1"/>
  <c r="D2399" i="2" s="1"/>
  <c r="H2399" i="2" s="1"/>
  <c r="H2400" i="2"/>
  <c r="D2402" i="2" a="1"/>
  <c r="D2402" i="2" s="1"/>
  <c r="H2402" i="2" s="1"/>
  <c r="B2402" i="2"/>
  <c r="G2402" i="2"/>
  <c r="I2402" i="2"/>
  <c r="D2393" i="2" a="1"/>
  <c r="D2393" i="2" s="1"/>
  <c r="H2393" i="2" s="1"/>
  <c r="D2394" i="2" a="1"/>
  <c r="D2394" i="2" s="1"/>
  <c r="H2394" i="2" s="1"/>
  <c r="D2395" i="2" a="1"/>
  <c r="D2395" i="2" s="1"/>
  <c r="H2395" i="2" s="1"/>
  <c r="D2396" i="2" a="1"/>
  <c r="D2396" i="2" s="1"/>
  <c r="H2396" i="2" s="1"/>
  <c r="D2398" i="2" a="1"/>
  <c r="D2398" i="2" s="1"/>
  <c r="H2398" i="2" s="1"/>
  <c r="G2393" i="2"/>
  <c r="G2394" i="2"/>
  <c r="G2395" i="2"/>
  <c r="G2396" i="2"/>
  <c r="G2397" i="2"/>
  <c r="G2398" i="2"/>
  <c r="G2399" i="2"/>
  <c r="G2400" i="2"/>
  <c r="H2397" i="2"/>
  <c r="B2394" i="2"/>
  <c r="B2395" i="2"/>
  <c r="B2396" i="2"/>
  <c r="B2397" i="2"/>
  <c r="B2398" i="2"/>
  <c r="B2399" i="2"/>
  <c r="B2400" i="2"/>
  <c r="I2394" i="2"/>
  <c r="I2395" i="2"/>
  <c r="I2396" i="2"/>
  <c r="I2397" i="2"/>
  <c r="I2398" i="2"/>
  <c r="I2399" i="2"/>
  <c r="I2400" i="2"/>
  <c r="B2393" i="2"/>
  <c r="I2393" i="2"/>
  <c r="BL18" i="8"/>
  <c r="H2382" i="2"/>
  <c r="D2384" i="2" a="1"/>
  <c r="D2384" i="2" s="1"/>
  <c r="H2384" i="2" s="1"/>
  <c r="H2386" i="2"/>
  <c r="H2387" i="2"/>
  <c r="D2391" i="2" a="1"/>
  <c r="D2391" i="2" s="1"/>
  <c r="H2391" i="2" s="1"/>
  <c r="H2392" i="2"/>
  <c r="D2379" i="2" a="1"/>
  <c r="D2379" i="2"/>
  <c r="H2379" i="2" s="1"/>
  <c r="H2380" i="2"/>
  <c r="B2383" i="2"/>
  <c r="B2384" i="2"/>
  <c r="B2385" i="2"/>
  <c r="B2376" i="2"/>
  <c r="B2381" i="2"/>
  <c r="B2377" i="2"/>
  <c r="B2378" i="2"/>
  <c r="B2386" i="2"/>
  <c r="B2387" i="2"/>
  <c r="B2388" i="2"/>
  <c r="B2389" i="2"/>
  <c r="B2390" i="2"/>
  <c r="B2391" i="2"/>
  <c r="B2392" i="2"/>
  <c r="B2379" i="2"/>
  <c r="B2380" i="2"/>
  <c r="G2383" i="2"/>
  <c r="G2384" i="2"/>
  <c r="G2385" i="2"/>
  <c r="G2376" i="2"/>
  <c r="G2381" i="2"/>
  <c r="G2377" i="2"/>
  <c r="G2378" i="2"/>
  <c r="G2386" i="2"/>
  <c r="G2387" i="2"/>
  <c r="G2388" i="2"/>
  <c r="G2389" i="2"/>
  <c r="G2390" i="2"/>
  <c r="G2391" i="2"/>
  <c r="G2392" i="2"/>
  <c r="G2379" i="2"/>
  <c r="G2380" i="2"/>
  <c r="I2383" i="2"/>
  <c r="I2384" i="2"/>
  <c r="I2385" i="2"/>
  <c r="I2376" i="2"/>
  <c r="I2381" i="2"/>
  <c r="I2377" i="2"/>
  <c r="I2378" i="2"/>
  <c r="I2386" i="2"/>
  <c r="I2387" i="2"/>
  <c r="I2388" i="2"/>
  <c r="I2389" i="2"/>
  <c r="I2390" i="2"/>
  <c r="I2391" i="2"/>
  <c r="I2392" i="2"/>
  <c r="I2379" i="2"/>
  <c r="I2380" i="2"/>
  <c r="B2382" i="2"/>
  <c r="G2382" i="2"/>
  <c r="I2382" i="2"/>
  <c r="D2359" i="2" a="1"/>
  <c r="D2359" i="2"/>
  <c r="H2374" i="2"/>
  <c r="H2375" i="2"/>
  <c r="H2371" i="2"/>
  <c r="H2359" i="2"/>
  <c r="H2373" i="2"/>
  <c r="B2368" i="2"/>
  <c r="B2369" i="2"/>
  <c r="B2374" i="2"/>
  <c r="B2375" i="2"/>
  <c r="B2370" i="2"/>
  <c r="B2371" i="2"/>
  <c r="B2359" i="2"/>
  <c r="B2372" i="2"/>
  <c r="B2360" i="2"/>
  <c r="G2368" i="2"/>
  <c r="G2369" i="2"/>
  <c r="G2374" i="2"/>
  <c r="G2375" i="2"/>
  <c r="G2370" i="2"/>
  <c r="G2371" i="2"/>
  <c r="G2359" i="2"/>
  <c r="G2372" i="2"/>
  <c r="G2360" i="2"/>
  <c r="I2368" i="2"/>
  <c r="I2369" i="2"/>
  <c r="I2374" i="2"/>
  <c r="I2375" i="2"/>
  <c r="I2370" i="2"/>
  <c r="I2371" i="2"/>
  <c r="I2359" i="2"/>
  <c r="I2372" i="2"/>
  <c r="I2360" i="2"/>
  <c r="B2373" i="2"/>
  <c r="G2373" i="2"/>
  <c r="I2373" i="2"/>
  <c r="B2367" i="2"/>
  <c r="G2367" i="2"/>
  <c r="I2367" i="2"/>
  <c r="D2350" i="2" a="1"/>
  <c r="D2350" i="2" s="1"/>
  <c r="B2365" i="2"/>
  <c r="B2366" i="2"/>
  <c r="B2349" i="2"/>
  <c r="B2350" i="2"/>
  <c r="B2364" i="2"/>
  <c r="C5" i="10"/>
  <c r="F633" i="2"/>
  <c r="D2339" i="2" a="1"/>
  <c r="D2339" i="2" s="1"/>
  <c r="B2355" i="2"/>
  <c r="B2356" i="2"/>
  <c r="B2357" i="2"/>
  <c r="B2358" i="2"/>
  <c r="B2346" i="2"/>
  <c r="B2347" i="2"/>
  <c r="B2363" i="2"/>
  <c r="B2348" i="2"/>
  <c r="B2339" i="2"/>
  <c r="B2240" i="2"/>
  <c r="G2240" i="2"/>
  <c r="H2240" i="2"/>
  <c r="I2240" i="2"/>
  <c r="G20" i="8"/>
  <c r="K20" i="8"/>
  <c r="O20" i="8"/>
  <c r="S20" i="8"/>
  <c r="W20" i="8"/>
  <c r="AA20" i="8"/>
  <c r="AE20" i="8"/>
  <c r="AI20" i="8"/>
  <c r="AM20" i="8"/>
  <c r="AQ20" i="8"/>
  <c r="AU20" i="8"/>
  <c r="AY20" i="8"/>
  <c r="BC20" i="8"/>
  <c r="BG20" i="8"/>
  <c r="BK20" i="8"/>
  <c r="C20" i="8"/>
  <c r="L78" i="4"/>
  <c r="F78" i="4"/>
  <c r="M78" i="4"/>
  <c r="F20" i="8"/>
  <c r="N20" i="8"/>
  <c r="R20" i="8"/>
  <c r="V20" i="8"/>
  <c r="AD20" i="8"/>
  <c r="AH20" i="8"/>
  <c r="AL20" i="8"/>
  <c r="AT20" i="8"/>
  <c r="AX20" i="8"/>
  <c r="BB20" i="8"/>
  <c r="BF20" i="8"/>
  <c r="BN20" i="8"/>
  <c r="N78" i="4"/>
  <c r="E20" i="8"/>
  <c r="I20" i="8"/>
  <c r="M20" i="8"/>
  <c r="Q20" i="8"/>
  <c r="U20" i="8"/>
  <c r="Y20" i="8"/>
  <c r="AC20" i="8"/>
  <c r="AG20" i="8"/>
  <c r="AK20" i="8"/>
  <c r="AO20" i="8"/>
  <c r="AS20" i="8"/>
  <c r="AW20" i="8"/>
  <c r="BA20" i="8"/>
  <c r="BE20" i="8"/>
  <c r="BI20" i="8"/>
  <c r="BM20" i="8"/>
  <c r="J78" i="4"/>
  <c r="D78" i="4"/>
  <c r="E78" i="4"/>
  <c r="D20" i="8"/>
  <c r="H20" i="8"/>
  <c r="L20" i="8"/>
  <c r="P20" i="8"/>
  <c r="T20" i="8"/>
  <c r="X20" i="8"/>
  <c r="AB20" i="8"/>
  <c r="AF20" i="8"/>
  <c r="AJ20" i="8"/>
  <c r="AN20" i="8"/>
  <c r="AR20" i="8"/>
  <c r="AV20" i="8"/>
  <c r="AZ20" i="8"/>
  <c r="BD20" i="8"/>
  <c r="BH20" i="8"/>
  <c r="BL20" i="8"/>
  <c r="C78" i="4"/>
  <c r="K78" i="4"/>
  <c r="H78" i="4"/>
  <c r="J20" i="8"/>
  <c r="Z20" i="8"/>
  <c r="AP20" i="8"/>
  <c r="BJ20" i="8"/>
  <c r="I78" i="4"/>
  <c r="G78" i="4"/>
  <c r="H2365" i="2" l="1"/>
  <c r="F2350" i="2"/>
  <c r="I2350" i="2" s="1"/>
  <c r="H2350" i="2"/>
  <c r="G2366" i="2"/>
  <c r="I2366" i="2"/>
  <c r="H2366" i="2"/>
  <c r="H2339" i="2"/>
  <c r="F2339" i="2"/>
  <c r="H2347" i="2"/>
  <c r="H2358" i="2"/>
  <c r="F2358" i="2"/>
  <c r="H2355" i="2"/>
  <c r="H2354" i="2"/>
  <c r="F2354" i="2"/>
  <c r="G2354" i="2" s="1"/>
  <c r="B2362" i="2"/>
  <c r="D2353" i="2" a="1"/>
  <c r="D2353" i="2" s="1"/>
  <c r="H2353" i="2" s="1"/>
  <c r="B2361" i="2"/>
  <c r="B2352" i="2"/>
  <c r="B2353" i="2"/>
  <c r="B2354" i="2"/>
  <c r="B2341" i="2"/>
  <c r="B2342" i="2"/>
  <c r="B2343" i="2"/>
  <c r="B2344" i="2"/>
  <c r="B2345" i="2"/>
  <c r="B2351" i="2"/>
  <c r="D2328" i="2" a="1"/>
  <c r="D2328" i="2" s="1"/>
  <c r="H2328" i="2" s="1"/>
  <c r="D2335" i="2" a="1"/>
  <c r="D2335" i="2" s="1"/>
  <c r="F2335" i="2" s="1"/>
  <c r="H2333" i="2"/>
  <c r="H2338" i="2"/>
  <c r="B2338" i="2"/>
  <c r="B2327" i="2"/>
  <c r="B2328" i="2"/>
  <c r="B2329" i="2"/>
  <c r="B2330" i="2"/>
  <c r="B2334" i="2"/>
  <c r="B2335" i="2"/>
  <c r="B2336" i="2"/>
  <c r="B2331" i="2"/>
  <c r="B2332" i="2"/>
  <c r="B2333" i="2"/>
  <c r="B2337" i="2"/>
  <c r="B2317" i="2"/>
  <c r="B2340" i="2"/>
  <c r="B2321" i="2"/>
  <c r="B2320" i="2"/>
  <c r="C4" i="9"/>
  <c r="B4" i="9" s="1"/>
  <c r="B1" i="9"/>
  <c r="E1" i="9" s="1"/>
  <c r="C2" i="10"/>
  <c r="B2" i="10" s="1"/>
  <c r="B1" i="10"/>
  <c r="B2323" i="2"/>
  <c r="B2324" i="2"/>
  <c r="B2325" i="2"/>
  <c r="B2326" i="2"/>
  <c r="B2322" i="2"/>
  <c r="H1762" i="2"/>
  <c r="H2309" i="2"/>
  <c r="H2310" i="2"/>
  <c r="H2311" i="2"/>
  <c r="H2312" i="2"/>
  <c r="H2313" i="2"/>
  <c r="H2314" i="2"/>
  <c r="F1762" i="2"/>
  <c r="G1762" i="2" s="1"/>
  <c r="F2309" i="2"/>
  <c r="I2309" i="2" s="1"/>
  <c r="F2310" i="2"/>
  <c r="G2310" i="2" s="1"/>
  <c r="B2279" i="2"/>
  <c r="F2279" i="2"/>
  <c r="G2279" i="2" s="1"/>
  <c r="H2279" i="2"/>
  <c r="D2318" i="2" a="1"/>
  <c r="D2318" i="2" s="1"/>
  <c r="D2308" i="2" a="1"/>
  <c r="D2308" i="2" s="1"/>
  <c r="D2316" i="2" a="1"/>
  <c r="D2316" i="2" s="1"/>
  <c r="B2308" i="2"/>
  <c r="B2309" i="2"/>
  <c r="B2310" i="2"/>
  <c r="B2311" i="2"/>
  <c r="B2319" i="2"/>
  <c r="B2306" i="2"/>
  <c r="B2307" i="2"/>
  <c r="B2312" i="2"/>
  <c r="B2313" i="2"/>
  <c r="B2314" i="2"/>
  <c r="B2315" i="2"/>
  <c r="B2316" i="2"/>
  <c r="G2311" i="2"/>
  <c r="G2312" i="2"/>
  <c r="G2313" i="2"/>
  <c r="G2314" i="2"/>
  <c r="G2315" i="2"/>
  <c r="I2311" i="2"/>
  <c r="I2312" i="2"/>
  <c r="I2313" i="2"/>
  <c r="I2314" i="2"/>
  <c r="I2315" i="2"/>
  <c r="B2318" i="2"/>
  <c r="C8" i="11"/>
  <c r="C9" i="11"/>
  <c r="C10" i="11"/>
  <c r="C11" i="11"/>
  <c r="C12" i="11"/>
  <c r="C13" i="11"/>
  <c r="C3" i="11"/>
  <c r="C4" i="11"/>
  <c r="C5" i="11"/>
  <c r="C6" i="11"/>
  <c r="C7" i="11"/>
  <c r="B4" i="10"/>
  <c r="R1" i="4"/>
  <c r="S1" i="4"/>
  <c r="T1" i="4"/>
  <c r="U1" i="4"/>
  <c r="V1" i="4"/>
  <c r="W1" i="4"/>
  <c r="X1" i="4"/>
  <c r="Y1" i="4"/>
  <c r="Z1" i="4"/>
  <c r="AA1" i="4"/>
  <c r="B5" i="10"/>
  <c r="B5" i="9"/>
  <c r="E5" i="9"/>
  <c r="B1762" i="2"/>
  <c r="BI18" i="8"/>
  <c r="BI19" i="8" s="1"/>
  <c r="BJ18" i="8"/>
  <c r="BJ19" i="8" s="1"/>
  <c r="BK18" i="8"/>
  <c r="BK19" i="8" s="1"/>
  <c r="BL19" i="8"/>
  <c r="BM18" i="8"/>
  <c r="BM19" i="8" s="1"/>
  <c r="BN18" i="8"/>
  <c r="BN19" i="8" s="1"/>
  <c r="BE18" i="8"/>
  <c r="BE19" i="8" s="1"/>
  <c r="BF18" i="8"/>
  <c r="BF19" i="8" s="1"/>
  <c r="BG18" i="8"/>
  <c r="BG19" i="8" s="1"/>
  <c r="BH18" i="8"/>
  <c r="BH19" i="8" s="1"/>
  <c r="BD18" i="8"/>
  <c r="BD19" i="8" s="1"/>
  <c r="BC18" i="8"/>
  <c r="BC19" i="8" s="1"/>
  <c r="BB18" i="8"/>
  <c r="BA18" i="8"/>
  <c r="BA19" i="8" s="1"/>
  <c r="AZ18" i="8"/>
  <c r="AZ19" i="8" s="1"/>
  <c r="AY18" i="8"/>
  <c r="AY19" i="8" s="1"/>
  <c r="AX18" i="8"/>
  <c r="AX19" i="8" s="1"/>
  <c r="AW18" i="8"/>
  <c r="AW19" i="8" s="1"/>
  <c r="AV18" i="8"/>
  <c r="AV19" i="8" s="1"/>
  <c r="AU18" i="8"/>
  <c r="AU19" i="8" s="1"/>
  <c r="AT18" i="8"/>
  <c r="AT19" i="8" s="1"/>
  <c r="AS18" i="8"/>
  <c r="AS19" i="8" s="1"/>
  <c r="AR18" i="8"/>
  <c r="AR19" i="8" s="1"/>
  <c r="AQ18" i="8"/>
  <c r="AQ19" i="8" s="1"/>
  <c r="AP18" i="8"/>
  <c r="AP19" i="8" s="1"/>
  <c r="AO18" i="8"/>
  <c r="AO19" i="8" s="1"/>
  <c r="AN18" i="8"/>
  <c r="AN19" i="8" s="1"/>
  <c r="AM18" i="8"/>
  <c r="AM19" i="8" s="1"/>
  <c r="AL18" i="8"/>
  <c r="AL19" i="8" s="1"/>
  <c r="AK18" i="8"/>
  <c r="AK19" i="8" s="1"/>
  <c r="AJ18" i="8"/>
  <c r="AJ19" i="8" s="1"/>
  <c r="AI18" i="8"/>
  <c r="AI19" i="8" s="1"/>
  <c r="AH18" i="8"/>
  <c r="AH19" i="8" s="1"/>
  <c r="AG18" i="8"/>
  <c r="AG19" i="8" s="1"/>
  <c r="AF18" i="8"/>
  <c r="AF19" i="8" s="1"/>
  <c r="AE18" i="8"/>
  <c r="AE19" i="8" s="1"/>
  <c r="AD18" i="8"/>
  <c r="AD19" i="8" s="1"/>
  <c r="AC18" i="8"/>
  <c r="AC19" i="8" s="1"/>
  <c r="AB18" i="8"/>
  <c r="AB19" i="8" s="1"/>
  <c r="AA18" i="8"/>
  <c r="AA19" i="8" s="1"/>
  <c r="Z18" i="8"/>
  <c r="Z19" i="8" s="1"/>
  <c r="Y18" i="8"/>
  <c r="Y19" i="8" s="1"/>
  <c r="X18" i="8"/>
  <c r="X19" i="8" s="1"/>
  <c r="W18" i="8"/>
  <c r="W19" i="8" s="1"/>
  <c r="V18" i="8"/>
  <c r="V19" i="8" s="1"/>
  <c r="U18" i="8"/>
  <c r="U19" i="8" s="1"/>
  <c r="T18" i="8"/>
  <c r="T19" i="8" s="1"/>
  <c r="S18" i="8"/>
  <c r="S19" i="8" s="1"/>
  <c r="R18" i="8"/>
  <c r="R19" i="8" s="1"/>
  <c r="Q18" i="8"/>
  <c r="Q19" i="8" s="1"/>
  <c r="P18" i="8"/>
  <c r="P19" i="8" s="1"/>
  <c r="O18" i="8"/>
  <c r="O19" i="8" s="1"/>
  <c r="N18" i="8"/>
  <c r="N19" i="8" s="1"/>
  <c r="M18" i="8"/>
  <c r="M19" i="8" s="1"/>
  <c r="L18" i="8"/>
  <c r="L19" i="8" s="1"/>
  <c r="K18" i="8"/>
  <c r="K19" i="8" s="1"/>
  <c r="J18" i="8"/>
  <c r="J19" i="8" s="1"/>
  <c r="I18" i="8"/>
  <c r="I19" i="8" s="1"/>
  <c r="H18" i="8"/>
  <c r="H19" i="8" s="1"/>
  <c r="G18" i="8"/>
  <c r="G19" i="8" s="1"/>
  <c r="F18" i="8"/>
  <c r="F19" i="8" s="1"/>
  <c r="E18" i="8"/>
  <c r="E19" i="8" s="1"/>
  <c r="D18" i="8"/>
  <c r="D19" i="8" s="1"/>
  <c r="C18" i="8"/>
  <c r="C19" i="8" s="1"/>
  <c r="B18" i="8"/>
  <c r="B19" i="8" s="1"/>
  <c r="D2295" i="2" a="1"/>
  <c r="D2295" i="2" s="1"/>
  <c r="D2293" i="2" a="1"/>
  <c r="D2293" i="2" s="1"/>
  <c r="H2286" i="2"/>
  <c r="D2290" i="2" a="1"/>
  <c r="D2290" i="2" s="1"/>
  <c r="D2301" i="2" a="1"/>
  <c r="D2301" i="2" s="1"/>
  <c r="B2296" i="2"/>
  <c r="B2301" i="2"/>
  <c r="B2302" i="2"/>
  <c r="B2297" i="2"/>
  <c r="B2298" i="2"/>
  <c r="B2303" i="2"/>
  <c r="B2304" i="2"/>
  <c r="B2305" i="2"/>
  <c r="B2299" i="2"/>
  <c r="B2300" i="2"/>
  <c r="B2290" i="2"/>
  <c r="B2291" i="2"/>
  <c r="B2285" i="2"/>
  <c r="B2286" i="2"/>
  <c r="B2287" i="2"/>
  <c r="B2288" i="2"/>
  <c r="B2292" i="2"/>
  <c r="B2293" i="2"/>
  <c r="B2294" i="2"/>
  <c r="B2295" i="2"/>
  <c r="B2283" i="2"/>
  <c r="B2280" i="2"/>
  <c r="B2281" i="2"/>
  <c r="B2289" i="2"/>
  <c r="B2284" i="2"/>
  <c r="B2282" i="2"/>
  <c r="G2286" i="2"/>
  <c r="I2286" i="2"/>
  <c r="B21" i="8"/>
  <c r="BB19" i="8"/>
  <c r="B2269" i="2"/>
  <c r="B2270" i="2"/>
  <c r="B2271" i="2"/>
  <c r="B2272" i="2"/>
  <c r="B2273" i="2"/>
  <c r="B2274" i="2"/>
  <c r="B2275" i="2"/>
  <c r="B2276" i="2"/>
  <c r="B2277" i="2"/>
  <c r="B2278" i="2"/>
  <c r="B2260" i="2"/>
  <c r="B2261" i="2"/>
  <c r="B2262" i="2"/>
  <c r="B2263" i="2"/>
  <c r="B2264" i="2"/>
  <c r="B2265" i="2"/>
  <c r="B2249" i="2"/>
  <c r="B40" i="2"/>
  <c r="B2250" i="2"/>
  <c r="B2251" i="2"/>
  <c r="B2252" i="2"/>
  <c r="B2253" i="2"/>
  <c r="B2254" i="2"/>
  <c r="B2255" i="2"/>
  <c r="B2256" i="2"/>
  <c r="B2239" i="2"/>
  <c r="B2241" i="2"/>
  <c r="B2242" i="2"/>
  <c r="B2243" i="2"/>
  <c r="B2244" i="2"/>
  <c r="B2245" i="2"/>
  <c r="B2246" i="2"/>
  <c r="B2247" i="2"/>
  <c r="B2248" i="2"/>
  <c r="B2229" i="2"/>
  <c r="B2230" i="2"/>
  <c r="B2231" i="2"/>
  <c r="B2232" i="2"/>
  <c r="B2233" i="2"/>
  <c r="B2234" i="2"/>
  <c r="B2235" i="2"/>
  <c r="B2236" i="2"/>
  <c r="B2237" i="2"/>
  <c r="B2238" i="2"/>
  <c r="B2227" i="2"/>
  <c r="B2228" i="2"/>
  <c r="B2223" i="2"/>
  <c r="B2224" i="2"/>
  <c r="B2225" i="2"/>
  <c r="B2226" i="2"/>
  <c r="B2214" i="2"/>
  <c r="B2215" i="2"/>
  <c r="B2216" i="2"/>
  <c r="B2217" i="2"/>
  <c r="B2218" i="2"/>
  <c r="B2219" i="2"/>
  <c r="B2220" i="2"/>
  <c r="B2221" i="2"/>
  <c r="B2222" i="2"/>
  <c r="B2208" i="2"/>
  <c r="B2209" i="2"/>
  <c r="B2210" i="2"/>
  <c r="B2211" i="2"/>
  <c r="B2212" i="2"/>
  <c r="B2213" i="2"/>
  <c r="B2201" i="2"/>
  <c r="B2202" i="2"/>
  <c r="B2203" i="2"/>
  <c r="B2204" i="2"/>
  <c r="B2205" i="2"/>
  <c r="B2206" i="2"/>
  <c r="B2207" i="2"/>
  <c r="B2194" i="2"/>
  <c r="B2195" i="2"/>
  <c r="B2196" i="2"/>
  <c r="B2197" i="2"/>
  <c r="B2198" i="2"/>
  <c r="B2199" i="2"/>
  <c r="B2200" i="2"/>
  <c r="B2184" i="2"/>
  <c r="B2185" i="2"/>
  <c r="B2186" i="2"/>
  <c r="B2187" i="2"/>
  <c r="B2188" i="2"/>
  <c r="B2189" i="2"/>
  <c r="B2190" i="2"/>
  <c r="B2191" i="2"/>
  <c r="B2192" i="2"/>
  <c r="B2193" i="2"/>
  <c r="B2182" i="2"/>
  <c r="B2183" i="2"/>
  <c r="B2178" i="2"/>
  <c r="B2179" i="2"/>
  <c r="B2180" i="2"/>
  <c r="B2181" i="2"/>
  <c r="B2169" i="2"/>
  <c r="B2170" i="2"/>
  <c r="B2171" i="2"/>
  <c r="B2172" i="2"/>
  <c r="B2173" i="2"/>
  <c r="B2174" i="2"/>
  <c r="B2175" i="2"/>
  <c r="B2176" i="2"/>
  <c r="B2177" i="2"/>
  <c r="B2163" i="2"/>
  <c r="B2164" i="2"/>
  <c r="B2165" i="2"/>
  <c r="B2166" i="2"/>
  <c r="B2167" i="2"/>
  <c r="B2168" i="2"/>
  <c r="B2159" i="2"/>
  <c r="B2160" i="2"/>
  <c r="B2161" i="2"/>
  <c r="B2162" i="2"/>
  <c r="B2152" i="2"/>
  <c r="B2153" i="2"/>
  <c r="B2154" i="2"/>
  <c r="B2155" i="2"/>
  <c r="B2156" i="2"/>
  <c r="B2157" i="2"/>
  <c r="B2158" i="2"/>
  <c r="B2137" i="2"/>
  <c r="B2138" i="2"/>
  <c r="B2150" i="2"/>
  <c r="B2139" i="2"/>
  <c r="B2140" i="2"/>
  <c r="B2141" i="2"/>
  <c r="B2142" i="2"/>
  <c r="B2151" i="2"/>
  <c r="B2143" i="2"/>
  <c r="B2144" i="2"/>
  <c r="B2145" i="2"/>
  <c r="B2146" i="2"/>
  <c r="B2147" i="2"/>
  <c r="B2148" i="2"/>
  <c r="B2149" i="2"/>
  <c r="B2133" i="2"/>
  <c r="B2134" i="2"/>
  <c r="B2135" i="2"/>
  <c r="B2136" i="2"/>
  <c r="B2129" i="2"/>
  <c r="B2130" i="2"/>
  <c r="B2131" i="2"/>
  <c r="B2132" i="2"/>
  <c r="B2122" i="2"/>
  <c r="B2123" i="2"/>
  <c r="B2124" i="2"/>
  <c r="B2125" i="2"/>
  <c r="B2126" i="2"/>
  <c r="B2127" i="2"/>
  <c r="B2128" i="2"/>
  <c r="B2115" i="2"/>
  <c r="B2116" i="2"/>
  <c r="B2117" i="2"/>
  <c r="B2118" i="2"/>
  <c r="B2119" i="2"/>
  <c r="B2120" i="2"/>
  <c r="B2121" i="2"/>
  <c r="B2109" i="2"/>
  <c r="B2110" i="2"/>
  <c r="B2111" i="2"/>
  <c r="B2112" i="2"/>
  <c r="B2113" i="2"/>
  <c r="B2114" i="2"/>
  <c r="B2104" i="2"/>
  <c r="B2105" i="2"/>
  <c r="B2106" i="2"/>
  <c r="B2107" i="2"/>
  <c r="B2108" i="2"/>
  <c r="B2099" i="2"/>
  <c r="B2100" i="2"/>
  <c r="B2101" i="2"/>
  <c r="B2102" i="2"/>
  <c r="B2103" i="2"/>
  <c r="B2095" i="2"/>
  <c r="B2096" i="2"/>
  <c r="B2097" i="2"/>
  <c r="B2098" i="2"/>
  <c r="B2085" i="2"/>
  <c r="B2086" i="2"/>
  <c r="B2087" i="2"/>
  <c r="B2088" i="2"/>
  <c r="B2089" i="2"/>
  <c r="B2090" i="2"/>
  <c r="B2091" i="2"/>
  <c r="B2092" i="2"/>
  <c r="B2093" i="2"/>
  <c r="B2094" i="2"/>
  <c r="B2078" i="2"/>
  <c r="B2079" i="2"/>
  <c r="B2080" i="2"/>
  <c r="B2081" i="2"/>
  <c r="B2082" i="2"/>
  <c r="B2083" i="2"/>
  <c r="B2084" i="2"/>
  <c r="B2071" i="2"/>
  <c r="B2072" i="2"/>
  <c r="B2073" i="2"/>
  <c r="B2074" i="2"/>
  <c r="B2075" i="2"/>
  <c r="B2076" i="2"/>
  <c r="B2077" i="2"/>
  <c r="B2065" i="2"/>
  <c r="B2066" i="2"/>
  <c r="B2067" i="2"/>
  <c r="B2068" i="2"/>
  <c r="B2069" i="2"/>
  <c r="B2070" i="2"/>
  <c r="B2059" i="2"/>
  <c r="B2060" i="2"/>
  <c r="B2061" i="2"/>
  <c r="B2062" i="2"/>
  <c r="B2063" i="2"/>
  <c r="B2064" i="2"/>
  <c r="B2047" i="2"/>
  <c r="B2048" i="2"/>
  <c r="B2049" i="2"/>
  <c r="B2050" i="2"/>
  <c r="B2051" i="2"/>
  <c r="B2052" i="2"/>
  <c r="B2053" i="2"/>
  <c r="B2054" i="2"/>
  <c r="B2055" i="2"/>
  <c r="B2056" i="2"/>
  <c r="B2057" i="2"/>
  <c r="B2058" i="2"/>
  <c r="B2043" i="2"/>
  <c r="B2044" i="2"/>
  <c r="B2045" i="2"/>
  <c r="B2046" i="2"/>
  <c r="B2042" i="2"/>
  <c r="B2035" i="2"/>
  <c r="B2036" i="2"/>
  <c r="B2037" i="2"/>
  <c r="B2038" i="2"/>
  <c r="B2039" i="2"/>
  <c r="B2040" i="2"/>
  <c r="B2041" i="2"/>
  <c r="B2023" i="2"/>
  <c r="B2024" i="2"/>
  <c r="B2025" i="2"/>
  <c r="B2026" i="2"/>
  <c r="B2027" i="2"/>
  <c r="B2028" i="2"/>
  <c r="B2029" i="2"/>
  <c r="B2030" i="2"/>
  <c r="B2031" i="2"/>
  <c r="B2032" i="2"/>
  <c r="B2033" i="2"/>
  <c r="B2034" i="2"/>
  <c r="B2017" i="2"/>
  <c r="B2018" i="2"/>
  <c r="B2019" i="2"/>
  <c r="B2020" i="2"/>
  <c r="B2021" i="2"/>
  <c r="B2022" i="2"/>
  <c r="B2012" i="2"/>
  <c r="B2013" i="2"/>
  <c r="B2014" i="2"/>
  <c r="B2015" i="2"/>
  <c r="B2016" i="2"/>
  <c r="B2010" i="2"/>
  <c r="B2011" i="2"/>
  <c r="B2007" i="2"/>
  <c r="B2008" i="2"/>
  <c r="B2009" i="2"/>
  <c r="B2001" i="2"/>
  <c r="B2002" i="2"/>
  <c r="B2003" i="2"/>
  <c r="B2004" i="2"/>
  <c r="B2005" i="2"/>
  <c r="B2006" i="2"/>
  <c r="B1994" i="2"/>
  <c r="B1995" i="2"/>
  <c r="B1996" i="2"/>
  <c r="B1997" i="2"/>
  <c r="B1998" i="2"/>
  <c r="B1999" i="2"/>
  <c r="B2000" i="2"/>
  <c r="B1989" i="2"/>
  <c r="B1990" i="2"/>
  <c r="B1991" i="2"/>
  <c r="B1992" i="2"/>
  <c r="B1993" i="2"/>
  <c r="B1981" i="2"/>
  <c r="B1982" i="2"/>
  <c r="B1983" i="2"/>
  <c r="B1984" i="2"/>
  <c r="B1985" i="2"/>
  <c r="B1986" i="2"/>
  <c r="B1987" i="2"/>
  <c r="B1988" i="2"/>
  <c r="B1978" i="2"/>
  <c r="B1979" i="2"/>
  <c r="B1980" i="2"/>
  <c r="B1969" i="2"/>
  <c r="B1970" i="2"/>
  <c r="B1971" i="2"/>
  <c r="B1972" i="2"/>
  <c r="B1973" i="2"/>
  <c r="B1974" i="2"/>
  <c r="B1975" i="2"/>
  <c r="B1976" i="2"/>
  <c r="B1977" i="2"/>
  <c r="B1967" i="2"/>
  <c r="B1968" i="2"/>
  <c r="B1955" i="2"/>
  <c r="B1956" i="2"/>
  <c r="B1957" i="2"/>
  <c r="B1958" i="2"/>
  <c r="B1959" i="2"/>
  <c r="B1960" i="2"/>
  <c r="B1961" i="2"/>
  <c r="B1962" i="2"/>
  <c r="B1963" i="2"/>
  <c r="B1964" i="2"/>
  <c r="B1951" i="2"/>
  <c r="B1952" i="2"/>
  <c r="B1953" i="2"/>
  <c r="B1954" i="2"/>
  <c r="B1944" i="2"/>
  <c r="B1945" i="2"/>
  <c r="B1946" i="2"/>
  <c r="B1947" i="2"/>
  <c r="B1948" i="2"/>
  <c r="B1949" i="2"/>
  <c r="B30" i="2"/>
  <c r="B1966" i="2"/>
  <c r="B1933" i="2"/>
  <c r="B1934" i="2"/>
  <c r="B1935" i="2"/>
  <c r="B1936" i="2"/>
  <c r="B1937" i="2"/>
  <c r="B1938" i="2"/>
  <c r="B1939" i="2"/>
  <c r="B1940" i="2"/>
  <c r="B1941" i="2"/>
  <c r="B1942" i="2"/>
  <c r="B1965" i="2"/>
  <c r="B1943" i="2"/>
  <c r="B1923" i="2"/>
  <c r="B1924" i="2"/>
  <c r="B1925" i="2"/>
  <c r="B1926" i="2"/>
  <c r="B1927" i="2"/>
  <c r="B1928" i="2"/>
  <c r="B1929" i="2"/>
  <c r="B1930" i="2"/>
  <c r="B1931" i="2"/>
  <c r="B1932" i="2"/>
  <c r="B1920" i="2"/>
  <c r="B1921" i="2"/>
  <c r="B1922" i="2"/>
  <c r="B1916" i="2"/>
  <c r="B1917" i="2"/>
  <c r="B1918" i="2"/>
  <c r="B1919" i="2"/>
  <c r="B1911" i="2"/>
  <c r="B1912" i="2"/>
  <c r="B1913" i="2"/>
  <c r="B1914" i="2"/>
  <c r="B1915" i="2"/>
  <c r="B1904" i="2"/>
  <c r="B1905" i="2"/>
  <c r="B1906" i="2"/>
  <c r="B1907" i="2"/>
  <c r="B1908" i="2"/>
  <c r="B1909" i="2"/>
  <c r="B1910" i="2"/>
  <c r="B1900" i="2"/>
  <c r="B1901" i="2"/>
  <c r="B1902" i="2"/>
  <c r="B1903" i="2"/>
  <c r="B1898" i="2"/>
  <c r="B1899" i="2"/>
  <c r="B1890" i="2"/>
  <c r="B1891" i="2"/>
  <c r="B1892" i="2"/>
  <c r="B1893" i="2"/>
  <c r="B1894" i="2"/>
  <c r="B1895" i="2"/>
  <c r="B1896" i="2"/>
  <c r="B1897" i="2"/>
  <c r="B1884" i="2"/>
  <c r="B1885" i="2"/>
  <c r="B1886" i="2"/>
  <c r="B1887" i="2"/>
  <c r="B1888" i="2"/>
  <c r="B1889" i="2"/>
  <c r="B1879" i="2"/>
  <c r="B1880" i="2"/>
  <c r="B1881" i="2"/>
  <c r="B1882" i="2"/>
  <c r="B1869" i="2"/>
  <c r="B1870" i="2"/>
  <c r="B1871" i="2"/>
  <c r="B1872" i="2"/>
  <c r="B1873" i="2"/>
  <c r="B1874" i="2"/>
  <c r="B1875" i="2"/>
  <c r="B1876" i="2"/>
  <c r="B1877" i="2"/>
  <c r="B1878" i="2"/>
  <c r="B1863" i="2"/>
  <c r="B1864" i="2"/>
  <c r="B1865" i="2"/>
  <c r="B1866" i="2"/>
  <c r="B1867" i="2"/>
  <c r="B1868" i="2"/>
  <c r="B1859" i="2"/>
  <c r="B1860" i="2"/>
  <c r="B1861" i="2"/>
  <c r="B1862" i="2"/>
  <c r="B1854" i="2"/>
  <c r="B1855" i="2"/>
  <c r="B1856" i="2"/>
  <c r="B1857" i="2"/>
  <c r="B1858" i="2"/>
  <c r="B1843" i="2"/>
  <c r="B1844" i="2"/>
  <c r="B1845" i="2"/>
  <c r="B1846" i="2"/>
  <c r="B1847" i="2"/>
  <c r="B1848" i="2"/>
  <c r="B1849" i="2"/>
  <c r="B1850" i="2"/>
  <c r="B1851" i="2"/>
  <c r="B1852" i="2"/>
  <c r="B1853" i="2"/>
  <c r="B1841" i="2"/>
  <c r="B1842" i="2"/>
  <c r="B1835" i="2"/>
  <c r="B1836" i="2"/>
  <c r="B1837" i="2"/>
  <c r="B1838" i="2"/>
  <c r="B1839" i="2"/>
  <c r="B1840" i="2"/>
  <c r="B1824" i="2"/>
  <c r="B1825" i="2"/>
  <c r="B1826" i="2"/>
  <c r="B1827" i="2"/>
  <c r="B1828" i="2"/>
  <c r="B1829" i="2"/>
  <c r="B1830" i="2"/>
  <c r="B1831" i="2"/>
  <c r="B1832" i="2"/>
  <c r="B1833" i="2"/>
  <c r="B1834" i="2"/>
  <c r="B1817" i="2"/>
  <c r="B1818" i="2"/>
  <c r="B1819" i="2"/>
  <c r="B1820" i="2"/>
  <c r="B1821" i="2"/>
  <c r="B1822" i="2"/>
  <c r="B1823" i="2"/>
  <c r="B1810" i="2"/>
  <c r="B1811" i="2"/>
  <c r="B1812" i="2"/>
  <c r="B1813" i="2"/>
  <c r="B1814" i="2"/>
  <c r="B1815" i="2"/>
  <c r="B1816" i="2"/>
  <c r="B1799" i="2"/>
  <c r="B1800" i="2"/>
  <c r="B1801" i="2"/>
  <c r="B1802" i="2"/>
  <c r="B1803" i="2"/>
  <c r="B1804" i="2"/>
  <c r="B1805" i="2"/>
  <c r="B1806" i="2"/>
  <c r="B1807" i="2"/>
  <c r="B1808" i="2"/>
  <c r="B1809" i="2"/>
  <c r="B1787" i="2"/>
  <c r="B1788" i="2"/>
  <c r="B1789" i="2"/>
  <c r="B1790" i="2"/>
  <c r="B1791" i="2"/>
  <c r="B1792" i="2"/>
  <c r="B1793" i="2"/>
  <c r="B1794" i="2"/>
  <c r="B1795" i="2"/>
  <c r="B1796" i="2"/>
  <c r="B1797" i="2"/>
  <c r="B1798" i="2"/>
  <c r="B1784" i="2"/>
  <c r="B1785" i="2"/>
  <c r="B1786" i="2"/>
  <c r="B1783" i="2"/>
  <c r="B1763" i="2"/>
  <c r="B1764" i="2"/>
  <c r="B1765" i="2"/>
  <c r="B1766" i="2"/>
  <c r="B1767" i="2"/>
  <c r="B1768" i="2"/>
  <c r="B1769" i="2"/>
  <c r="B1770" i="2"/>
  <c r="B1771" i="2"/>
  <c r="B164" i="2"/>
  <c r="B1772" i="2"/>
  <c r="B1773" i="2"/>
  <c r="B1774" i="2"/>
  <c r="B1775" i="2"/>
  <c r="B1776" i="2"/>
  <c r="B1777" i="2"/>
  <c r="B1778" i="2"/>
  <c r="B1779" i="2"/>
  <c r="B1780" i="2"/>
  <c r="B1781" i="2"/>
  <c r="B1758" i="2"/>
  <c r="B1759" i="2"/>
  <c r="B1760" i="2"/>
  <c r="B1761" i="2"/>
  <c r="B1740" i="2"/>
  <c r="B1741" i="2"/>
  <c r="B1742" i="2"/>
  <c r="B1743" i="2"/>
  <c r="B1744" i="2"/>
  <c r="B1745" i="2"/>
  <c r="B1746" i="2"/>
  <c r="B1747" i="2"/>
  <c r="B1748" i="2"/>
  <c r="B1749" i="2"/>
  <c r="B1750" i="2"/>
  <c r="B1757" i="2"/>
  <c r="B1751" i="2"/>
  <c r="B1752" i="2"/>
  <c r="B1753" i="2"/>
  <c r="B1754" i="2"/>
  <c r="B1755" i="2"/>
  <c r="B1736" i="2"/>
  <c r="B1737" i="2"/>
  <c r="B1738" i="2"/>
  <c r="B1739" i="2"/>
  <c r="B1756" i="2"/>
  <c r="B1720" i="2"/>
  <c r="B1721" i="2"/>
  <c r="B1722" i="2"/>
  <c r="B1723" i="2"/>
  <c r="B1724" i="2"/>
  <c r="B1725" i="2"/>
  <c r="B1726" i="2"/>
  <c r="B1727" i="2"/>
  <c r="B1728" i="2"/>
  <c r="B1729" i="2"/>
  <c r="B1730" i="2"/>
  <c r="B1731" i="2"/>
  <c r="B1732" i="2"/>
  <c r="B1733" i="2"/>
  <c r="B1734" i="2"/>
  <c r="B1735" i="2"/>
  <c r="B1717" i="2"/>
  <c r="B1718" i="2"/>
  <c r="B1719" i="2"/>
  <c r="B1715" i="2"/>
  <c r="B1716" i="2"/>
  <c r="B1708" i="2"/>
  <c r="B1709" i="2"/>
  <c r="B1710" i="2"/>
  <c r="B1711" i="2"/>
  <c r="B1712" i="2"/>
  <c r="B1713" i="2"/>
  <c r="B1714" i="2"/>
  <c r="B1705" i="2"/>
  <c r="B1706" i="2"/>
  <c r="B1707" i="2"/>
  <c r="B1697" i="2"/>
  <c r="B1698" i="2"/>
  <c r="B1699" i="2"/>
  <c r="B1700" i="2"/>
  <c r="B1701" i="2"/>
  <c r="B1702" i="2"/>
  <c r="B1703" i="2"/>
  <c r="B1704" i="2"/>
  <c r="B1670" i="2"/>
  <c r="B1671" i="2"/>
  <c r="B1672" i="2"/>
  <c r="B1673" i="2"/>
  <c r="B1674" i="2"/>
  <c r="B1675" i="2"/>
  <c r="B1676" i="2"/>
  <c r="B1677" i="2"/>
  <c r="B1678" i="2"/>
  <c r="B1679" i="2"/>
  <c r="B1680" i="2"/>
  <c r="B1681" i="2"/>
  <c r="B1682" i="2"/>
  <c r="B1683" i="2"/>
  <c r="B1684" i="2"/>
  <c r="B1685" i="2"/>
  <c r="B1686" i="2"/>
  <c r="B1687" i="2"/>
  <c r="B1688" i="2"/>
  <c r="B1689" i="2"/>
  <c r="B1690" i="2"/>
  <c r="B1691" i="2"/>
  <c r="B1692" i="2"/>
  <c r="B1693" i="2"/>
  <c r="B1694" i="2"/>
  <c r="B1695" i="2"/>
  <c r="B1696" i="2"/>
  <c r="B1668" i="2"/>
  <c r="B1669" i="2"/>
  <c r="B1661" i="2"/>
  <c r="B1662" i="2"/>
  <c r="B1663" i="2"/>
  <c r="B1664" i="2"/>
  <c r="B1665" i="2"/>
  <c r="B1666" i="2"/>
  <c r="B1667" i="2"/>
  <c r="B1654" i="2"/>
  <c r="B1655" i="2"/>
  <c r="B1656" i="2"/>
  <c r="B1657" i="2"/>
  <c r="B1658" i="2"/>
  <c r="B1659" i="2"/>
  <c r="B1660" i="2"/>
  <c r="B1648" i="2"/>
  <c r="B1649" i="2"/>
  <c r="B1650" i="2"/>
  <c r="B1651" i="2"/>
  <c r="B1652" i="2"/>
  <c r="B1653" i="2"/>
  <c r="B1624" i="2"/>
  <c r="B1625" i="2"/>
  <c r="B1626" i="2"/>
  <c r="B1627" i="2"/>
  <c r="B1628" i="2"/>
  <c r="B1629" i="2"/>
  <c r="B1630" i="2"/>
  <c r="B1631" i="2"/>
  <c r="B1632" i="2"/>
  <c r="B1633" i="2"/>
  <c r="B1634" i="2"/>
  <c r="B1635" i="2"/>
  <c r="B1636" i="2"/>
  <c r="B1637" i="2"/>
  <c r="B1638" i="2"/>
  <c r="B1639" i="2"/>
  <c r="B1640" i="2"/>
  <c r="B1641" i="2"/>
  <c r="B1642" i="2"/>
  <c r="B1643" i="2"/>
  <c r="B1644" i="2"/>
  <c r="B1645" i="2"/>
  <c r="B1646" i="2"/>
  <c r="B1647" i="2"/>
  <c r="B1621" i="2"/>
  <c r="B1622" i="2"/>
  <c r="B1623" i="2"/>
  <c r="B1619" i="2"/>
  <c r="B1620" i="2"/>
  <c r="B1612" i="2"/>
  <c r="B1613" i="2"/>
  <c r="B1614" i="2"/>
  <c r="B1615" i="2"/>
  <c r="B1616" i="2"/>
  <c r="B1617" i="2"/>
  <c r="B1618" i="2"/>
  <c r="B1605" i="2"/>
  <c r="B1606" i="2"/>
  <c r="B1607" i="2"/>
  <c r="B1608" i="2"/>
  <c r="B1609" i="2"/>
  <c r="B1610" i="2"/>
  <c r="B1611" i="2"/>
  <c r="B1595" i="2"/>
  <c r="B1596" i="2"/>
  <c r="B1597" i="2"/>
  <c r="B1598" i="2"/>
  <c r="B1599" i="2"/>
  <c r="B1600" i="2"/>
  <c r="B1601" i="2"/>
  <c r="B1602" i="2"/>
  <c r="B1603" i="2"/>
  <c r="B1604" i="2"/>
  <c r="B1582" i="2"/>
  <c r="B1583" i="2"/>
  <c r="B1584" i="2"/>
  <c r="B1585" i="2"/>
  <c r="B1586" i="2"/>
  <c r="B1587" i="2"/>
  <c r="B1588" i="2"/>
  <c r="B1589" i="2"/>
  <c r="B1590" i="2"/>
  <c r="B1591" i="2"/>
  <c r="B1592" i="2"/>
  <c r="B1593" i="2"/>
  <c r="B1594" i="2"/>
  <c r="B1566" i="2"/>
  <c r="B1567" i="2"/>
  <c r="B1568" i="2"/>
  <c r="B1569" i="2"/>
  <c r="B1570" i="2"/>
  <c r="B1883" i="2"/>
  <c r="B1571" i="2"/>
  <c r="B1572" i="2"/>
  <c r="B1573" i="2"/>
  <c r="B1574" i="2"/>
  <c r="B1575" i="2"/>
  <c r="B1576" i="2"/>
  <c r="B1577" i="2"/>
  <c r="B1578" i="2"/>
  <c r="B1579" i="2"/>
  <c r="B1580" i="2"/>
  <c r="B1560" i="2"/>
  <c r="B1561" i="2"/>
  <c r="B1562" i="2"/>
  <c r="B1563" i="2"/>
  <c r="B1564" i="2"/>
  <c r="B1565" i="2"/>
  <c r="B1549" i="2"/>
  <c r="B1550" i="2"/>
  <c r="B1551" i="2"/>
  <c r="B1552" i="2"/>
  <c r="B1553" i="2"/>
  <c r="B1554" i="2"/>
  <c r="B1555" i="2"/>
  <c r="B1556" i="2"/>
  <c r="B1557" i="2"/>
  <c r="B1558" i="2"/>
  <c r="B1559" i="2"/>
  <c r="B1538" i="2"/>
  <c r="B1539" i="2"/>
  <c r="B1540" i="2"/>
  <c r="B1541" i="2"/>
  <c r="B1542" i="2"/>
  <c r="B1543" i="2"/>
  <c r="B1544" i="2"/>
  <c r="B1545" i="2"/>
  <c r="B1546" i="2"/>
  <c r="B1547" i="2"/>
  <c r="B1548" i="2"/>
  <c r="B1532" i="2"/>
  <c r="B1533" i="2"/>
  <c r="B1534" i="2"/>
  <c r="B1535" i="2"/>
  <c r="B1536" i="2"/>
  <c r="B1537" i="2"/>
  <c r="B1519" i="2"/>
  <c r="B1520" i="2"/>
  <c r="B1521" i="2"/>
  <c r="B1522" i="2"/>
  <c r="B1523" i="2"/>
  <c r="B1524" i="2"/>
  <c r="B1525" i="2"/>
  <c r="B1526" i="2"/>
  <c r="B1527" i="2"/>
  <c r="B1528" i="2"/>
  <c r="B1529" i="2"/>
  <c r="B1530" i="2"/>
  <c r="B1531" i="2"/>
  <c r="B1501" i="2"/>
  <c r="B1502" i="2"/>
  <c r="B1503" i="2"/>
  <c r="B1504" i="2"/>
  <c r="B1505" i="2"/>
  <c r="B1506" i="2"/>
  <c r="B1507" i="2"/>
  <c r="B1508" i="2"/>
  <c r="B1509" i="2"/>
  <c r="B1510" i="2"/>
  <c r="B1511" i="2"/>
  <c r="B1512" i="2"/>
  <c r="B1513" i="2"/>
  <c r="B1514" i="2"/>
  <c r="B1517" i="2"/>
  <c r="B1518" i="2"/>
  <c r="B1515" i="2"/>
  <c r="B1516" i="2"/>
  <c r="B1498" i="2"/>
  <c r="B1499" i="2"/>
  <c r="B1500" i="2"/>
  <c r="B1495" i="2"/>
  <c r="B1496" i="2"/>
  <c r="B1497" i="2"/>
  <c r="B1487" i="2"/>
  <c r="B1488" i="2"/>
  <c r="B1489" i="2"/>
  <c r="B1490" i="2"/>
  <c r="B1491" i="2"/>
  <c r="B1492" i="2"/>
  <c r="B1493" i="2"/>
  <c r="B1494" i="2"/>
  <c r="B1479" i="2"/>
  <c r="B1480" i="2"/>
  <c r="B1481" i="2"/>
  <c r="B1482" i="2"/>
  <c r="B1483" i="2"/>
  <c r="B1484" i="2"/>
  <c r="B1485" i="2"/>
  <c r="B1486" i="2"/>
  <c r="B1474" i="2"/>
  <c r="B1475" i="2"/>
  <c r="B1476" i="2"/>
  <c r="B1477" i="2"/>
  <c r="B1478" i="2"/>
  <c r="B1465" i="2"/>
  <c r="B1466" i="2"/>
  <c r="B1467" i="2"/>
  <c r="B1468" i="2"/>
  <c r="B1469" i="2"/>
  <c r="B1470" i="2"/>
  <c r="B1471" i="2"/>
  <c r="B1472" i="2"/>
  <c r="B1473" i="2"/>
  <c r="B1451" i="2"/>
  <c r="B1452" i="2"/>
  <c r="B1453" i="2"/>
  <c r="B1454" i="2"/>
  <c r="B1455" i="2"/>
  <c r="B1456" i="2"/>
  <c r="B1457" i="2"/>
  <c r="B1458" i="2"/>
  <c r="B1459" i="2"/>
  <c r="B1460" i="2"/>
  <c r="B1461" i="2"/>
  <c r="B1462" i="2"/>
  <c r="B1463" i="2"/>
  <c r="B1464" i="2"/>
  <c r="B1444" i="2"/>
  <c r="B1445" i="2"/>
  <c r="B1446" i="2"/>
  <c r="B1447" i="2"/>
  <c r="B1448" i="2"/>
  <c r="B1449" i="2"/>
  <c r="B1450" i="2"/>
  <c r="B1434" i="2"/>
  <c r="B1435" i="2"/>
  <c r="B1436" i="2"/>
  <c r="B1437" i="2"/>
  <c r="B1438" i="2"/>
  <c r="B1439" i="2"/>
  <c r="B1440" i="2"/>
  <c r="B1441" i="2"/>
  <c r="B1442" i="2"/>
  <c r="B1443" i="2"/>
  <c r="B1429" i="2"/>
  <c r="B1430" i="2"/>
  <c r="B1431" i="2"/>
  <c r="B1432" i="2"/>
  <c r="B1433" i="2"/>
  <c r="B1419" i="2"/>
  <c r="B1420" i="2"/>
  <c r="B1421" i="2"/>
  <c r="B1422" i="2"/>
  <c r="B1423" i="2"/>
  <c r="B1424" i="2"/>
  <c r="B1425" i="2"/>
  <c r="B1426" i="2"/>
  <c r="B1427" i="2"/>
  <c r="B1428" i="2"/>
  <c r="B1403" i="2"/>
  <c r="B1404" i="2"/>
  <c r="B1405" i="2"/>
  <c r="B1406" i="2"/>
  <c r="B1407" i="2"/>
  <c r="B1408" i="2"/>
  <c r="B1409" i="2"/>
  <c r="B1410" i="2"/>
  <c r="B1411" i="2"/>
  <c r="B1412" i="2"/>
  <c r="B1413" i="2"/>
  <c r="B1414" i="2"/>
  <c r="B1415" i="2"/>
  <c r="B1416" i="2"/>
  <c r="B1417" i="2"/>
  <c r="B1418" i="2"/>
  <c r="B1401" i="2"/>
  <c r="B1402" i="2"/>
  <c r="B1397" i="2"/>
  <c r="B1398" i="2"/>
  <c r="B1399" i="2"/>
  <c r="B1400" i="2"/>
  <c r="B1386" i="2"/>
  <c r="B1387" i="2"/>
  <c r="B1388" i="2"/>
  <c r="B1389" i="2"/>
  <c r="B1390" i="2"/>
  <c r="B1391" i="2"/>
  <c r="B1392" i="2"/>
  <c r="B1393" i="2"/>
  <c r="B1394" i="2"/>
  <c r="B1395" i="2"/>
  <c r="B1396" i="2"/>
  <c r="B1377" i="2"/>
  <c r="B1378" i="2"/>
  <c r="B1379" i="2"/>
  <c r="B1380" i="2"/>
  <c r="B1381" i="2"/>
  <c r="B1382" i="2"/>
  <c r="B1383" i="2"/>
  <c r="B1384" i="2"/>
  <c r="B1385" i="2"/>
  <c r="B1372" i="2"/>
  <c r="B1373" i="2"/>
  <c r="B1374" i="2"/>
  <c r="B1375" i="2"/>
  <c r="B1376" i="2"/>
  <c r="B1345" i="2"/>
  <c r="B1346" i="2"/>
  <c r="B1347" i="2"/>
  <c r="B1348" i="2"/>
  <c r="B1349" i="2"/>
  <c r="B1350" i="2"/>
  <c r="B1351" i="2"/>
  <c r="B1352" i="2"/>
  <c r="B1353" i="2"/>
  <c r="B1354" i="2"/>
  <c r="B1355" i="2"/>
  <c r="B1356" i="2"/>
  <c r="B1357" i="2"/>
  <c r="B1358" i="2"/>
  <c r="B1359" i="2"/>
  <c r="B1360" i="2"/>
  <c r="B1361" i="2"/>
  <c r="B1362" i="2"/>
  <c r="B1363" i="2"/>
  <c r="B1364" i="2"/>
  <c r="B1365" i="2"/>
  <c r="B1366" i="2"/>
  <c r="B1367" i="2"/>
  <c r="B1368" i="2"/>
  <c r="B1369" i="2"/>
  <c r="B1370" i="2"/>
  <c r="B1371" i="2"/>
  <c r="B1344" i="2"/>
  <c r="B1342" i="2"/>
  <c r="B1343" i="2"/>
  <c r="B1330" i="2"/>
  <c r="B1331" i="2"/>
  <c r="B1332" i="2"/>
  <c r="B1333" i="2"/>
  <c r="B1334" i="2"/>
  <c r="B1335" i="2"/>
  <c r="B1336" i="2"/>
  <c r="B1337" i="2"/>
  <c r="B1338" i="2"/>
  <c r="B1339" i="2"/>
  <c r="B1340" i="2"/>
  <c r="B1341" i="2"/>
  <c r="B1326" i="2"/>
  <c r="B1327" i="2"/>
  <c r="B1328" i="2"/>
  <c r="B1329" i="2"/>
  <c r="B1317" i="2"/>
  <c r="B1318" i="2"/>
  <c r="B1319" i="2"/>
  <c r="B1320" i="2"/>
  <c r="B1321" i="2"/>
  <c r="B1322" i="2"/>
  <c r="B1323" i="2"/>
  <c r="B1324" i="2"/>
  <c r="B1325" i="2"/>
  <c r="B1308" i="2"/>
  <c r="B1309" i="2"/>
  <c r="B1310" i="2"/>
  <c r="B1311" i="2"/>
  <c r="B1312" i="2"/>
  <c r="B1313" i="2"/>
  <c r="B1314" i="2"/>
  <c r="B1315" i="2"/>
  <c r="B1316" i="2"/>
  <c r="B1276" i="2"/>
  <c r="B1277" i="2"/>
  <c r="B1278" i="2"/>
  <c r="B1279" i="2"/>
  <c r="B1280" i="2"/>
  <c r="B1281" i="2"/>
  <c r="B1282" i="2"/>
  <c r="B1283" i="2"/>
  <c r="B1284" i="2"/>
  <c r="B1285" i="2"/>
  <c r="B1286" i="2"/>
  <c r="B1287" i="2"/>
  <c r="B1288" i="2"/>
  <c r="B1289" i="2"/>
  <c r="B1290" i="2"/>
  <c r="B1291" i="2"/>
  <c r="B1292" i="2"/>
  <c r="B1293" i="2"/>
  <c r="B1294" i="2"/>
  <c r="B1295" i="2"/>
  <c r="B1296" i="2"/>
  <c r="B1297" i="2"/>
  <c r="B1298" i="2"/>
  <c r="B1299" i="2"/>
  <c r="B1300" i="2"/>
  <c r="B1301" i="2"/>
  <c r="B1302" i="2"/>
  <c r="B1303" i="2"/>
  <c r="B1304" i="2"/>
  <c r="B1305" i="2"/>
  <c r="B1306" i="2"/>
  <c r="B1307" i="2"/>
  <c r="B1273" i="2"/>
  <c r="B1274" i="2"/>
  <c r="B1275" i="2"/>
  <c r="B1261" i="2"/>
  <c r="B1272" i="2"/>
  <c r="B1262" i="2"/>
  <c r="B1263" i="2"/>
  <c r="B1264" i="2"/>
  <c r="B1265" i="2"/>
  <c r="B1266" i="2"/>
  <c r="B1267" i="2"/>
  <c r="B1268" i="2"/>
  <c r="B1269" i="2"/>
  <c r="B1270" i="2"/>
  <c r="B1252" i="2"/>
  <c r="B1253" i="2"/>
  <c r="B1254" i="2"/>
  <c r="B1255" i="2"/>
  <c r="B1256" i="2"/>
  <c r="B1257" i="2"/>
  <c r="B1258" i="2"/>
  <c r="B1259" i="2"/>
  <c r="B1260" i="2"/>
  <c r="B1271" i="2"/>
  <c r="B1246" i="2"/>
  <c r="B1247" i="2"/>
  <c r="B1248" i="2"/>
  <c r="B1249" i="2"/>
  <c r="B1250" i="2"/>
  <c r="B1251" i="2"/>
  <c r="B1239" i="2"/>
  <c r="B1240" i="2"/>
  <c r="B1241" i="2"/>
  <c r="B1242" i="2"/>
  <c r="B1243" i="2"/>
  <c r="B1244" i="2"/>
  <c r="B1245" i="2"/>
  <c r="B1224" i="2"/>
  <c r="B1225" i="2"/>
  <c r="B1226" i="2"/>
  <c r="B1227" i="2"/>
  <c r="B1228" i="2"/>
  <c r="B1229" i="2"/>
  <c r="B1230" i="2"/>
  <c r="B1231" i="2"/>
  <c r="B1232" i="2"/>
  <c r="B1233" i="2"/>
  <c r="B1234" i="2"/>
  <c r="B1235" i="2"/>
  <c r="B1236" i="2"/>
  <c r="B1237" i="2"/>
  <c r="B1238" i="2"/>
  <c r="B1223" i="2"/>
  <c r="B1222" i="2"/>
  <c r="B1216" i="2"/>
  <c r="B1217" i="2"/>
  <c r="B1218" i="2"/>
  <c r="B1219" i="2"/>
  <c r="B1220" i="2"/>
  <c r="B1221" i="2"/>
  <c r="B1213" i="2"/>
  <c r="B1214" i="2"/>
  <c r="B1215" i="2"/>
  <c r="B1208" i="2"/>
  <c r="B1209" i="2"/>
  <c r="B1210" i="2"/>
  <c r="B1211" i="2"/>
  <c r="B1212" i="2"/>
  <c r="B1203" i="2"/>
  <c r="B1204" i="2"/>
  <c r="B1205" i="2"/>
  <c r="B1206" i="2"/>
  <c r="B1207" i="2"/>
  <c r="B1182" i="2"/>
  <c r="B1183" i="2"/>
  <c r="B1184" i="2"/>
  <c r="B1185" i="2"/>
  <c r="B1186" i="2"/>
  <c r="B1187" i="2"/>
  <c r="B1188" i="2"/>
  <c r="B1189" i="2"/>
  <c r="B1190" i="2"/>
  <c r="B1191" i="2"/>
  <c r="B1192" i="2"/>
  <c r="B1193" i="2"/>
  <c r="B1194" i="2"/>
  <c r="B1195" i="2"/>
  <c r="B1196" i="2"/>
  <c r="B1197" i="2"/>
  <c r="B1198" i="2"/>
  <c r="B1199" i="2"/>
  <c r="B1200" i="2"/>
  <c r="B1201" i="2"/>
  <c r="B1202" i="2"/>
  <c r="B1179" i="2"/>
  <c r="B1180" i="2"/>
  <c r="B1181" i="2"/>
  <c r="B1177" i="2"/>
  <c r="B1178" i="2"/>
  <c r="B1171" i="2"/>
  <c r="B1172" i="2"/>
  <c r="B1173" i="2"/>
  <c r="B1174" i="2"/>
  <c r="B1175" i="2"/>
  <c r="B1176" i="2"/>
  <c r="B1165" i="2"/>
  <c r="B1166" i="2"/>
  <c r="B1167" i="2"/>
  <c r="B1168" i="2"/>
  <c r="B1169" i="2"/>
  <c r="B1170" i="2"/>
  <c r="B1158" i="2"/>
  <c r="B1159" i="2"/>
  <c r="B1160" i="2"/>
  <c r="B1161" i="2"/>
  <c r="B1162" i="2"/>
  <c r="B1163" i="2"/>
  <c r="B1164" i="2"/>
  <c r="B1145" i="2"/>
  <c r="B1146" i="2"/>
  <c r="B1147" i="2"/>
  <c r="B1148" i="2"/>
  <c r="B1149" i="2"/>
  <c r="B1150" i="2"/>
  <c r="B1151" i="2"/>
  <c r="B1152" i="2"/>
  <c r="B1153" i="2"/>
  <c r="B1154" i="2"/>
  <c r="B1155" i="2"/>
  <c r="B1156" i="2"/>
  <c r="B1157" i="2"/>
  <c r="B1126" i="2"/>
  <c r="B1127" i="2"/>
  <c r="B1128" i="2"/>
  <c r="B1129" i="2"/>
  <c r="B1130" i="2"/>
  <c r="B1131" i="2"/>
  <c r="B1132" i="2"/>
  <c r="B1133" i="2"/>
  <c r="B1134" i="2"/>
  <c r="B1135" i="2"/>
  <c r="B1136" i="2"/>
  <c r="B1137" i="2"/>
  <c r="B1138" i="2"/>
  <c r="B1139" i="2"/>
  <c r="B1140" i="2"/>
  <c r="B1141" i="2"/>
  <c r="B1142" i="2"/>
  <c r="B1143" i="2"/>
  <c r="B1144" i="2"/>
  <c r="B1125" i="2"/>
  <c r="B1112" i="2"/>
  <c r="B1113" i="2"/>
  <c r="B1114" i="2"/>
  <c r="B1115" i="2"/>
  <c r="B1116" i="2"/>
  <c r="B1117" i="2"/>
  <c r="B1118" i="2"/>
  <c r="B1119" i="2"/>
  <c r="B1120" i="2"/>
  <c r="B1121" i="2"/>
  <c r="B1122" i="2"/>
  <c r="B1123" i="2"/>
  <c r="B1124" i="2"/>
  <c r="B1101" i="2"/>
  <c r="B1102" i="2"/>
  <c r="B1103" i="2"/>
  <c r="B1104" i="2"/>
  <c r="B1105" i="2"/>
  <c r="B1106" i="2"/>
  <c r="B1107" i="2"/>
  <c r="B1108" i="2"/>
  <c r="B1109" i="2"/>
  <c r="B1110" i="2"/>
  <c r="B1111" i="2"/>
  <c r="B1095" i="2"/>
  <c r="B1096" i="2"/>
  <c r="B1097" i="2"/>
  <c r="B1098" i="2"/>
  <c r="B1099" i="2"/>
  <c r="B1100" i="2"/>
  <c r="B1088" i="2"/>
  <c r="B1089" i="2"/>
  <c r="B1090" i="2"/>
  <c r="B1091" i="2"/>
  <c r="B1092" i="2"/>
  <c r="B1093" i="2"/>
  <c r="B1094" i="2"/>
  <c r="B1066" i="2"/>
  <c r="B1067" i="2"/>
  <c r="B1068" i="2"/>
  <c r="B1069" i="2"/>
  <c r="B1070" i="2"/>
  <c r="B1071" i="2"/>
  <c r="B1072" i="2"/>
  <c r="B1073" i="2"/>
  <c r="B1074" i="2"/>
  <c r="B1075" i="2"/>
  <c r="B1076" i="2"/>
  <c r="B1077" i="2"/>
  <c r="B1078" i="2"/>
  <c r="B1079" i="2"/>
  <c r="B1080" i="2"/>
  <c r="B1081" i="2"/>
  <c r="B1082" i="2"/>
  <c r="B1083" i="2"/>
  <c r="B1084" i="2"/>
  <c r="B1085" i="2"/>
  <c r="B1086" i="2"/>
  <c r="B1087" i="2"/>
  <c r="B1065" i="2"/>
  <c r="B1062" i="2"/>
  <c r="B1063" i="2"/>
  <c r="B1064" i="2"/>
  <c r="B1059" i="2"/>
  <c r="B1054" i="2"/>
  <c r="B1053" i="2"/>
  <c r="B1056" i="2"/>
  <c r="B1057" i="2"/>
  <c r="B1060" i="2"/>
  <c r="B1055" i="2"/>
  <c r="B1058" i="2"/>
  <c r="B1052" i="2"/>
  <c r="B1047" i="2"/>
  <c r="B1048" i="2"/>
  <c r="B1049" i="2"/>
  <c r="B1061" i="2"/>
  <c r="B1050" i="2"/>
  <c r="B1044" i="2"/>
  <c r="B1046" i="2"/>
  <c r="B1051" i="2"/>
  <c r="B1045" i="2"/>
  <c r="B1043" i="2"/>
  <c r="B1042" i="2"/>
  <c r="B1040" i="2"/>
  <c r="B1041" i="2"/>
  <c r="B1039" i="2"/>
  <c r="B1037" i="2"/>
  <c r="B1036" i="2"/>
  <c r="B1038" i="2"/>
  <c r="B1035" i="2"/>
  <c r="B1033" i="2"/>
  <c r="B1034" i="2"/>
  <c r="B1031" i="2"/>
  <c r="B1028" i="2"/>
  <c r="B1024" i="2"/>
  <c r="B1029" i="2"/>
  <c r="B1025" i="2"/>
  <c r="B1018" i="2"/>
  <c r="B1020" i="2"/>
  <c r="B1015" i="2"/>
  <c r="B1019" i="2"/>
  <c r="B1016" i="2"/>
  <c r="B1014" i="2"/>
  <c r="B1023" i="2"/>
  <c r="B1022" i="2"/>
  <c r="B1032" i="2"/>
  <c r="B1027" i="2"/>
  <c r="B1026" i="2"/>
  <c r="B1030" i="2"/>
  <c r="B1017" i="2"/>
  <c r="B1021" i="2"/>
  <c r="B1012" i="2"/>
  <c r="B1013" i="2"/>
  <c r="B1006" i="2"/>
  <c r="B1009" i="2"/>
  <c r="B1010" i="2"/>
  <c r="B1008" i="2"/>
  <c r="B1011" i="2"/>
  <c r="B1005" i="2"/>
  <c r="B1007" i="2"/>
  <c r="B1004" i="2"/>
  <c r="B1001" i="2"/>
  <c r="B1003" i="2"/>
  <c r="B1000" i="2"/>
  <c r="B1002" i="2"/>
  <c r="B999" i="2"/>
  <c r="B998" i="2"/>
  <c r="B995" i="2"/>
  <c r="B996" i="2"/>
  <c r="B997" i="2"/>
  <c r="B993" i="2"/>
  <c r="B994" i="2"/>
  <c r="B991" i="2"/>
  <c r="B992" i="2"/>
  <c r="B988" i="2"/>
  <c r="B985" i="2"/>
  <c r="B981" i="2"/>
  <c r="B990" i="2"/>
  <c r="B984" i="2"/>
  <c r="B983" i="2"/>
  <c r="B978" i="2"/>
  <c r="B975" i="2"/>
  <c r="B982" i="2"/>
  <c r="B986" i="2"/>
  <c r="B989" i="2"/>
  <c r="B987" i="2"/>
  <c r="B979" i="2"/>
  <c r="B980" i="2"/>
  <c r="B973" i="2"/>
  <c r="B976" i="2"/>
  <c r="B974" i="2"/>
  <c r="B977" i="2"/>
  <c r="B972" i="2"/>
  <c r="B969" i="2"/>
  <c r="B970" i="2"/>
  <c r="B971" i="2"/>
  <c r="B961" i="2"/>
  <c r="B963" i="2"/>
  <c r="B964" i="2"/>
  <c r="B962" i="2"/>
  <c r="B968" i="2"/>
  <c r="B965" i="2"/>
  <c r="B966" i="2"/>
  <c r="B967" i="2"/>
  <c r="B952" i="2"/>
  <c r="B957" i="2"/>
  <c r="B958" i="2"/>
  <c r="B956" i="2"/>
  <c r="B954" i="2"/>
  <c r="B960" i="2"/>
  <c r="B959" i="2"/>
  <c r="B955" i="2"/>
  <c r="B949" i="2"/>
  <c r="B951" i="2"/>
  <c r="B950" i="2"/>
  <c r="B953" i="2"/>
  <c r="B947" i="2"/>
  <c r="B946" i="2"/>
  <c r="B942" i="2"/>
  <c r="B944" i="2"/>
  <c r="B943" i="2"/>
  <c r="B948" i="2"/>
  <c r="B941" i="2"/>
  <c r="B945" i="2"/>
  <c r="B940" i="2"/>
  <c r="B936" i="2"/>
  <c r="B938" i="2"/>
  <c r="B939" i="2"/>
  <c r="B937" i="2"/>
  <c r="B934" i="2"/>
  <c r="B935" i="2"/>
  <c r="B925" i="2"/>
  <c r="B927" i="2"/>
  <c r="B914" i="2"/>
  <c r="B932" i="2"/>
  <c r="B930" i="2"/>
  <c r="B931" i="2"/>
  <c r="B919" i="2"/>
  <c r="B921" i="2"/>
  <c r="B924" i="2"/>
  <c r="B916" i="2"/>
  <c r="B917" i="2"/>
  <c r="B918" i="2"/>
  <c r="B915" i="2"/>
  <c r="B929" i="2"/>
  <c r="B933" i="2"/>
  <c r="B926" i="2"/>
  <c r="B928" i="2"/>
  <c r="B922" i="2"/>
  <c r="B923" i="2"/>
  <c r="B920" i="2"/>
  <c r="B913" i="2"/>
  <c r="B912" i="2"/>
  <c r="B911" i="2"/>
  <c r="B910" i="2"/>
  <c r="B909" i="2"/>
  <c r="B904" i="2"/>
  <c r="B905" i="2"/>
  <c r="B908" i="2"/>
  <c r="B906" i="2"/>
  <c r="B907" i="2"/>
  <c r="B901" i="2"/>
  <c r="B903" i="2"/>
  <c r="B902" i="2"/>
  <c r="B899" i="2"/>
  <c r="B900" i="2"/>
  <c r="B898" i="2"/>
  <c r="B897" i="2"/>
  <c r="B886" i="2"/>
  <c r="B895" i="2"/>
  <c r="B894" i="2"/>
  <c r="B896" i="2"/>
  <c r="B887" i="2"/>
  <c r="B889" i="2"/>
  <c r="B893" i="2"/>
  <c r="B892" i="2"/>
  <c r="B888" i="2"/>
  <c r="B885" i="2"/>
  <c r="B890" i="2"/>
  <c r="B891" i="2"/>
  <c r="B878" i="2"/>
  <c r="B879" i="2"/>
  <c r="B884" i="2"/>
  <c r="B882" i="2"/>
  <c r="B883" i="2"/>
  <c r="B880" i="2"/>
  <c r="B881" i="2"/>
  <c r="B860" i="2"/>
  <c r="B867" i="2"/>
  <c r="B870" i="2"/>
  <c r="B863" i="2"/>
  <c r="B865" i="2"/>
  <c r="B868" i="2"/>
  <c r="B861" i="2"/>
  <c r="B864" i="2"/>
  <c r="B874" i="2"/>
  <c r="B875" i="2"/>
  <c r="B877" i="2"/>
  <c r="B866" i="2"/>
  <c r="B873" i="2"/>
  <c r="B876" i="2"/>
  <c r="B862" i="2"/>
  <c r="B872" i="2"/>
  <c r="B869" i="2"/>
  <c r="B871" i="2"/>
  <c r="B859" i="2"/>
  <c r="B858" i="2"/>
  <c r="B855" i="2"/>
  <c r="B856" i="2"/>
  <c r="B857" i="2"/>
  <c r="B854" i="2"/>
  <c r="B840" i="2"/>
  <c r="B853" i="2"/>
  <c r="B842" i="2"/>
  <c r="B848" i="2"/>
  <c r="B847" i="2"/>
  <c r="B841" i="2"/>
  <c r="B851" i="2"/>
  <c r="B849" i="2"/>
  <c r="B850" i="2"/>
  <c r="B852" i="2"/>
  <c r="B846" i="2"/>
  <c r="B845" i="2"/>
  <c r="B843" i="2"/>
  <c r="B844" i="2"/>
  <c r="B838" i="2"/>
  <c r="B834" i="2"/>
  <c r="B832" i="2"/>
  <c r="B836" i="2"/>
  <c r="B831" i="2"/>
  <c r="B839" i="2"/>
  <c r="B835" i="2"/>
  <c r="B837" i="2"/>
  <c r="B833" i="2"/>
  <c r="B830" i="2"/>
  <c r="B829" i="2"/>
  <c r="B821" i="2"/>
  <c r="B822" i="2"/>
  <c r="B823" i="2"/>
  <c r="B824" i="2"/>
  <c r="B825" i="2"/>
  <c r="B826" i="2"/>
  <c r="B827" i="2"/>
  <c r="B828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796" i="2"/>
  <c r="B797" i="2"/>
  <c r="B798" i="2"/>
  <c r="B799" i="2"/>
  <c r="B793" i="2"/>
  <c r="B794" i="2"/>
  <c r="B795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73" i="2"/>
  <c r="B774" i="2"/>
  <c r="B766" i="2"/>
  <c r="B767" i="2"/>
  <c r="B768" i="2"/>
  <c r="B769" i="2"/>
  <c r="B770" i="2"/>
  <c r="B771" i="2"/>
  <c r="B772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49" i="2"/>
  <c r="B747" i="2"/>
  <c r="B748" i="2"/>
  <c r="B740" i="2"/>
  <c r="B741" i="2"/>
  <c r="B742" i="2"/>
  <c r="B743" i="2"/>
  <c r="B744" i="2"/>
  <c r="B745" i="2"/>
  <c r="B746" i="2"/>
  <c r="B733" i="2"/>
  <c r="B734" i="2"/>
  <c r="B735" i="2"/>
  <c r="B736" i="2"/>
  <c r="B737" i="2"/>
  <c r="B738" i="2"/>
  <c r="B739" i="2"/>
  <c r="B724" i="2"/>
  <c r="B725" i="2"/>
  <c r="B726" i="2"/>
  <c r="B727" i="2"/>
  <c r="B728" i="2"/>
  <c r="B729" i="2"/>
  <c r="B730" i="2"/>
  <c r="B731" i="2"/>
  <c r="B732" i="2"/>
  <c r="B718" i="2"/>
  <c r="B719" i="2"/>
  <c r="B720" i="2"/>
  <c r="B721" i="2"/>
  <c r="B722" i="2"/>
  <c r="B72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684" i="2"/>
  <c r="B685" i="2"/>
  <c r="B686" i="2"/>
  <c r="B687" i="2"/>
  <c r="B688" i="2"/>
  <c r="B689" i="2"/>
  <c r="B690" i="2"/>
  <c r="B691" i="2"/>
  <c r="B692" i="2"/>
  <c r="B693" i="2"/>
  <c r="B675" i="2"/>
  <c r="B676" i="2"/>
  <c r="B677" i="2"/>
  <c r="B678" i="2"/>
  <c r="B679" i="2"/>
  <c r="B680" i="2"/>
  <c r="B681" i="2"/>
  <c r="B682" i="2"/>
  <c r="B683" i="2"/>
  <c r="B668" i="2"/>
  <c r="B669" i="2"/>
  <c r="B670" i="2"/>
  <c r="B671" i="2"/>
  <c r="B672" i="2"/>
  <c r="B673" i="2"/>
  <c r="B674" i="2"/>
  <c r="B660" i="2"/>
  <c r="B661" i="2"/>
  <c r="B662" i="2"/>
  <c r="B663" i="2"/>
  <c r="B664" i="2"/>
  <c r="B665" i="2"/>
  <c r="B666" i="2"/>
  <c r="B667" i="2"/>
  <c r="B653" i="2"/>
  <c r="B654" i="2"/>
  <c r="B655" i="2"/>
  <c r="B656" i="2"/>
  <c r="B657" i="2"/>
  <c r="B658" i="2"/>
  <c r="B659" i="2"/>
  <c r="B652" i="2"/>
  <c r="B645" i="2"/>
  <c r="B646" i="2"/>
  <c r="B647" i="2"/>
  <c r="B648" i="2"/>
  <c r="B649" i="2"/>
  <c r="B650" i="2"/>
  <c r="B651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28" i="2"/>
  <c r="B629" i="2"/>
  <c r="B630" i="2"/>
  <c r="B631" i="2"/>
  <c r="B632" i="2"/>
  <c r="B618" i="2"/>
  <c r="B619" i="2"/>
  <c r="B620" i="2"/>
  <c r="B621" i="2"/>
  <c r="B622" i="2"/>
  <c r="B623" i="2"/>
  <c r="B624" i="2"/>
  <c r="B625" i="2"/>
  <c r="B626" i="2"/>
  <c r="B62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593" i="2"/>
  <c r="B594" i="2"/>
  <c r="B595" i="2"/>
  <c r="B596" i="2"/>
  <c r="B597" i="2"/>
  <c r="B588" i="2"/>
  <c r="B589" i="2"/>
  <c r="B581" i="2"/>
  <c r="B582" i="2"/>
  <c r="B583" i="2"/>
  <c r="B584" i="2"/>
  <c r="B592" i="2"/>
  <c r="B585" i="2"/>
  <c r="B586" i="2"/>
  <c r="B587" i="2"/>
  <c r="B576" i="2"/>
  <c r="B577" i="2"/>
  <c r="B578" i="2"/>
  <c r="B579" i="2"/>
  <c r="B591" i="2"/>
  <c r="B580" i="2"/>
  <c r="B574" i="2"/>
  <c r="B575" i="2"/>
  <c r="B590" i="2"/>
  <c r="B567" i="2"/>
  <c r="B568" i="2"/>
  <c r="B569" i="2"/>
  <c r="B570" i="2"/>
  <c r="B571" i="2"/>
  <c r="B572" i="2"/>
  <c r="B57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52" i="2"/>
  <c r="B553" i="2"/>
  <c r="B544" i="2"/>
  <c r="B545" i="2"/>
  <c r="B546" i="2"/>
  <c r="B547" i="2"/>
  <c r="B548" i="2"/>
  <c r="B549" i="2"/>
  <c r="B550" i="2"/>
  <c r="B551" i="2"/>
  <c r="B536" i="2"/>
  <c r="B537" i="2"/>
  <c r="B538" i="2"/>
  <c r="B539" i="2"/>
  <c r="B540" i="2"/>
  <c r="B541" i="2"/>
  <c r="B542" i="2"/>
  <c r="B543" i="2"/>
  <c r="B531" i="2"/>
  <c r="B532" i="2"/>
  <c r="B533" i="2"/>
  <c r="B534" i="2"/>
  <c r="B535" i="2"/>
  <c r="B526" i="2"/>
  <c r="B527" i="2"/>
  <c r="B528" i="2"/>
  <c r="B529" i="2"/>
  <c r="B530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12" i="2"/>
  <c r="B510" i="2"/>
  <c r="B511" i="2"/>
  <c r="B503" i="2"/>
  <c r="B504" i="2"/>
  <c r="B505" i="2"/>
  <c r="B506" i="2"/>
  <c r="B507" i="2"/>
  <c r="B508" i="2"/>
  <c r="B509" i="2"/>
  <c r="B501" i="2"/>
  <c r="B502" i="2"/>
  <c r="B497" i="2"/>
  <c r="B498" i="2"/>
  <c r="B499" i="2"/>
  <c r="B500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82" i="2"/>
  <c r="B481" i="2"/>
  <c r="B480" i="2"/>
  <c r="B470" i="2"/>
  <c r="B471" i="2"/>
  <c r="B472" i="2"/>
  <c r="B473" i="2"/>
  <c r="B474" i="2"/>
  <c r="B475" i="2"/>
  <c r="B476" i="2"/>
  <c r="B477" i="2"/>
  <c r="B478" i="2"/>
  <c r="B479" i="2"/>
  <c r="B461" i="2"/>
  <c r="B462" i="2"/>
  <c r="B463" i="2"/>
  <c r="B464" i="2"/>
  <c r="B465" i="2"/>
  <c r="B466" i="2"/>
  <c r="B467" i="2"/>
  <c r="B468" i="2"/>
  <c r="B469" i="2"/>
  <c r="B451" i="2"/>
  <c r="B452" i="2"/>
  <c r="B453" i="2"/>
  <c r="B454" i="2"/>
  <c r="B455" i="2"/>
  <c r="B456" i="2"/>
  <c r="B457" i="2"/>
  <c r="B458" i="2"/>
  <c r="B459" i="2"/>
  <c r="B460" i="2"/>
  <c r="B445" i="2"/>
  <c r="B446" i="2"/>
  <c r="B447" i="2"/>
  <c r="B448" i="2"/>
  <c r="B449" i="2"/>
  <c r="B45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20" i="2"/>
  <c r="B419" i="2"/>
  <c r="B415" i="2"/>
  <c r="B416" i="2"/>
  <c r="B417" i="2"/>
  <c r="B418" i="2"/>
  <c r="B407" i="2"/>
  <c r="B408" i="2"/>
  <c r="B409" i="2"/>
  <c r="B414" i="2"/>
  <c r="B410" i="2"/>
  <c r="B411" i="2"/>
  <c r="B412" i="2"/>
  <c r="B396" i="2"/>
  <c r="B397" i="2"/>
  <c r="B398" i="2"/>
  <c r="B399" i="2"/>
  <c r="B413" i="2"/>
  <c r="B400" i="2"/>
  <c r="B401" i="2"/>
  <c r="B402" i="2"/>
  <c r="B403" i="2"/>
  <c r="B404" i="2"/>
  <c r="B405" i="2"/>
  <c r="B406" i="2"/>
  <c r="B387" i="2"/>
  <c r="B388" i="2"/>
  <c r="B389" i="2"/>
  <c r="B390" i="2"/>
  <c r="B391" i="2"/>
  <c r="B392" i="2"/>
  <c r="B393" i="2"/>
  <c r="B394" i="2"/>
  <c r="B395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68" i="2"/>
  <c r="B363" i="2"/>
  <c r="B364" i="2"/>
  <c r="B365" i="2"/>
  <c r="B366" i="2"/>
  <c r="B367" i="2"/>
  <c r="B354" i="2"/>
  <c r="B355" i="2"/>
  <c r="B356" i="2"/>
  <c r="B357" i="2"/>
  <c r="B358" i="2"/>
  <c r="B359" i="2"/>
  <c r="B360" i="2"/>
  <c r="B361" i="2"/>
  <c r="B362" i="2"/>
  <c r="B353" i="2"/>
  <c r="B345" i="2"/>
  <c r="B346" i="2"/>
  <c r="B347" i="2"/>
  <c r="B348" i="2"/>
  <c r="B349" i="2"/>
  <c r="B350" i="2"/>
  <c r="B351" i="2"/>
  <c r="B352" i="2"/>
  <c r="B340" i="2"/>
  <c r="B341" i="2"/>
  <c r="B342" i="2"/>
  <c r="B343" i="2"/>
  <c r="B344" i="2"/>
  <c r="B339" i="2"/>
  <c r="B332" i="2"/>
  <c r="B333" i="2"/>
  <c r="B334" i="2"/>
  <c r="B335" i="2"/>
  <c r="B336" i="2"/>
  <c r="B337" i="2"/>
  <c r="B338" i="2"/>
  <c r="B322" i="2"/>
  <c r="B323" i="2"/>
  <c r="B324" i="2"/>
  <c r="B325" i="2"/>
  <c r="B326" i="2"/>
  <c r="B327" i="2"/>
  <c r="B328" i="2"/>
  <c r="B329" i="2"/>
  <c r="B330" i="2"/>
  <c r="B331" i="2"/>
  <c r="B312" i="2"/>
  <c r="B313" i="2"/>
  <c r="B314" i="2"/>
  <c r="B315" i="2"/>
  <c r="B316" i="2"/>
  <c r="B317" i="2"/>
  <c r="B318" i="2"/>
  <c r="B319" i="2"/>
  <c r="B320" i="2"/>
  <c r="B321" i="2"/>
  <c r="B307" i="2"/>
  <c r="B308" i="2"/>
  <c r="B309" i="2"/>
  <c r="B310" i="2"/>
  <c r="B311" i="2"/>
  <c r="B298" i="2"/>
  <c r="B299" i="2"/>
  <c r="B300" i="2"/>
  <c r="B301" i="2"/>
  <c r="B302" i="2"/>
  <c r="B303" i="2"/>
  <c r="B304" i="2"/>
  <c r="B305" i="2"/>
  <c r="B306" i="2"/>
  <c r="B296" i="2"/>
  <c r="B297" i="2"/>
  <c r="B291" i="2"/>
  <c r="B292" i="2"/>
  <c r="B293" i="2"/>
  <c r="B294" i="2"/>
  <c r="B295" i="2"/>
  <c r="B284" i="2"/>
  <c r="B285" i="2"/>
  <c r="B286" i="2"/>
  <c r="B287" i="2"/>
  <c r="B288" i="2"/>
  <c r="B289" i="2"/>
  <c r="B290" i="2"/>
  <c r="B273" i="2"/>
  <c r="B274" i="2"/>
  <c r="B275" i="2"/>
  <c r="B276" i="2"/>
  <c r="B277" i="2"/>
  <c r="B278" i="2"/>
  <c r="B279" i="2"/>
  <c r="B280" i="2"/>
  <c r="B281" i="2"/>
  <c r="B282" i="2"/>
  <c r="B283" i="2"/>
  <c r="B264" i="2"/>
  <c r="B265" i="2"/>
  <c r="B266" i="2"/>
  <c r="B267" i="2"/>
  <c r="B268" i="2"/>
  <c r="B269" i="2"/>
  <c r="B270" i="2"/>
  <c r="B271" i="2"/>
  <c r="B272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41" i="2"/>
  <c r="B242" i="2"/>
  <c r="B243" i="2"/>
  <c r="B244" i="2"/>
  <c r="B245" i="2"/>
  <c r="B246" i="2"/>
  <c r="B247" i="2"/>
  <c r="B248" i="2"/>
  <c r="B249" i="2"/>
  <c r="B240" i="2"/>
  <c r="B236" i="2"/>
  <c r="B237" i="2"/>
  <c r="B238" i="2"/>
  <c r="B239" i="2"/>
  <c r="B231" i="2"/>
  <c r="B232" i="2"/>
  <c r="B233" i="2"/>
  <c r="B234" i="2"/>
  <c r="B235" i="2"/>
  <c r="B226" i="2"/>
  <c r="B227" i="2"/>
  <c r="B228" i="2"/>
  <c r="B229" i="2"/>
  <c r="B230" i="2"/>
  <c r="B216" i="2"/>
  <c r="B217" i="2"/>
  <c r="B218" i="2"/>
  <c r="B219" i="2"/>
  <c r="B220" i="2"/>
  <c r="B221" i="2"/>
  <c r="B222" i="2"/>
  <c r="B223" i="2"/>
  <c r="B224" i="2"/>
  <c r="B225" i="2"/>
  <c r="B196" i="2"/>
  <c r="B197" i="2"/>
  <c r="B198" i="2"/>
  <c r="B199" i="2"/>
  <c r="B200" i="2"/>
  <c r="B201" i="2"/>
  <c r="B202" i="2"/>
  <c r="B203" i="2"/>
  <c r="B204" i="2"/>
  <c r="B214" i="2"/>
  <c r="B215" i="2"/>
  <c r="B205" i="2"/>
  <c r="B206" i="2"/>
  <c r="B207" i="2"/>
  <c r="B208" i="2"/>
  <c r="B209" i="2"/>
  <c r="B210" i="2"/>
  <c r="B211" i="2"/>
  <c r="B212" i="2"/>
  <c r="B213" i="2"/>
  <c r="B195" i="2"/>
  <c r="B194" i="2"/>
  <c r="B185" i="2"/>
  <c r="B31" i="2"/>
  <c r="B186" i="2"/>
  <c r="B187" i="2"/>
  <c r="B188" i="2"/>
  <c r="B189" i="2"/>
  <c r="B190" i="2"/>
  <c r="B191" i="2"/>
  <c r="B192" i="2"/>
  <c r="B171" i="2"/>
  <c r="B172" i="2"/>
  <c r="B173" i="2"/>
  <c r="B174" i="2"/>
  <c r="B175" i="2"/>
  <c r="B146" i="2"/>
  <c r="B176" i="2"/>
  <c r="B177" i="2"/>
  <c r="B178" i="2"/>
  <c r="B179" i="2"/>
  <c r="B180" i="2"/>
  <c r="B181" i="2"/>
  <c r="B182" i="2"/>
  <c r="B165" i="2"/>
  <c r="B166" i="2"/>
  <c r="B167" i="2"/>
  <c r="B168" i="2"/>
  <c r="B169" i="2"/>
  <c r="B170" i="2"/>
  <c r="B159" i="2"/>
  <c r="B160" i="2"/>
  <c r="B161" i="2"/>
  <c r="B162" i="2"/>
  <c r="B163" i="2"/>
  <c r="B149" i="2"/>
  <c r="B150" i="2"/>
  <c r="B151" i="2"/>
  <c r="B152" i="2"/>
  <c r="B153" i="2"/>
  <c r="B154" i="2"/>
  <c r="B155" i="2"/>
  <c r="B156" i="2"/>
  <c r="B157" i="2"/>
  <c r="B158" i="2"/>
  <c r="B148" i="2"/>
  <c r="B139" i="2"/>
  <c r="B140" i="2"/>
  <c r="B141" i="2"/>
  <c r="B142" i="2"/>
  <c r="B143" i="2"/>
  <c r="B144" i="2"/>
  <c r="B145" i="2"/>
  <c r="B132" i="2"/>
  <c r="B133" i="2"/>
  <c r="B134" i="2"/>
  <c r="B135" i="2"/>
  <c r="B136" i="2"/>
  <c r="B2257" i="2"/>
  <c r="B93" i="2"/>
  <c r="B125" i="2"/>
  <c r="B126" i="2"/>
  <c r="B127" i="2"/>
  <c r="B128" i="2"/>
  <c r="B129" i="2"/>
  <c r="B130" i="2"/>
  <c r="B118" i="2"/>
  <c r="B119" i="2"/>
  <c r="B120" i="2"/>
  <c r="B121" i="2"/>
  <c r="B122" i="2"/>
  <c r="B109" i="2"/>
  <c r="B110" i="2"/>
  <c r="B111" i="2"/>
  <c r="B112" i="2"/>
  <c r="B113" i="2"/>
  <c r="B114" i="2"/>
  <c r="B115" i="2"/>
  <c r="B116" i="2"/>
  <c r="B117" i="2"/>
  <c r="B108" i="2"/>
  <c r="B105" i="2"/>
  <c r="B106" i="2"/>
  <c r="B107" i="2"/>
  <c r="B94" i="2"/>
  <c r="B95" i="2"/>
  <c r="B96" i="2"/>
  <c r="B97" i="2"/>
  <c r="B98" i="2"/>
  <c r="B99" i="2"/>
  <c r="B100" i="2"/>
  <c r="B101" i="2"/>
  <c r="B102" i="2"/>
  <c r="B103" i="2"/>
  <c r="B87" i="2"/>
  <c r="B88" i="2"/>
  <c r="B89" i="2"/>
  <c r="B90" i="2"/>
  <c r="B91" i="2"/>
  <c r="B92" i="2"/>
  <c r="B83" i="2"/>
  <c r="B84" i="2"/>
  <c r="B85" i="2"/>
  <c r="B86" i="2"/>
  <c r="B75" i="2"/>
  <c r="B76" i="2"/>
  <c r="B77" i="2"/>
  <c r="B78" i="2"/>
  <c r="B79" i="2"/>
  <c r="B80" i="2"/>
  <c r="B81" i="2"/>
  <c r="B66" i="2"/>
  <c r="B67" i="2"/>
  <c r="B193" i="2"/>
  <c r="B68" i="2"/>
  <c r="B69" i="2"/>
  <c r="B70" i="2"/>
  <c r="B71" i="2"/>
  <c r="B72" i="2"/>
  <c r="B73" i="2"/>
  <c r="B65" i="2"/>
  <c r="B63" i="2"/>
  <c r="B64" i="2"/>
  <c r="B52" i="2"/>
  <c r="B53" i="2"/>
  <c r="B54" i="2"/>
  <c r="B55" i="2"/>
  <c r="B56" i="2"/>
  <c r="B57" i="2"/>
  <c r="B58" i="2"/>
  <c r="B59" i="2"/>
  <c r="B60" i="2"/>
  <c r="B61" i="2"/>
  <c r="B62" i="2"/>
  <c r="B45" i="2"/>
  <c r="B46" i="2"/>
  <c r="B47" i="2"/>
  <c r="B48" i="2"/>
  <c r="B49" i="2"/>
  <c r="B50" i="2"/>
  <c r="B51" i="2"/>
  <c r="B41" i="2"/>
  <c r="B42" i="2"/>
  <c r="B43" i="2"/>
  <c r="B44" i="2"/>
  <c r="B32" i="2"/>
  <c r="B33" i="2"/>
  <c r="B34" i="2"/>
  <c r="B1581" i="2"/>
  <c r="B147" i="2"/>
  <c r="B35" i="2"/>
  <c r="B36" i="2"/>
  <c r="B37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82" i="2"/>
  <c r="B4" i="2"/>
  <c r="B3" i="2"/>
  <c r="B104" i="2"/>
  <c r="B2266" i="2"/>
  <c r="B2" i="2"/>
  <c r="B137" i="2"/>
  <c r="B29" i="2"/>
  <c r="B1950" i="2"/>
  <c r="B74" i="2"/>
  <c r="B123" i="2"/>
  <c r="B2258" i="2"/>
  <c r="B183" i="2"/>
  <c r="B1782" i="2"/>
  <c r="B131" i="2"/>
  <c r="B38" i="2"/>
  <c r="B124" i="2"/>
  <c r="B39" i="2"/>
  <c r="B2267" i="2"/>
  <c r="B2268" i="2"/>
  <c r="B138" i="2"/>
  <c r="B184" i="2"/>
  <c r="B2259" i="2"/>
  <c r="D2140" i="2" a="1"/>
  <c r="D2140" i="2" s="1"/>
  <c r="H2140" i="2" s="1"/>
  <c r="D1977" i="2" a="1"/>
  <c r="D1977" i="2" s="1"/>
  <c r="H1977" i="2" s="1"/>
  <c r="D1754" i="2" a="1"/>
  <c r="D1754" i="2" s="1"/>
  <c r="H1754" i="2" s="1"/>
  <c r="D1516" i="2" a="1"/>
  <c r="D1516" i="2" s="1"/>
  <c r="H1516" i="2" s="1"/>
  <c r="D1269" i="2" a="1"/>
  <c r="D1269" i="2" s="1"/>
  <c r="H1269" i="2" s="1"/>
  <c r="D1052" i="2" a="1"/>
  <c r="D1052" i="2" s="1"/>
  <c r="H1052" i="2" s="1"/>
  <c r="G2140" i="2"/>
  <c r="G1977" i="2"/>
  <c r="G1754" i="2"/>
  <c r="G1516" i="2"/>
  <c r="G1269" i="2"/>
  <c r="G1052" i="2"/>
  <c r="D827" i="2" a="1"/>
  <c r="D827" i="2" s="1"/>
  <c r="D610" i="2" a="1"/>
  <c r="D610" i="2" s="1"/>
  <c r="D205" i="2" a="1"/>
  <c r="D205" i="2" s="1"/>
  <c r="D195" i="2" a="1"/>
  <c r="D195" i="2" s="1"/>
  <c r="D186" i="2" a="1"/>
  <c r="D186" i="2" s="1"/>
  <c r="D188" i="2" a="1"/>
  <c r="D188" i="2" s="1"/>
  <c r="D189" i="2" a="1"/>
  <c r="D189" i="2" s="1"/>
  <c r="D190" i="2" a="1"/>
  <c r="D190" i="2" s="1"/>
  <c r="D191" i="2" a="1"/>
  <c r="D191" i="2" s="1"/>
  <c r="D180" i="2" a="1"/>
  <c r="D180" i="2" s="1"/>
  <c r="D181" i="2" a="1"/>
  <c r="D181" i="2" s="1"/>
  <c r="D182" i="2" a="1"/>
  <c r="D182" i="2" s="1"/>
  <c r="D161" i="2" a="1"/>
  <c r="D161" i="2" s="1"/>
  <c r="D162" i="2" a="1"/>
  <c r="D162" i="2" s="1"/>
  <c r="D151" i="2" a="1"/>
  <c r="D151" i="2" s="1"/>
  <c r="D152" i="2" a="1"/>
  <c r="D152" i="2" s="1"/>
  <c r="D158" i="2" a="1"/>
  <c r="D158" i="2" s="1"/>
  <c r="D142" i="2" a="1"/>
  <c r="D142" i="2" s="1"/>
  <c r="D143" i="2" a="1"/>
  <c r="D143" i="2" s="1"/>
  <c r="D145" i="2" a="1"/>
  <c r="D145" i="2" s="1"/>
  <c r="D132" i="2" a="1"/>
  <c r="D132" i="2" s="1"/>
  <c r="D109" i="2" a="1"/>
  <c r="D109" i="2" s="1"/>
  <c r="D114" i="2" a="1"/>
  <c r="D114" i="2" s="1"/>
  <c r="D97" i="2" a="1"/>
  <c r="D97" i="2" s="1"/>
  <c r="D102" i="2" a="1"/>
  <c r="D102" i="2" s="1"/>
  <c r="D103" i="2" a="1"/>
  <c r="D103" i="2" s="1"/>
  <c r="D90" i="2" a="1"/>
  <c r="D90" i="2" s="1"/>
  <c r="D91" i="2" a="1"/>
  <c r="D91" i="2" s="1"/>
  <c r="D92" i="2" a="1"/>
  <c r="D92" i="2" s="1"/>
  <c r="D85" i="2" a="1"/>
  <c r="D85" i="2" s="1"/>
  <c r="D75" i="2" a="1"/>
  <c r="D75" i="2" s="1"/>
  <c r="D77" i="2" a="1"/>
  <c r="D77" i="2" s="1"/>
  <c r="D82" i="2" a="1"/>
  <c r="D82" i="2" s="1"/>
  <c r="D70" i="2" a="1"/>
  <c r="D70" i="2" s="1"/>
  <c r="D71" i="2" a="1"/>
  <c r="D71" i="2" s="1"/>
  <c r="D72" i="2" a="1"/>
  <c r="D72" i="2" s="1"/>
  <c r="D73" i="2" a="1"/>
  <c r="D73" i="2" s="1"/>
  <c r="D52" i="2" a="1"/>
  <c r="D52" i="2" s="1"/>
  <c r="D55" i="2" a="1"/>
  <c r="D55" i="2" s="1"/>
  <c r="D56" i="2" a="1"/>
  <c r="D56" i="2" s="1"/>
  <c r="D59" i="2" a="1"/>
  <c r="D59" i="2" s="1"/>
  <c r="D60" i="2" a="1"/>
  <c r="D60" i="2" s="1"/>
  <c r="D61" i="2" a="1"/>
  <c r="D61" i="2" s="1"/>
  <c r="D47" i="2" a="1"/>
  <c r="D47" i="2" s="1"/>
  <c r="D5" i="2" a="1"/>
  <c r="D5" i="2" s="1"/>
  <c r="D13" i="2" a="1"/>
  <c r="D13" i="2" s="1"/>
  <c r="D15" i="2" a="1"/>
  <c r="D15" i="2" s="1"/>
  <c r="D23" i="2" a="1"/>
  <c r="D23" i="2" s="1"/>
  <c r="D26" i="2" a="1"/>
  <c r="D26" i="2" s="1"/>
  <c r="D4" i="2" a="1"/>
  <c r="D4" i="2" s="1"/>
  <c r="D196" i="2" a="1"/>
  <c r="D196" i="2" s="1"/>
  <c r="G613" i="2"/>
  <c r="G454" i="2"/>
  <c r="G562" i="2"/>
  <c r="B78" i="5"/>
  <c r="B75" i="5"/>
  <c r="D29" i="2" s="1" a="1"/>
  <c r="D29" i="2" s="1"/>
  <c r="B67" i="5"/>
  <c r="D2368" i="2" s="1" a="1"/>
  <c r="D2368" i="2" s="1"/>
  <c r="H2368" i="2" s="1"/>
  <c r="B66" i="5"/>
  <c r="D2364" i="2" s="1" a="1"/>
  <c r="D2364" i="2" s="1"/>
  <c r="B65" i="5"/>
  <c r="D2319" i="2" s="1" a="1"/>
  <c r="D2319" i="2" s="1"/>
  <c r="B63" i="5"/>
  <c r="D2315" i="2" s="1" a="1"/>
  <c r="D2315" i="2" s="1"/>
  <c r="H2315" i="2" s="1"/>
  <c r="B62" i="5"/>
  <c r="D45" i="2" s="1" a="1"/>
  <c r="D45" i="2" s="1"/>
  <c r="B58" i="5"/>
  <c r="F775" i="2"/>
  <c r="I775" i="2" s="1"/>
  <c r="F758" i="2"/>
  <c r="I758" i="2" s="1"/>
  <c r="F759" i="2"/>
  <c r="I759" i="2" s="1"/>
  <c r="F762" i="2"/>
  <c r="G762" i="2" s="1"/>
  <c r="F741" i="2"/>
  <c r="I741" i="2" s="1"/>
  <c r="F743" i="2"/>
  <c r="I743" i="2" s="1"/>
  <c r="F724" i="2"/>
  <c r="I724" i="2" s="1"/>
  <c r="F722" i="2"/>
  <c r="I722" i="2" s="1"/>
  <c r="F707" i="2"/>
  <c r="I707" i="2" s="1"/>
  <c r="F685" i="2"/>
  <c r="I685" i="2" s="1"/>
  <c r="F689" i="2"/>
  <c r="G689" i="2" s="1"/>
  <c r="F675" i="2"/>
  <c r="I675" i="2" s="1"/>
  <c r="F668" i="2"/>
  <c r="I668" i="2" s="1"/>
  <c r="F671" i="2"/>
  <c r="I671" i="2" s="1"/>
  <c r="F660" i="2"/>
  <c r="I660" i="2" s="1"/>
  <c r="F664" i="2"/>
  <c r="G664" i="2" s="1"/>
  <c r="F648" i="2"/>
  <c r="G648" i="2" s="1"/>
  <c r="B55" i="5"/>
  <c r="D2367" i="2" s="1" a="1"/>
  <c r="D2367" i="2" s="1"/>
  <c r="H2367" i="2" s="1"/>
  <c r="B53" i="5"/>
  <c r="D496" i="2" s="1" a="1"/>
  <c r="D496" i="2" s="1"/>
  <c r="B51" i="5"/>
  <c r="D2289" i="2" s="1" a="1"/>
  <c r="D2289" i="2" s="1"/>
  <c r="B50" i="5"/>
  <c r="B49" i="5"/>
  <c r="B46" i="5"/>
  <c r="B41" i="5"/>
  <c r="D2370" i="2" s="1" a="1"/>
  <c r="D2370" i="2" s="1"/>
  <c r="H2370" i="2" s="1"/>
  <c r="B39" i="5"/>
  <c r="B37" i="5"/>
  <c r="B38" i="5" s="1"/>
  <c r="B36" i="5"/>
  <c r="B35" i="5"/>
  <c r="B43" i="5" s="1"/>
  <c r="B34" i="5"/>
  <c r="D2300" i="2" s="1" a="1"/>
  <c r="D2300" i="2" s="1"/>
  <c r="B28" i="5"/>
  <c r="B27" i="5"/>
  <c r="B26" i="5"/>
  <c r="B25" i="5"/>
  <c r="B19" i="5"/>
  <c r="B18" i="5"/>
  <c r="D2345" i="2" s="1" a="1"/>
  <c r="D2345" i="2" s="1"/>
  <c r="B17" i="5"/>
  <c r="D2344" i="2" s="1" a="1"/>
  <c r="D2344" i="2" s="1"/>
  <c r="B16" i="5"/>
  <c r="B32" i="5" s="1"/>
  <c r="B47" i="5" s="1"/>
  <c r="B15" i="5"/>
  <c r="B14" i="5"/>
  <c r="B13" i="5"/>
  <c r="D2362" i="2" s="1" a="1"/>
  <c r="D2362" i="2" s="1"/>
  <c r="H2362" i="2" s="1"/>
  <c r="B11" i="5"/>
  <c r="D2305" i="2" s="1" a="1"/>
  <c r="D2305" i="2" s="1"/>
  <c r="H2305" i="2" s="1"/>
  <c r="B4" i="5"/>
  <c r="B7" i="5"/>
  <c r="D780" i="2" s="1" a="1"/>
  <c r="D780" i="2" s="1"/>
  <c r="B8" i="5"/>
  <c r="D2292" i="2" s="1" a="1"/>
  <c r="D2292" i="2" s="1"/>
  <c r="B9" i="5"/>
  <c r="H794" i="2"/>
  <c r="H795" i="2"/>
  <c r="D788" i="2" a="1"/>
  <c r="D788" i="2" s="1"/>
  <c r="H775" i="2"/>
  <c r="D776" i="2" a="1"/>
  <c r="D776" i="2" s="1"/>
  <c r="D778" i="2" a="1"/>
  <c r="D778" i="2" s="1"/>
  <c r="H789" i="2"/>
  <c r="H792" i="2"/>
  <c r="D779" i="2" a="1"/>
  <c r="D779" i="2" s="1"/>
  <c r="D781" i="2" a="1"/>
  <c r="D781" i="2" s="1"/>
  <c r="D782" i="2" a="1"/>
  <c r="D782" i="2" s="1"/>
  <c r="D783" i="2" a="1"/>
  <c r="D783" i="2" s="1"/>
  <c r="D784" i="2" a="1"/>
  <c r="D784" i="2" s="1"/>
  <c r="D787" i="2" a="1"/>
  <c r="D787" i="2" s="1"/>
  <c r="D786" i="2" a="1"/>
  <c r="D786" i="2" s="1"/>
  <c r="D773" i="2" a="1"/>
  <c r="D773" i="2" s="1"/>
  <c r="D767" i="2" a="1"/>
  <c r="D767" i="2" s="1"/>
  <c r="D768" i="2" a="1"/>
  <c r="D768" i="2" s="1"/>
  <c r="D769" i="2" a="1"/>
  <c r="D769" i="2" s="1"/>
  <c r="D770" i="2" a="1"/>
  <c r="D770" i="2" s="1"/>
  <c r="D771" i="2" a="1"/>
  <c r="D771" i="2" s="1"/>
  <c r="D750" i="2" a="1"/>
  <c r="D750" i="2" s="1"/>
  <c r="H763" i="2"/>
  <c r="D765" i="2" a="1"/>
  <c r="D765" i="2" s="1"/>
  <c r="D753" i="2" a="1"/>
  <c r="D753" i="2" s="1"/>
  <c r="D754" i="2" a="1"/>
  <c r="D754" i="2" s="1"/>
  <c r="D755" i="2" a="1"/>
  <c r="D755" i="2" s="1"/>
  <c r="D756" i="2" a="1"/>
  <c r="D756" i="2" s="1"/>
  <c r="D757" i="2" a="1"/>
  <c r="D757" i="2" s="1"/>
  <c r="H764" i="2"/>
  <c r="H758" i="2"/>
  <c r="H759" i="2"/>
  <c r="D760" i="2" a="1"/>
  <c r="D760" i="2" s="1"/>
  <c r="D761" i="2" a="1"/>
  <c r="D761" i="2" s="1"/>
  <c r="H762" i="2"/>
  <c r="D748" i="2" a="1"/>
  <c r="D748" i="2" s="1"/>
  <c r="H746" i="2"/>
  <c r="H741" i="2"/>
  <c r="D742" i="2" a="1"/>
  <c r="D742" i="2" s="1"/>
  <c r="H743" i="2"/>
  <c r="D744" i="2" a="1"/>
  <c r="D744" i="2" s="1"/>
  <c r="D745" i="2" a="1"/>
  <c r="D745" i="2" s="1"/>
  <c r="D736" i="2" a="1"/>
  <c r="D736" i="2" s="1"/>
  <c r="D737" i="2" a="1"/>
  <c r="D737" i="2" s="1"/>
  <c r="D738" i="2" a="1"/>
  <c r="D738" i="2" s="1"/>
  <c r="D739" i="2" a="1"/>
  <c r="D739" i="2" s="1"/>
  <c r="H724" i="2"/>
  <c r="D725" i="2" a="1"/>
  <c r="D725" i="2" s="1"/>
  <c r="D732" i="2" a="1"/>
  <c r="D732" i="2" s="1"/>
  <c r="D729" i="2" a="1"/>
  <c r="D729" i="2" s="1"/>
  <c r="D730" i="2" a="1"/>
  <c r="D730" i="2" s="1"/>
  <c r="D731" i="2" a="1"/>
  <c r="D731" i="2" s="1"/>
  <c r="H723" i="2"/>
  <c r="D719" i="2" a="1"/>
  <c r="D719" i="2" s="1"/>
  <c r="D720" i="2" a="1"/>
  <c r="D720" i="2" s="1"/>
  <c r="D721" i="2" a="1"/>
  <c r="D721" i="2" s="1"/>
  <c r="H722" i="2"/>
  <c r="H716" i="2"/>
  <c r="H715" i="2"/>
  <c r="D695" i="2" a="1"/>
  <c r="D695" i="2" s="1"/>
  <c r="D696" i="2" a="1"/>
  <c r="D696" i="2" s="1"/>
  <c r="D697" i="2" a="1"/>
  <c r="D697" i="2" s="1"/>
  <c r="D698" i="2" a="1"/>
  <c r="D698" i="2" s="1"/>
  <c r="D699" i="2" a="1"/>
  <c r="D699" i="2" s="1"/>
  <c r="D700" i="2" a="1"/>
  <c r="D700" i="2" s="1"/>
  <c r="D701" i="2" a="1"/>
  <c r="D701" i="2" s="1"/>
  <c r="D702" i="2" a="1"/>
  <c r="D702" i="2" s="1"/>
  <c r="H717" i="2"/>
  <c r="D704" i="2" a="1"/>
  <c r="D704" i="2" s="1"/>
  <c r="D705" i="2" a="1"/>
  <c r="D705" i="2" s="1"/>
  <c r="H707" i="2"/>
  <c r="D708" i="2" a="1"/>
  <c r="D708" i="2" s="1"/>
  <c r="D709" i="2" a="1"/>
  <c r="D709" i="2" s="1"/>
  <c r="D711" i="2" a="1"/>
  <c r="D711" i="2" s="1"/>
  <c r="D712" i="2" a="1"/>
  <c r="D712" i="2" s="1"/>
  <c r="D713" i="2" a="1"/>
  <c r="D713" i="2" s="1"/>
  <c r="D714" i="2" a="1"/>
  <c r="D714" i="2" s="1"/>
  <c r="H685" i="2"/>
  <c r="D688" i="2" a="1"/>
  <c r="D688" i="2" s="1"/>
  <c r="H689" i="2"/>
  <c r="D690" i="2" a="1"/>
  <c r="D690" i="2" s="1"/>
  <c r="D691" i="2" a="1"/>
  <c r="D691" i="2" s="1"/>
  <c r="D692" i="2" a="1"/>
  <c r="D692" i="2" s="1"/>
  <c r="H675" i="2"/>
  <c r="H683" i="2"/>
  <c r="D678" i="2" a="1"/>
  <c r="D678" i="2" s="1"/>
  <c r="D679" i="2" a="1"/>
  <c r="D679" i="2" s="1"/>
  <c r="D680" i="2" a="1"/>
  <c r="D680" i="2" s="1"/>
  <c r="D681" i="2" a="1"/>
  <c r="D681" i="2" s="1"/>
  <c r="H668" i="2"/>
  <c r="D674" i="2" a="1"/>
  <c r="D674" i="2" s="1"/>
  <c r="H671" i="2"/>
  <c r="D672" i="2" a="1"/>
  <c r="D672" i="2" s="1"/>
  <c r="D673" i="2" a="1"/>
  <c r="D673" i="2" s="1"/>
  <c r="H660" i="2"/>
  <c r="H667" i="2"/>
  <c r="H664" i="2"/>
  <c r="D665" i="2" a="1"/>
  <c r="D665" i="2" s="1"/>
  <c r="D666" i="2" a="1"/>
  <c r="D666" i="2" s="1"/>
  <c r="H659" i="2"/>
  <c r="D653" i="2" a="1"/>
  <c r="D653" i="2" s="1"/>
  <c r="D654" i="2" a="1"/>
  <c r="D654" i="2" s="1"/>
  <c r="D655" i="2" a="1"/>
  <c r="D655" i="2" s="1"/>
  <c r="D657" i="2" a="1"/>
  <c r="D657" i="2" s="1"/>
  <c r="D658" i="2" a="1"/>
  <c r="D658" i="2" s="1"/>
  <c r="D652" i="2" a="1"/>
  <c r="D652" i="2" s="1"/>
  <c r="D645" i="2" a="1"/>
  <c r="D645" i="2" s="1"/>
  <c r="D646" i="2" a="1"/>
  <c r="D646" i="2" s="1"/>
  <c r="H648" i="2"/>
  <c r="D649" i="2" a="1"/>
  <c r="D649" i="2" s="1"/>
  <c r="D650" i="2" a="1"/>
  <c r="D650" i="2" s="1"/>
  <c r="H642" i="2"/>
  <c r="D634" i="2" a="1"/>
  <c r="D634" i="2" s="1"/>
  <c r="D641" i="2" a="1"/>
  <c r="D641" i="2" s="1"/>
  <c r="H644" i="2"/>
  <c r="H643" i="2"/>
  <c r="D638" i="2" a="1"/>
  <c r="D638" i="2" s="1"/>
  <c r="D639" i="2" a="1"/>
  <c r="D639" i="2" s="1"/>
  <c r="D628" i="2" a="1"/>
  <c r="D628" i="2" s="1"/>
  <c r="D631" i="2" a="1"/>
  <c r="D631" i="2" s="1"/>
  <c r="D618" i="2" a="1"/>
  <c r="D618" i="2" s="1"/>
  <c r="D626" i="2" a="1"/>
  <c r="D626" i="2" s="1"/>
  <c r="D625" i="2" a="1"/>
  <c r="D625" i="2" s="1"/>
  <c r="D627" i="2" a="1"/>
  <c r="D627" i="2" s="1"/>
  <c r="D598" i="2" a="1"/>
  <c r="D598" i="2" s="1"/>
  <c r="D600" i="2" a="1"/>
  <c r="D600" i="2" s="1"/>
  <c r="D604" i="2" a="1"/>
  <c r="D604" i="2" s="1"/>
  <c r="D606" i="2" a="1"/>
  <c r="D606" i="2" s="1"/>
  <c r="D608" i="2" a="1"/>
  <c r="D608" i="2" s="1"/>
  <c r="D609" i="2" a="1"/>
  <c r="D609" i="2" s="1"/>
  <c r="D611" i="2" a="1"/>
  <c r="D611" i="2" s="1"/>
  <c r="D593" i="2" a="1"/>
  <c r="D593" i="2" s="1"/>
  <c r="D594" i="2" a="1"/>
  <c r="D594" i="2" s="1"/>
  <c r="D588" i="2" a="1"/>
  <c r="D588" i="2" s="1"/>
  <c r="D583" i="2" a="1"/>
  <c r="D583" i="2" s="1"/>
  <c r="D576" i="2" a="1"/>
  <c r="D576" i="2" s="1"/>
  <c r="D578" i="2" a="1"/>
  <c r="D578" i="2" s="1"/>
  <c r="D591" i="2" a="1"/>
  <c r="D591" i="2" s="1"/>
  <c r="D568" i="2" a="1"/>
  <c r="D568" i="2" s="1"/>
  <c r="D570" i="2" a="1"/>
  <c r="D570" i="2" s="1"/>
  <c r="D571" i="2" a="1"/>
  <c r="D571" i="2" s="1"/>
  <c r="D572" i="2" a="1"/>
  <c r="D572" i="2" s="1"/>
  <c r="D555" i="2" a="1"/>
  <c r="D555" i="2" s="1"/>
  <c r="D556" i="2" a="1"/>
  <c r="D556" i="2" s="1"/>
  <c r="D565" i="2" a="1"/>
  <c r="D565" i="2" s="1"/>
  <c r="D563" i="2" a="1"/>
  <c r="D563" i="2" s="1"/>
  <c r="D560" i="2" a="1"/>
  <c r="D560" i="2" s="1"/>
  <c r="D561" i="2" a="1"/>
  <c r="D561" i="2" s="1"/>
  <c r="D549" i="2" a="1"/>
  <c r="D549" i="2" s="1"/>
  <c r="D545" i="2" a="1"/>
  <c r="D545" i="2" s="1"/>
  <c r="D550" i="2" a="1"/>
  <c r="D550" i="2" s="1"/>
  <c r="D551" i="2" a="1"/>
  <c r="D551" i="2" s="1"/>
  <c r="D536" i="2" a="1"/>
  <c r="D536" i="2" s="1"/>
  <c r="D534" i="2" a="1"/>
  <c r="D534" i="2" s="1"/>
  <c r="D535" i="2" a="1"/>
  <c r="D535" i="2" s="1"/>
  <c r="D527" i="2" a="1"/>
  <c r="D527" i="2" s="1"/>
  <c r="D530" i="2" a="1"/>
  <c r="D530" i="2" s="1"/>
  <c r="D516" i="2" a="1"/>
  <c r="D516" i="2" s="1"/>
  <c r="D517" i="2" a="1"/>
  <c r="D517" i="2" s="1"/>
  <c r="D520" i="2" a="1"/>
  <c r="D520" i="2" s="1"/>
  <c r="D521" i="2" a="1"/>
  <c r="D521" i="2" s="1"/>
  <c r="D522" i="2" a="1"/>
  <c r="D522" i="2" s="1"/>
  <c r="D523" i="2" a="1"/>
  <c r="D523" i="2" s="1"/>
  <c r="D524" i="2" a="1"/>
  <c r="D524" i="2" s="1"/>
  <c r="D525" i="2" a="1"/>
  <c r="D525" i="2" s="1"/>
  <c r="D508" i="2" a="1"/>
  <c r="D508" i="2" s="1"/>
  <c r="D509" i="2" a="1"/>
  <c r="D509" i="2" s="1"/>
  <c r="D502" i="2" a="1"/>
  <c r="D502" i="2" s="1"/>
  <c r="D498" i="2" a="1"/>
  <c r="D498" i="2" s="1"/>
  <c r="D499" i="2" a="1"/>
  <c r="D499" i="2" s="1"/>
  <c r="D486" i="2" a="1"/>
  <c r="D486" i="2" s="1"/>
  <c r="D487" i="2" a="1"/>
  <c r="D487" i="2" s="1"/>
  <c r="D488" i="2" a="1"/>
  <c r="D488" i="2" s="1"/>
  <c r="D489" i="2" a="1"/>
  <c r="D489" i="2" s="1"/>
  <c r="D490" i="2" a="1"/>
  <c r="D490" i="2" s="1"/>
  <c r="D491" i="2" a="1"/>
  <c r="D491" i="2" s="1"/>
  <c r="D492" i="2" a="1"/>
  <c r="D492" i="2" s="1"/>
  <c r="D493" i="2" a="1"/>
  <c r="D493" i="2" s="1"/>
  <c r="D494" i="2" a="1"/>
  <c r="D494" i="2" s="1"/>
  <c r="D495" i="2" a="1"/>
  <c r="D495" i="2" s="1"/>
  <c r="D481" i="2" a="1"/>
  <c r="D481" i="2" s="1"/>
  <c r="D480" i="2" a="1"/>
  <c r="D480" i="2" s="1"/>
  <c r="D472" i="2" a="1"/>
  <c r="D472" i="2" s="1"/>
  <c r="D473" i="2" a="1"/>
  <c r="D473" i="2" s="1"/>
  <c r="D474" i="2" a="1"/>
  <c r="D474" i="2" s="1"/>
  <c r="D475" i="2" a="1"/>
  <c r="D475" i="2" s="1"/>
  <c r="D476" i="2" a="1"/>
  <c r="D476" i="2" s="1"/>
  <c r="D477" i="2" a="1"/>
  <c r="D477" i="2" s="1"/>
  <c r="D478" i="2" a="1"/>
  <c r="D478" i="2" s="1"/>
  <c r="D464" i="2" a="1"/>
  <c r="D464" i="2" s="1"/>
  <c r="D467" i="2" a="1"/>
  <c r="D467" i="2" s="1"/>
  <c r="D468" i="2" a="1"/>
  <c r="D468" i="2" s="1"/>
  <c r="D458" i="2" a="1"/>
  <c r="D458" i="2" s="1"/>
  <c r="D459" i="2" a="1"/>
  <c r="D459" i="2" s="1"/>
  <c r="D460" i="2" a="1"/>
  <c r="D460" i="2" s="1"/>
  <c r="D451" i="2" a="1"/>
  <c r="D451" i="2" s="1"/>
  <c r="D448" i="2" a="1"/>
  <c r="D448" i="2" s="1"/>
  <c r="D449" i="2" a="1"/>
  <c r="D449" i="2" s="1"/>
  <c r="D450" i="2" a="1"/>
  <c r="D450" i="2" s="1"/>
  <c r="D445" i="2" a="1"/>
  <c r="D445" i="2" s="1"/>
  <c r="D424" i="2" a="1"/>
  <c r="D424" i="2" s="1"/>
  <c r="D427" i="2" a="1"/>
  <c r="D427" i="2" s="1"/>
  <c r="D428" i="2" a="1"/>
  <c r="D428" i="2" s="1"/>
  <c r="D429" i="2" a="1"/>
  <c r="D429" i="2" s="1"/>
  <c r="D430" i="2" a="1"/>
  <c r="D430" i="2" s="1"/>
  <c r="D431" i="2" a="1"/>
  <c r="D431" i="2" s="1"/>
  <c r="D435" i="2" a="1"/>
  <c r="D435" i="2" s="1"/>
  <c r="D436" i="2" a="1"/>
  <c r="D436" i="2" s="1"/>
  <c r="D438" i="2" a="1"/>
  <c r="D438" i="2" s="1"/>
  <c r="D439" i="2" a="1"/>
  <c r="D439" i="2" s="1"/>
  <c r="D442" i="2" a="1"/>
  <c r="D442" i="2" s="1"/>
  <c r="D443" i="2" a="1"/>
  <c r="D443" i="2" s="1"/>
  <c r="D421" i="2" a="1"/>
  <c r="D421" i="2" s="1"/>
  <c r="D444" i="2" a="1"/>
  <c r="D444" i="2" s="1"/>
  <c r="D419" i="2" a="1"/>
  <c r="D419" i="2" s="1"/>
  <c r="D418" i="2" a="1"/>
  <c r="D418" i="2" s="1"/>
  <c r="D408" i="2" a="1"/>
  <c r="D408" i="2" s="1"/>
  <c r="D410" i="2" a="1"/>
  <c r="D410" i="2" s="1"/>
  <c r="D412" i="2" a="1"/>
  <c r="D412" i="2" s="1"/>
  <c r="D399" i="2" a="1"/>
  <c r="D399" i="2" s="1"/>
  <c r="D413" i="2" a="1"/>
  <c r="D413" i="2" s="1"/>
  <c r="D400" i="2" a="1"/>
  <c r="D400" i="2" s="1"/>
  <c r="D401" i="2" a="1"/>
  <c r="D401" i="2" s="1"/>
  <c r="D402" i="2" a="1"/>
  <c r="D402" i="2" s="1"/>
  <c r="D403" i="2" a="1"/>
  <c r="D403" i="2" s="1"/>
  <c r="D404" i="2" a="1"/>
  <c r="D404" i="2" s="1"/>
  <c r="D406" i="2" a="1"/>
  <c r="D406" i="2" s="1"/>
  <c r="D387" i="2" a="1"/>
  <c r="D387" i="2" s="1"/>
  <c r="D388" i="2" a="1"/>
  <c r="D388" i="2" s="1"/>
  <c r="D393" i="2" a="1"/>
  <c r="D393" i="2" s="1"/>
  <c r="D394" i="2" a="1"/>
  <c r="D394" i="2" s="1"/>
  <c r="D395" i="2" a="1"/>
  <c r="D395" i="2" s="1"/>
  <c r="D375" i="2" a="1"/>
  <c r="D375" i="2" s="1"/>
  <c r="D376" i="2" a="1"/>
  <c r="D376" i="2" s="1"/>
  <c r="D377" i="2" a="1"/>
  <c r="D377" i="2" s="1"/>
  <c r="D378" i="2" a="1"/>
  <c r="D378" i="2" s="1"/>
  <c r="D379" i="2" a="1"/>
  <c r="D379" i="2" s="1"/>
  <c r="D380" i="2" a="1"/>
  <c r="D380" i="2" s="1"/>
  <c r="D382" i="2" a="1"/>
  <c r="D382" i="2" s="1"/>
  <c r="D383" i="2" a="1"/>
  <c r="D383" i="2" s="1"/>
  <c r="D386" i="2" a="1"/>
  <c r="D386" i="2" s="1"/>
  <c r="D364" i="2" a="1"/>
  <c r="D364" i="2" s="1"/>
  <c r="D365" i="2" a="1"/>
  <c r="D365" i="2" s="1"/>
  <c r="D366" i="2" a="1"/>
  <c r="D366" i="2" s="1"/>
  <c r="D367" i="2" a="1"/>
  <c r="D367" i="2" s="1"/>
  <c r="D354" i="2" a="1"/>
  <c r="D354" i="2" s="1"/>
  <c r="D355" i="2" a="1"/>
  <c r="D355" i="2" s="1"/>
  <c r="D359" i="2" a="1"/>
  <c r="D359" i="2" s="1"/>
  <c r="D360" i="2" a="1"/>
  <c r="D360" i="2" s="1"/>
  <c r="D361" i="2" a="1"/>
  <c r="D361" i="2" s="1"/>
  <c r="D362" i="2" a="1"/>
  <c r="D362" i="2" s="1"/>
  <c r="D353" i="2" a="1"/>
  <c r="D353" i="2" s="1"/>
  <c r="D347" i="2" a="1"/>
  <c r="D347" i="2" s="1"/>
  <c r="D349" i="2" a="1"/>
  <c r="D349" i="2" s="1"/>
  <c r="D350" i="2" a="1"/>
  <c r="D350" i="2" s="1"/>
  <c r="D351" i="2" a="1"/>
  <c r="D351" i="2" s="1"/>
  <c r="D352" i="2" a="1"/>
  <c r="D352" i="2" s="1"/>
  <c r="D340" i="2" a="1"/>
  <c r="D340" i="2" s="1"/>
  <c r="D341" i="2" a="1"/>
  <c r="D341" i="2" s="1"/>
  <c r="D343" i="2" a="1"/>
  <c r="D343" i="2" s="1"/>
  <c r="D344" i="2" a="1"/>
  <c r="D344" i="2" s="1"/>
  <c r="D334" i="2" a="1"/>
  <c r="D334" i="2" s="1"/>
  <c r="D335" i="2" a="1"/>
  <c r="D335" i="2" s="1"/>
  <c r="D336" i="2" a="1"/>
  <c r="D336" i="2" s="1"/>
  <c r="D337" i="2" a="1"/>
  <c r="D337" i="2" s="1"/>
  <c r="D338" i="2" a="1"/>
  <c r="D338" i="2" s="1"/>
  <c r="D324" i="2" a="1"/>
  <c r="D324" i="2" s="1"/>
  <c r="D327" i="2" a="1"/>
  <c r="D327" i="2" s="1"/>
  <c r="D328" i="2" a="1"/>
  <c r="D328" i="2" s="1"/>
  <c r="D329" i="2" a="1"/>
  <c r="D329" i="2" s="1"/>
  <c r="D331" i="2" a="1"/>
  <c r="D331" i="2" s="1"/>
  <c r="D314" i="2" a="1"/>
  <c r="D314" i="2" s="1"/>
  <c r="D316" i="2" a="1"/>
  <c r="D316" i="2" s="1"/>
  <c r="D317" i="2" a="1"/>
  <c r="D317" i="2" s="1"/>
  <c r="D318" i="2" a="1"/>
  <c r="D318" i="2" s="1"/>
  <c r="D320" i="2" a="1"/>
  <c r="D320" i="2" s="1"/>
  <c r="D321" i="2" a="1"/>
  <c r="D321" i="2" s="1"/>
  <c r="D309" i="2" a="1"/>
  <c r="D309" i="2" s="1"/>
  <c r="D307" i="2" a="1"/>
  <c r="D307" i="2" s="1"/>
  <c r="D308" i="2" a="1"/>
  <c r="D308" i="2" s="1"/>
  <c r="D311" i="2" a="1"/>
  <c r="D311" i="2" s="1"/>
  <c r="D300" i="2" a="1"/>
  <c r="D300" i="2" s="1"/>
  <c r="D301" i="2" a="1"/>
  <c r="D301" i="2" s="1"/>
  <c r="D304" i="2" a="1"/>
  <c r="D304" i="2" s="1"/>
  <c r="D305" i="2" a="1"/>
  <c r="D305" i="2" s="1"/>
  <c r="D306" i="2" a="1"/>
  <c r="D306" i="2" s="1"/>
  <c r="D292" i="2" a="1"/>
  <c r="D292" i="2" s="1"/>
  <c r="D293" i="2" a="1"/>
  <c r="D293" i="2" s="1"/>
  <c r="D294" i="2" a="1"/>
  <c r="D294" i="2" s="1"/>
  <c r="D295" i="2" a="1"/>
  <c r="D295" i="2" s="1"/>
  <c r="D285" i="2" a="1"/>
  <c r="D285" i="2" s="1"/>
  <c r="D286" i="2" a="1"/>
  <c r="D286" i="2" s="1"/>
  <c r="D288" i="2" a="1"/>
  <c r="D288" i="2" s="1"/>
  <c r="D289" i="2" a="1"/>
  <c r="D289" i="2" s="1"/>
  <c r="D290" i="2" a="1"/>
  <c r="D290" i="2" s="1"/>
  <c r="D274" i="2" a="1"/>
  <c r="D274" i="2" s="1"/>
  <c r="D275" i="2" a="1"/>
  <c r="D275" i="2" s="1"/>
  <c r="D276" i="2" a="1"/>
  <c r="D276" i="2" s="1"/>
  <c r="D279" i="2" a="1"/>
  <c r="D279" i="2" s="1"/>
  <c r="D280" i="2" a="1"/>
  <c r="D280" i="2" s="1"/>
  <c r="D282" i="2" a="1"/>
  <c r="D282" i="2" s="1"/>
  <c r="D283" i="2" a="1"/>
  <c r="D283" i="2" s="1"/>
  <c r="D268" i="2" a="1"/>
  <c r="D268" i="2" s="1"/>
  <c r="D269" i="2" a="1"/>
  <c r="D269" i="2" s="1"/>
  <c r="D270" i="2" a="1"/>
  <c r="D270" i="2" s="1"/>
  <c r="D271" i="2" a="1"/>
  <c r="D271" i="2" s="1"/>
  <c r="D272" i="2" a="1"/>
  <c r="D272" i="2" s="1"/>
  <c r="D255" i="2" a="1"/>
  <c r="D255" i="2" s="1"/>
  <c r="D256" i="2" a="1"/>
  <c r="D256" i="2" s="1"/>
  <c r="D257" i="2" a="1"/>
  <c r="D257" i="2" s="1"/>
  <c r="D259" i="2" a="1"/>
  <c r="D259" i="2" s="1"/>
  <c r="D261" i="2" a="1"/>
  <c r="D261" i="2" s="1"/>
  <c r="D262" i="2" a="1"/>
  <c r="D262" i="2" s="1"/>
  <c r="D263" i="2" a="1"/>
  <c r="D263" i="2" s="1"/>
  <c r="D250" i="2" a="1"/>
  <c r="D250" i="2" s="1"/>
  <c r="D242" i="2" a="1"/>
  <c r="D242" i="2" s="1"/>
  <c r="D243" i="2" a="1"/>
  <c r="D243" i="2" s="1"/>
  <c r="D244" i="2" a="1"/>
  <c r="D244" i="2" s="1"/>
  <c r="D245" i="2" a="1"/>
  <c r="D245" i="2" s="1"/>
  <c r="D246" i="2" a="1"/>
  <c r="D246" i="2" s="1"/>
  <c r="D247" i="2" a="1"/>
  <c r="D247" i="2" s="1"/>
  <c r="D248" i="2" a="1"/>
  <c r="D248" i="2" s="1"/>
  <c r="D249" i="2" a="1"/>
  <c r="D249" i="2" s="1"/>
  <c r="D236" i="2" a="1"/>
  <c r="D236" i="2" s="1"/>
  <c r="D238" i="2" a="1"/>
  <c r="D238" i="2" s="1"/>
  <c r="D239" i="2" a="1"/>
  <c r="D239" i="2" s="1"/>
  <c r="D231" i="2" a="1"/>
  <c r="D231" i="2" s="1"/>
  <c r="D235" i="2" a="1"/>
  <c r="D235" i="2" s="1"/>
  <c r="D229" i="2" a="1"/>
  <c r="D229" i="2" s="1"/>
  <c r="D230" i="2" a="1"/>
  <c r="D230" i="2" s="1"/>
  <c r="D226" i="2" a="1"/>
  <c r="D226" i="2" s="1"/>
  <c r="D218" i="2" a="1"/>
  <c r="D218" i="2" s="1"/>
  <c r="D220" i="2" a="1"/>
  <c r="D220" i="2" s="1"/>
  <c r="D222" i="2" a="1"/>
  <c r="D222" i="2" s="1"/>
  <c r="D223" i="2" a="1"/>
  <c r="D223" i="2" s="1"/>
  <c r="D224" i="2" a="1"/>
  <c r="D224" i="2" s="1"/>
  <c r="D225" i="2" a="1"/>
  <c r="D225" i="2" s="1"/>
  <c r="B10" i="5"/>
  <c r="G794" i="2"/>
  <c r="G795" i="2"/>
  <c r="G789" i="2"/>
  <c r="G792" i="2"/>
  <c r="G763" i="2"/>
  <c r="G764" i="2"/>
  <c r="G746" i="2"/>
  <c r="G723" i="2"/>
  <c r="G716" i="2"/>
  <c r="G715" i="2"/>
  <c r="G717" i="2"/>
  <c r="G683" i="2"/>
  <c r="G667" i="2"/>
  <c r="G659" i="2"/>
  <c r="G642" i="2"/>
  <c r="G644" i="2"/>
  <c r="G643" i="2"/>
  <c r="I794" i="2"/>
  <c r="I795" i="2"/>
  <c r="I789" i="2"/>
  <c r="I792" i="2"/>
  <c r="I763" i="2"/>
  <c r="I764" i="2"/>
  <c r="I746" i="2"/>
  <c r="I723" i="2"/>
  <c r="I716" i="2"/>
  <c r="I715" i="2"/>
  <c r="I717" i="2"/>
  <c r="I683" i="2"/>
  <c r="I667" i="2"/>
  <c r="I659" i="2"/>
  <c r="I642" i="2"/>
  <c r="I644" i="2"/>
  <c r="I643" i="2"/>
  <c r="F2236" i="2"/>
  <c r="I2236" i="2" s="1"/>
  <c r="F2242" i="2"/>
  <c r="G2242" i="2" s="1"/>
  <c r="F2243" i="2"/>
  <c r="G2243" i="2" s="1"/>
  <c r="F2244" i="2"/>
  <c r="G2244" i="2" s="1"/>
  <c r="F2269" i="2"/>
  <c r="I2269" i="2" s="1"/>
  <c r="F2270" i="2"/>
  <c r="I2270" i="2" s="1"/>
  <c r="F2271" i="2"/>
  <c r="F2272" i="2"/>
  <c r="I2272" i="2" s="1"/>
  <c r="F2273" i="2"/>
  <c r="G2273" i="2" s="1"/>
  <c r="F2274" i="2"/>
  <c r="G2274" i="2" s="1"/>
  <c r="F2275" i="2"/>
  <c r="G2275" i="2" s="1"/>
  <c r="F2276" i="2"/>
  <c r="G2276" i="2" s="1"/>
  <c r="F2260" i="2"/>
  <c r="I2260" i="2" s="1"/>
  <c r="F2261" i="2"/>
  <c r="I2261" i="2" s="1"/>
  <c r="F2262" i="2"/>
  <c r="I2262" i="2" s="1"/>
  <c r="F2277" i="2"/>
  <c r="F2278" i="2"/>
  <c r="I2278" i="2" s="1"/>
  <c r="F2263" i="2"/>
  <c r="G2263" i="2" s="1"/>
  <c r="F2264" i="2"/>
  <c r="I2264" i="2" s="1"/>
  <c r="F2265" i="2"/>
  <c r="I2265" i="2" s="1"/>
  <c r="F2250" i="2"/>
  <c r="I2250" i="2" s="1"/>
  <c r="F2251" i="2"/>
  <c r="G2251" i="2" s="1"/>
  <c r="F2252" i="2"/>
  <c r="I2252" i="2" s="1"/>
  <c r="F2245" i="2"/>
  <c r="G2245" i="2" s="1"/>
  <c r="F2246" i="2"/>
  <c r="I2246" i="2" s="1"/>
  <c r="F2247" i="2"/>
  <c r="I2247" i="2" s="1"/>
  <c r="F2248" i="2"/>
  <c r="I2248" i="2" s="1"/>
  <c r="F2253" i="2"/>
  <c r="I2253" i="2" s="1"/>
  <c r="F2237" i="2"/>
  <c r="I2237" i="2" s="1"/>
  <c r="F2238" i="2"/>
  <c r="F2254" i="2"/>
  <c r="G2254" i="2" s="1"/>
  <c r="F2255" i="2"/>
  <c r="I2255" i="2" s="1"/>
  <c r="F2256" i="2"/>
  <c r="I2256" i="2" s="1"/>
  <c r="F821" i="2"/>
  <c r="G821" i="2" s="1"/>
  <c r="F822" i="2"/>
  <c r="I822" i="2" s="1"/>
  <c r="F823" i="2"/>
  <c r="I823" i="2" s="1"/>
  <c r="F824" i="2"/>
  <c r="G824" i="2" s="1"/>
  <c r="D825" i="2" a="1"/>
  <c r="D825" i="2" s="1"/>
  <c r="F825" i="2" s="1"/>
  <c r="G825" i="2" s="1"/>
  <c r="D826" i="2" a="1"/>
  <c r="D826" i="2" s="1"/>
  <c r="F826" i="2" s="1"/>
  <c r="F827" i="2"/>
  <c r="G827" i="2" s="1"/>
  <c r="D828" i="2" a="1"/>
  <c r="D828" i="2" s="1"/>
  <c r="F828" i="2" s="1"/>
  <c r="G828" i="2" s="1"/>
  <c r="D800" i="2" a="1"/>
  <c r="D800" i="2" s="1"/>
  <c r="F800" i="2" s="1"/>
  <c r="G800" i="2" s="1"/>
  <c r="D801" i="2" a="1"/>
  <c r="D801" i="2" s="1"/>
  <c r="F801" i="2" s="1"/>
  <c r="I801" i="2" s="1"/>
  <c r="D802" i="2" a="1"/>
  <c r="D802" i="2" s="1"/>
  <c r="F802" i="2" s="1"/>
  <c r="G802" i="2" s="1"/>
  <c r="D803" i="2" a="1"/>
  <c r="D803" i="2" s="1"/>
  <c r="F803" i="2" s="1"/>
  <c r="I803" i="2" s="1"/>
  <c r="D804" i="2" a="1"/>
  <c r="D804" i="2" s="1"/>
  <c r="F804" i="2" s="1"/>
  <c r="G804" i="2" s="1"/>
  <c r="D819" i="2" a="1"/>
  <c r="D819" i="2" s="1"/>
  <c r="D805" i="2" a="1"/>
  <c r="D805" i="2" s="1"/>
  <c r="F805" i="2" s="1"/>
  <c r="I805" i="2" s="1"/>
  <c r="D806" i="2" a="1"/>
  <c r="D806" i="2" s="1"/>
  <c r="F806" i="2" s="1"/>
  <c r="G806" i="2" s="1"/>
  <c r="F807" i="2"/>
  <c r="G807" i="2" s="1"/>
  <c r="F808" i="2"/>
  <c r="I808" i="2" s="1"/>
  <c r="D809" i="2" a="1"/>
  <c r="D809" i="2" s="1"/>
  <c r="F809" i="2" s="1"/>
  <c r="G809" i="2" s="1"/>
  <c r="D813" i="2" a="1"/>
  <c r="D813" i="2" s="1"/>
  <c r="F813" i="2" s="1"/>
  <c r="I813" i="2" s="1"/>
  <c r="D814" i="2" a="1"/>
  <c r="D814" i="2" s="1"/>
  <c r="F814" i="2" s="1"/>
  <c r="G814" i="2" s="1"/>
  <c r="D815" i="2" a="1"/>
  <c r="D815" i="2" s="1"/>
  <c r="F815" i="2" s="1"/>
  <c r="G815" i="2" s="1"/>
  <c r="D816" i="2" a="1"/>
  <c r="D816" i="2" s="1"/>
  <c r="F816" i="2" s="1"/>
  <c r="D817" i="2" a="1"/>
  <c r="D817" i="2" s="1"/>
  <c r="F817" i="2" s="1"/>
  <c r="G817" i="2" s="1"/>
  <c r="D818" i="2" a="1"/>
  <c r="D818" i="2" s="1"/>
  <c r="F818" i="2" s="1"/>
  <c r="I818" i="2" s="1"/>
  <c r="F797" i="2"/>
  <c r="I797" i="2" s="1"/>
  <c r="D793" i="2" a="1"/>
  <c r="D793" i="2" s="1"/>
  <c r="F793" i="2" s="1"/>
  <c r="I793" i="2" s="1"/>
  <c r="D829" i="2" a="1"/>
  <c r="D829" i="2" s="1"/>
  <c r="H829" i="2" s="1"/>
  <c r="G820" i="2"/>
  <c r="G819" i="2"/>
  <c r="G798" i="2"/>
  <c r="G799" i="2"/>
  <c r="I820" i="2"/>
  <c r="I819" i="2"/>
  <c r="I798" i="2"/>
  <c r="I799" i="2"/>
  <c r="G829" i="2"/>
  <c r="I829" i="2"/>
  <c r="H2269" i="2"/>
  <c r="H2270" i="2"/>
  <c r="H2271" i="2"/>
  <c r="H2272" i="2"/>
  <c r="H2273" i="2"/>
  <c r="H2274" i="2"/>
  <c r="H2275" i="2"/>
  <c r="H2276" i="2"/>
  <c r="H2260" i="2"/>
  <c r="H2261" i="2"/>
  <c r="H2262" i="2"/>
  <c r="H2277" i="2"/>
  <c r="H2278" i="2"/>
  <c r="H2267" i="2"/>
  <c r="H2249" i="2"/>
  <c r="H2263" i="2"/>
  <c r="H2268" i="2"/>
  <c r="H2264" i="2"/>
  <c r="H2265" i="2"/>
  <c r="H2257" i="2"/>
  <c r="H2250" i="2"/>
  <c r="H2251" i="2"/>
  <c r="H2266" i="2"/>
  <c r="H2258" i="2"/>
  <c r="H2252" i="2"/>
  <c r="H2245" i="2"/>
  <c r="H2246" i="2"/>
  <c r="H2247" i="2"/>
  <c r="H2248" i="2"/>
  <c r="H2259" i="2"/>
  <c r="H2253" i="2"/>
  <c r="H2237" i="2"/>
  <c r="H2238" i="2"/>
  <c r="H2254" i="2"/>
  <c r="H2255" i="2"/>
  <c r="H2256" i="2"/>
  <c r="G2267" i="2"/>
  <c r="G2249" i="2"/>
  <c r="G2268" i="2"/>
  <c r="G2257" i="2"/>
  <c r="G2266" i="2"/>
  <c r="G2258" i="2"/>
  <c r="G2259" i="2"/>
  <c r="I2267" i="2"/>
  <c r="I2249" i="2"/>
  <c r="I2268" i="2"/>
  <c r="I2257" i="2"/>
  <c r="I2266" i="2"/>
  <c r="I2258" i="2"/>
  <c r="I2259" i="2"/>
  <c r="F2223" i="2"/>
  <c r="G2223" i="2" s="1"/>
  <c r="F2227" i="2"/>
  <c r="I2227" i="2" s="1"/>
  <c r="F2228" i="2"/>
  <c r="I2228" i="2" s="1"/>
  <c r="F2231" i="2"/>
  <c r="I2231" i="2" s="1"/>
  <c r="F2232" i="2"/>
  <c r="G2232" i="2" s="1"/>
  <c r="F2233" i="2"/>
  <c r="G2233" i="2" s="1"/>
  <c r="F2234" i="2"/>
  <c r="G2234" i="2" s="1"/>
  <c r="F2235" i="2"/>
  <c r="I2235" i="2" s="1"/>
  <c r="F2224" i="2"/>
  <c r="G2224" i="2" s="1"/>
  <c r="F2225" i="2"/>
  <c r="G2225" i="2" s="1"/>
  <c r="F2226" i="2"/>
  <c r="I2226" i="2" s="1"/>
  <c r="F2214" i="2"/>
  <c r="I2214" i="2" s="1"/>
  <c r="F2215" i="2"/>
  <c r="I2215" i="2" s="1"/>
  <c r="F2216" i="2"/>
  <c r="G2216" i="2" s="1"/>
  <c r="F2217" i="2"/>
  <c r="I2217" i="2" s="1"/>
  <c r="F2208" i="2"/>
  <c r="G2208" i="2" s="1"/>
  <c r="F2209" i="2"/>
  <c r="G2209" i="2" s="1"/>
  <c r="F2218" i="2"/>
  <c r="I2218" i="2" s="1"/>
  <c r="F2219" i="2"/>
  <c r="I2219" i="2" s="1"/>
  <c r="F2220" i="2"/>
  <c r="I2220" i="2" s="1"/>
  <c r="F2222" i="2"/>
  <c r="G2222" i="2" s="1"/>
  <c r="F2210" i="2"/>
  <c r="G2210" i="2" s="1"/>
  <c r="F2201" i="2"/>
  <c r="I2201" i="2" s="1"/>
  <c r="F2202" i="2"/>
  <c r="G2202" i="2" s="1"/>
  <c r="F2203" i="2"/>
  <c r="G2203" i="2" s="1"/>
  <c r="F2212" i="2"/>
  <c r="I2212" i="2" s="1"/>
  <c r="F2204" i="2"/>
  <c r="I2204" i="2" s="1"/>
  <c r="F2213" i="2"/>
  <c r="I2213" i="2" s="1"/>
  <c r="F2205" i="2"/>
  <c r="I2205" i="2" s="1"/>
  <c r="F2206" i="2"/>
  <c r="I2206" i="2" s="1"/>
  <c r="F2194" i="2"/>
  <c r="G2194" i="2" s="1"/>
  <c r="G2207" i="2"/>
  <c r="F2185" i="2"/>
  <c r="G2185" i="2" s="1"/>
  <c r="F2200" i="2"/>
  <c r="G2200" i="2" s="1"/>
  <c r="F2178" i="2"/>
  <c r="I2178" i="2" s="1"/>
  <c r="F2182" i="2"/>
  <c r="I2182" i="2" s="1"/>
  <c r="F2186" i="2"/>
  <c r="I2186" i="2" s="1"/>
  <c r="F2187" i="2"/>
  <c r="I2187" i="2" s="1"/>
  <c r="F2188" i="2"/>
  <c r="G2188" i="2" s="1"/>
  <c r="F2179" i="2"/>
  <c r="G2179" i="2" s="1"/>
  <c r="F2180" i="2"/>
  <c r="G2180" i="2" s="1"/>
  <c r="F2190" i="2"/>
  <c r="G2190" i="2" s="1"/>
  <c r="F2191" i="2"/>
  <c r="I2191" i="2" s="1"/>
  <c r="F2192" i="2"/>
  <c r="I2192" i="2" s="1"/>
  <c r="F2193" i="2"/>
  <c r="G2193" i="2" s="1"/>
  <c r="F2183" i="2"/>
  <c r="G2183" i="2" s="1"/>
  <c r="F2169" i="2"/>
  <c r="G2169" i="2" s="1"/>
  <c r="F2170" i="2"/>
  <c r="I2170" i="2" s="1"/>
  <c r="F2171" i="2"/>
  <c r="G2171" i="2" s="1"/>
  <c r="F2172" i="2"/>
  <c r="G2172" i="2" s="1"/>
  <c r="F2173" i="2"/>
  <c r="I2173" i="2" s="1"/>
  <c r="F2174" i="2"/>
  <c r="I2174" i="2" s="1"/>
  <c r="F2163" i="2"/>
  <c r="I2163" i="2" s="1"/>
  <c r="F2175" i="2"/>
  <c r="G2175" i="2" s="1"/>
  <c r="F2176" i="2"/>
  <c r="I2176" i="2" s="1"/>
  <c r="F2177" i="2"/>
  <c r="G2177" i="2" s="1"/>
  <c r="F2164" i="2"/>
  <c r="G2164" i="2" s="1"/>
  <c r="F2165" i="2"/>
  <c r="I2165" i="2" s="1"/>
  <c r="F2166" i="2"/>
  <c r="I2166" i="2" s="1"/>
  <c r="F2159" i="2"/>
  <c r="I2159" i="2" s="1"/>
  <c r="F2167" i="2"/>
  <c r="G2167" i="2" s="1"/>
  <c r="F2152" i="2"/>
  <c r="I2152" i="2" s="1"/>
  <c r="F2153" i="2"/>
  <c r="I2153" i="2" s="1"/>
  <c r="F2154" i="2"/>
  <c r="I2154" i="2" s="1"/>
  <c r="F2160" i="2"/>
  <c r="G2160" i="2" s="1"/>
  <c r="F2161" i="2"/>
  <c r="G2161" i="2" s="1"/>
  <c r="F2155" i="2"/>
  <c r="G2155" i="2" s="1"/>
  <c r="F2146" i="2"/>
  <c r="I2146" i="2" s="1"/>
  <c r="F2147" i="2"/>
  <c r="G2147" i="2" s="1"/>
  <c r="F2148" i="2"/>
  <c r="G2148" i="2" s="1"/>
  <c r="F2149" i="2"/>
  <c r="I2149" i="2" s="1"/>
  <c r="F2156" i="2"/>
  <c r="G2156" i="2" s="1"/>
  <c r="F2157" i="2"/>
  <c r="I2157" i="2" s="1"/>
  <c r="F2158" i="2"/>
  <c r="I2158" i="2" s="1"/>
  <c r="F2229" i="2"/>
  <c r="I2229" i="2" s="1"/>
  <c r="H2241" i="2"/>
  <c r="H2229" i="2"/>
  <c r="H2230" i="2"/>
  <c r="H2242" i="2"/>
  <c r="H2243" i="2"/>
  <c r="H2244" i="2"/>
  <c r="H2223" i="2"/>
  <c r="H2227" i="2"/>
  <c r="H2228" i="2"/>
  <c r="H2231" i="2"/>
  <c r="H2232" i="2"/>
  <c r="H2233" i="2"/>
  <c r="H2234" i="2"/>
  <c r="H2235" i="2"/>
  <c r="H2236" i="2"/>
  <c r="H2224" i="2"/>
  <c r="H2225" i="2"/>
  <c r="H2226" i="2"/>
  <c r="H2214" i="2"/>
  <c r="H2215" i="2"/>
  <c r="H2216" i="2"/>
  <c r="H2217" i="2"/>
  <c r="H2208" i="2"/>
  <c r="H2209" i="2"/>
  <c r="H2218" i="2"/>
  <c r="H2219" i="2"/>
  <c r="H2220" i="2"/>
  <c r="H2221" i="2"/>
  <c r="H2222" i="2"/>
  <c r="H2210" i="2"/>
  <c r="H2211" i="2"/>
  <c r="H2201" i="2"/>
  <c r="H2202" i="2"/>
  <c r="H2203" i="2"/>
  <c r="H2212" i="2"/>
  <c r="H2204" i="2"/>
  <c r="H2213" i="2"/>
  <c r="H2205" i="2"/>
  <c r="H2206" i="2"/>
  <c r="H2194" i="2"/>
  <c r="H2207" i="2"/>
  <c r="H2195" i="2"/>
  <c r="H2185" i="2"/>
  <c r="H2196" i="2"/>
  <c r="H2197" i="2"/>
  <c r="H2198" i="2"/>
  <c r="H2199" i="2"/>
  <c r="H2200" i="2"/>
  <c r="H2178" i="2"/>
  <c r="H2182" i="2"/>
  <c r="H2186" i="2"/>
  <c r="H2187" i="2"/>
  <c r="H2184" i="2"/>
  <c r="H2188" i="2"/>
  <c r="H2179" i="2"/>
  <c r="H2180" i="2"/>
  <c r="H2189" i="2"/>
  <c r="H2190" i="2"/>
  <c r="H2191" i="2"/>
  <c r="H2192" i="2"/>
  <c r="H2193" i="2"/>
  <c r="H2183" i="2"/>
  <c r="H2169" i="2"/>
  <c r="H2170" i="2"/>
  <c r="H2171" i="2"/>
  <c r="H2172" i="2"/>
  <c r="H2173" i="2"/>
  <c r="H2181" i="2"/>
  <c r="H2174" i="2"/>
  <c r="H2163" i="2"/>
  <c r="H2175" i="2"/>
  <c r="H2176" i="2"/>
  <c r="H2177" i="2"/>
  <c r="H2164" i="2"/>
  <c r="H2165" i="2"/>
  <c r="H2166" i="2"/>
  <c r="H2159" i="2"/>
  <c r="H2167" i="2"/>
  <c r="H2168" i="2"/>
  <c r="H2152" i="2"/>
  <c r="H2153" i="2"/>
  <c r="H2154" i="2"/>
  <c r="H2160" i="2"/>
  <c r="H2161" i="2"/>
  <c r="H2162" i="2"/>
  <c r="H2155" i="2"/>
  <c r="H2146" i="2"/>
  <c r="H2147" i="2"/>
  <c r="H2148" i="2"/>
  <c r="H2149" i="2"/>
  <c r="H2156" i="2"/>
  <c r="H2157" i="2"/>
  <c r="H2158" i="2"/>
  <c r="G2241" i="2"/>
  <c r="G2230" i="2"/>
  <c r="G2221" i="2"/>
  <c r="G2211" i="2"/>
  <c r="G2195" i="2"/>
  <c r="G2196" i="2"/>
  <c r="G2197" i="2"/>
  <c r="G2198" i="2"/>
  <c r="G2199" i="2"/>
  <c r="G2184" i="2"/>
  <c r="G2189" i="2"/>
  <c r="G2181" i="2"/>
  <c r="G2168" i="2"/>
  <c r="G2162" i="2"/>
  <c r="I2241" i="2"/>
  <c r="I2230" i="2"/>
  <c r="I2221" i="2"/>
  <c r="I2211" i="2"/>
  <c r="I2195" i="2"/>
  <c r="I2196" i="2"/>
  <c r="I2197" i="2"/>
  <c r="I2198" i="2"/>
  <c r="I2199" i="2"/>
  <c r="I2184" i="2"/>
  <c r="I2189" i="2"/>
  <c r="I2181" i="2"/>
  <c r="I2168" i="2"/>
  <c r="I2162" i="2"/>
  <c r="H2239" i="2"/>
  <c r="G2239" i="2"/>
  <c r="I2239" i="2"/>
  <c r="G1587" i="2"/>
  <c r="I1966" i="2"/>
  <c r="I2138" i="2"/>
  <c r="I2133" i="2"/>
  <c r="I2150" i="2"/>
  <c r="I2139" i="2"/>
  <c r="I2137" i="2"/>
  <c r="I2134" i="2"/>
  <c r="I2129" i="2"/>
  <c r="I2130" i="2"/>
  <c r="I2131" i="2"/>
  <c r="I2132" i="2"/>
  <c r="I2135" i="2"/>
  <c r="I2140" i="2"/>
  <c r="I2141" i="2"/>
  <c r="I2142" i="2"/>
  <c r="I2151" i="2"/>
  <c r="I2143" i="2"/>
  <c r="I2144" i="2"/>
  <c r="I2145" i="2"/>
  <c r="I2136" i="2"/>
  <c r="I2122" i="2"/>
  <c r="I2123" i="2"/>
  <c r="I2124" i="2"/>
  <c r="I2115" i="2"/>
  <c r="I2116" i="2"/>
  <c r="I2125" i="2"/>
  <c r="I2126" i="2"/>
  <c r="I2127" i="2"/>
  <c r="I2117" i="2"/>
  <c r="I2128" i="2"/>
  <c r="I2118" i="2"/>
  <c r="I2119" i="2"/>
  <c r="I2110" i="2"/>
  <c r="I2111" i="2"/>
  <c r="I2120" i="2"/>
  <c r="I2121" i="2"/>
  <c r="I2109" i="2"/>
  <c r="I2104" i="2"/>
  <c r="I2105" i="2"/>
  <c r="I2112" i="2"/>
  <c r="I2113" i="2"/>
  <c r="I2114" i="2"/>
  <c r="I2106" i="2"/>
  <c r="I2107" i="2"/>
  <c r="I2108" i="2"/>
  <c r="I2101" i="2"/>
  <c r="I2099" i="2"/>
  <c r="I2095" i="2"/>
  <c r="I2085" i="2"/>
  <c r="I2086" i="2"/>
  <c r="I2087" i="2"/>
  <c r="I2096" i="2"/>
  <c r="I2102" i="2"/>
  <c r="I2103" i="2"/>
  <c r="I2100" i="2"/>
  <c r="I2097" i="2"/>
  <c r="I2088" i="2"/>
  <c r="I2089" i="2"/>
  <c r="I2090" i="2"/>
  <c r="I2091" i="2"/>
  <c r="I2092" i="2"/>
  <c r="I2098" i="2"/>
  <c r="I2093" i="2"/>
  <c r="I2084" i="2"/>
  <c r="I2078" i="2"/>
  <c r="I2079" i="2"/>
  <c r="I2094" i="2"/>
  <c r="I2072" i="2"/>
  <c r="I2073" i="2"/>
  <c r="I2074" i="2"/>
  <c r="I2075" i="2"/>
  <c r="I2080" i="2"/>
  <c r="I2081" i="2"/>
  <c r="I2082" i="2"/>
  <c r="I2083" i="2"/>
  <c r="I2076" i="2"/>
  <c r="I2077" i="2"/>
  <c r="I2071" i="2"/>
  <c r="I2067" i="2"/>
  <c r="I2066" i="2"/>
  <c r="I2068" i="2"/>
  <c r="I2061" i="2"/>
  <c r="I2062" i="2"/>
  <c r="I2069" i="2"/>
  <c r="I2065" i="2"/>
  <c r="I2070" i="2"/>
  <c r="I2059" i="2"/>
  <c r="I2063" i="2"/>
  <c r="I2060" i="2"/>
  <c r="I2048" i="2"/>
  <c r="I2049" i="2"/>
  <c r="I2064" i="2"/>
  <c r="I2043" i="2"/>
  <c r="I2044" i="2"/>
  <c r="I2050" i="2"/>
  <c r="I2047" i="2"/>
  <c r="I2045" i="2"/>
  <c r="I2046" i="2"/>
  <c r="I2042" i="2"/>
  <c r="I2051" i="2"/>
  <c r="I2052" i="2"/>
  <c r="I2053" i="2"/>
  <c r="I2054" i="2"/>
  <c r="I2055" i="2"/>
  <c r="I2056" i="2"/>
  <c r="I2057" i="2"/>
  <c r="I2058" i="2"/>
  <c r="I2035" i="2"/>
  <c r="I2036" i="2"/>
  <c r="I2037" i="2"/>
  <c r="I2038" i="2"/>
  <c r="I2023" i="2"/>
  <c r="I2024" i="2"/>
  <c r="I2025" i="2"/>
  <c r="I2039" i="2"/>
  <c r="I2040" i="2"/>
  <c r="I2026" i="2"/>
  <c r="I2041" i="2"/>
  <c r="I2027" i="2"/>
  <c r="I2028" i="2"/>
  <c r="I2029" i="2"/>
  <c r="I2017" i="2"/>
  <c r="I2018" i="2"/>
  <c r="I2019" i="2"/>
  <c r="I2030" i="2"/>
  <c r="I2031" i="2"/>
  <c r="I2032" i="2"/>
  <c r="I2020" i="2"/>
  <c r="I2033" i="2"/>
  <c r="I2034" i="2"/>
  <c r="I2021" i="2"/>
  <c r="I2012" i="2"/>
  <c r="I2013" i="2"/>
  <c r="I2022" i="2"/>
  <c r="I2014" i="2"/>
  <c r="I2010" i="2"/>
  <c r="I2015" i="2"/>
  <c r="I2016" i="2"/>
  <c r="I2001" i="2"/>
  <c r="I2002" i="2"/>
  <c r="I2003" i="2"/>
  <c r="I2011" i="2"/>
  <c r="I2004" i="2"/>
  <c r="I2007" i="2"/>
  <c r="I2008" i="2"/>
  <c r="I2009" i="2"/>
  <c r="I1994" i="2"/>
  <c r="I1995" i="2"/>
  <c r="I2005" i="2"/>
  <c r="I2006" i="2"/>
  <c r="I1989" i="2"/>
  <c r="I1996" i="2"/>
  <c r="I1997" i="2"/>
  <c r="I1998" i="2"/>
  <c r="I1999" i="2"/>
  <c r="I2000" i="2"/>
  <c r="I1990" i="2"/>
  <c r="I1981" i="2"/>
  <c r="I1982" i="2"/>
  <c r="I1991" i="2"/>
  <c r="I1992" i="2"/>
  <c r="I1983" i="2"/>
  <c r="I1993" i="2"/>
  <c r="I1984" i="2"/>
  <c r="I1985" i="2"/>
  <c r="I1986" i="2"/>
  <c r="I1978" i="2"/>
  <c r="I1987" i="2"/>
  <c r="I1988" i="2"/>
  <c r="I1969" i="2"/>
  <c r="I1979" i="2"/>
  <c r="I1980" i="2"/>
  <c r="I1970" i="2"/>
  <c r="I1967" i="2"/>
  <c r="I1971" i="2"/>
  <c r="I1972" i="2"/>
  <c r="I1973" i="2"/>
  <c r="I1974" i="2"/>
  <c r="I1975" i="2"/>
  <c r="I1976" i="2"/>
  <c r="I1977" i="2"/>
  <c r="I1968" i="2"/>
  <c r="I1501" i="2"/>
  <c r="I1502" i="2"/>
  <c r="I1503" i="2"/>
  <c r="I1504" i="2"/>
  <c r="I1505" i="2"/>
  <c r="I1506" i="2"/>
  <c r="I1507" i="2"/>
  <c r="I1508" i="2"/>
  <c r="I1509" i="2"/>
  <c r="I1510" i="2"/>
  <c r="I1511" i="2"/>
  <c r="I1512" i="2"/>
  <c r="I1513" i="2"/>
  <c r="I1514" i="2"/>
  <c r="I1517" i="2"/>
  <c r="I1518" i="2"/>
  <c r="I1515" i="2"/>
  <c r="I1516" i="2"/>
  <c r="I1498" i="2"/>
  <c r="I1499" i="2"/>
  <c r="I1500" i="2"/>
  <c r="I1495" i="2"/>
  <c r="I1497" i="2"/>
  <c r="I1496" i="2"/>
  <c r="I1487" i="2"/>
  <c r="I1488" i="2"/>
  <c r="I1489" i="2"/>
  <c r="I1490" i="2"/>
  <c r="I1491" i="2"/>
  <c r="I1492" i="2"/>
  <c r="I1493" i="2"/>
  <c r="I1494" i="2"/>
  <c r="I1479" i="2"/>
  <c r="I1480" i="2"/>
  <c r="I1481" i="2"/>
  <c r="I1482" i="2"/>
  <c r="I1483" i="2"/>
  <c r="I1484" i="2"/>
  <c r="I1485" i="2"/>
  <c r="I1486" i="2"/>
  <c r="I1474" i="2"/>
  <c r="I1475" i="2"/>
  <c r="I1476" i="2"/>
  <c r="I1477" i="2"/>
  <c r="I1478" i="2"/>
  <c r="I1465" i="2"/>
  <c r="I1466" i="2"/>
  <c r="I1467" i="2"/>
  <c r="I1468" i="2"/>
  <c r="I1469" i="2"/>
  <c r="I1470" i="2"/>
  <c r="I1471" i="2"/>
  <c r="I1472" i="2"/>
  <c r="I1473" i="2"/>
  <c r="I1451" i="2"/>
  <c r="I1452" i="2"/>
  <c r="I1464" i="2"/>
  <c r="I1453" i="2"/>
  <c r="I1454" i="2"/>
  <c r="I1455" i="2"/>
  <c r="I1456" i="2"/>
  <c r="I1463" i="2"/>
  <c r="I1457" i="2"/>
  <c r="I1458" i="2"/>
  <c r="I1459" i="2"/>
  <c r="I1460" i="2"/>
  <c r="I1461" i="2"/>
  <c r="I1462" i="2"/>
  <c r="I1444" i="2"/>
  <c r="I1445" i="2"/>
  <c r="I1446" i="2"/>
  <c r="I1447" i="2"/>
  <c r="I1448" i="2"/>
  <c r="I1449" i="2"/>
  <c r="I1450" i="2"/>
  <c r="I1435" i="2"/>
  <c r="I1436" i="2"/>
  <c r="I1437" i="2"/>
  <c r="I1438" i="2"/>
  <c r="I1439" i="2"/>
  <c r="I1440" i="2"/>
  <c r="I1441" i="2"/>
  <c r="I1442" i="2"/>
  <c r="I1434" i="2"/>
  <c r="I1443" i="2"/>
  <c r="I1433" i="2"/>
  <c r="I1429" i="2"/>
  <c r="I1430" i="2"/>
  <c r="I1431" i="2"/>
  <c r="I1432" i="2"/>
  <c r="I1419" i="2"/>
  <c r="I1420" i="2"/>
  <c r="I1421" i="2"/>
  <c r="I1422" i="2"/>
  <c r="I1423" i="2"/>
  <c r="I1424" i="2"/>
  <c r="I1425" i="2"/>
  <c r="I1428" i="2"/>
  <c r="I1426" i="2"/>
  <c r="I1427" i="2"/>
  <c r="I1418" i="2"/>
  <c r="I1404" i="2"/>
  <c r="I1405" i="2"/>
  <c r="I1406" i="2"/>
  <c r="I1407" i="2"/>
  <c r="I1408" i="2"/>
  <c r="I1409" i="2"/>
  <c r="I1403" i="2"/>
  <c r="I1410" i="2"/>
  <c r="I1411" i="2"/>
  <c r="I1412" i="2"/>
  <c r="I1413" i="2"/>
  <c r="I1414" i="2"/>
  <c r="I1415" i="2"/>
  <c r="I1416" i="2"/>
  <c r="I1417" i="2"/>
  <c r="I1401" i="2"/>
  <c r="I1402" i="2"/>
  <c r="I1397" i="2"/>
  <c r="I1398" i="2"/>
  <c r="I1399" i="2"/>
  <c r="I1400" i="2"/>
  <c r="I1386" i="2"/>
  <c r="I1387" i="2"/>
  <c r="I1388" i="2"/>
  <c r="I1389" i="2"/>
  <c r="I1390" i="2"/>
  <c r="I1391" i="2"/>
  <c r="I1392" i="2"/>
  <c r="I1393" i="2"/>
  <c r="I1394" i="2"/>
  <c r="I1395" i="2"/>
  <c r="I1396" i="2"/>
  <c r="I1377" i="2"/>
  <c r="I1378" i="2"/>
  <c r="I1379" i="2"/>
  <c r="I1380" i="2"/>
  <c r="I1381" i="2"/>
  <c r="I1382" i="2"/>
  <c r="I1383" i="2"/>
  <c r="I1384" i="2"/>
  <c r="I1385" i="2"/>
  <c r="I1373" i="2"/>
  <c r="I1374" i="2"/>
  <c r="I1375" i="2"/>
  <c r="I1376" i="2"/>
  <c r="I1372" i="2"/>
  <c r="I1371" i="2"/>
  <c r="I1347" i="2"/>
  <c r="I1348" i="2"/>
  <c r="I1349" i="2"/>
  <c r="I1346" i="2"/>
  <c r="I1350" i="2"/>
  <c r="I1345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44" i="2"/>
  <c r="I1342" i="2"/>
  <c r="I1343" i="2"/>
  <c r="I1330" i="2"/>
  <c r="I1331" i="2"/>
  <c r="I1332" i="2"/>
  <c r="I1333" i="2"/>
  <c r="I1334" i="2"/>
  <c r="I1335" i="2"/>
  <c r="I1341" i="2"/>
  <c r="I1336" i="2"/>
  <c r="I1337" i="2"/>
  <c r="I1338" i="2"/>
  <c r="I1339" i="2"/>
  <c r="I1340" i="2"/>
  <c r="I1326" i="2"/>
  <c r="I1327" i="2"/>
  <c r="I1328" i="2"/>
  <c r="I1329" i="2"/>
  <c r="I1325" i="2"/>
  <c r="I1317" i="2"/>
  <c r="I1318" i="2"/>
  <c r="I1319" i="2"/>
  <c r="I1320" i="2"/>
  <c r="I1321" i="2"/>
  <c r="I1322" i="2"/>
  <c r="I1323" i="2"/>
  <c r="I1324" i="2"/>
  <c r="I1308" i="2"/>
  <c r="I1309" i="2"/>
  <c r="I1310" i="2"/>
  <c r="I1311" i="2"/>
  <c r="I1312" i="2"/>
  <c r="I1313" i="2"/>
  <c r="I1314" i="2"/>
  <c r="I1315" i="2"/>
  <c r="I1316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77" i="2"/>
  <c r="I1294" i="2"/>
  <c r="I1295" i="2"/>
  <c r="I1296" i="2"/>
  <c r="I1276" i="2"/>
  <c r="I1297" i="2"/>
  <c r="I1298" i="2"/>
  <c r="I1299" i="2"/>
  <c r="I1300" i="2"/>
  <c r="I1301" i="2"/>
  <c r="I1302" i="2"/>
  <c r="I1303" i="2"/>
  <c r="I1304" i="2"/>
  <c r="I1305" i="2"/>
  <c r="I1306" i="2"/>
  <c r="I1307" i="2"/>
  <c r="I1273" i="2"/>
  <c r="I1274" i="2"/>
  <c r="I1275" i="2"/>
  <c r="I1261" i="2"/>
  <c r="I1272" i="2"/>
  <c r="I1262" i="2"/>
  <c r="I1263" i="2"/>
  <c r="I1264" i="2"/>
  <c r="I1265" i="2"/>
  <c r="I1266" i="2"/>
  <c r="I1252" i="2"/>
  <c r="I1253" i="2"/>
  <c r="I1254" i="2"/>
  <c r="I1255" i="2"/>
  <c r="I1256" i="2"/>
  <c r="I1267" i="2"/>
  <c r="I1268" i="2"/>
  <c r="I1269" i="2"/>
  <c r="I1270" i="2"/>
  <c r="I1257" i="2"/>
  <c r="I1258" i="2"/>
  <c r="I1259" i="2"/>
  <c r="I1260" i="2"/>
  <c r="I1271" i="2"/>
  <c r="I1246" i="2"/>
  <c r="I1247" i="2"/>
  <c r="I1248" i="2"/>
  <c r="I1249" i="2"/>
  <c r="I1250" i="2"/>
  <c r="I1251" i="2"/>
  <c r="I1239" i="2"/>
  <c r="I1245" i="2"/>
  <c r="I1240" i="2"/>
  <c r="I1241" i="2"/>
  <c r="I1242" i="2"/>
  <c r="I1243" i="2"/>
  <c r="I1244" i="2"/>
  <c r="I1224" i="2"/>
  <c r="I1238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23" i="2"/>
  <c r="I1222" i="2"/>
  <c r="I1216" i="2"/>
  <c r="I1217" i="2"/>
  <c r="I1218" i="2"/>
  <c r="I1219" i="2"/>
  <c r="I1220" i="2"/>
  <c r="I1221" i="2"/>
  <c r="I1213" i="2"/>
  <c r="I1214" i="2"/>
  <c r="I1215" i="2"/>
  <c r="I1208" i="2"/>
  <c r="I1209" i="2"/>
  <c r="I1210" i="2"/>
  <c r="I1211" i="2"/>
  <c r="I1212" i="2"/>
  <c r="I1203" i="2"/>
  <c r="I1204" i="2"/>
  <c r="I1205" i="2"/>
  <c r="I1206" i="2"/>
  <c r="I1207" i="2"/>
  <c r="I1182" i="2"/>
  <c r="I1183" i="2"/>
  <c r="I1184" i="2"/>
  <c r="I1185" i="2"/>
  <c r="I1186" i="2"/>
  <c r="I1187" i="2"/>
  <c r="I1188" i="2"/>
  <c r="I1202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179" i="2"/>
  <c r="I1180" i="2"/>
  <c r="I1181" i="2"/>
  <c r="I1177" i="2"/>
  <c r="I1178" i="2"/>
  <c r="I1176" i="2"/>
  <c r="I1171" i="2"/>
  <c r="I1172" i="2"/>
  <c r="I1173" i="2"/>
  <c r="I1174" i="2"/>
  <c r="I1175" i="2"/>
  <c r="I1165" i="2"/>
  <c r="I1166" i="2"/>
  <c r="I1167" i="2"/>
  <c r="I1168" i="2"/>
  <c r="I1169" i="2"/>
  <c r="I1170" i="2"/>
  <c r="I1158" i="2"/>
  <c r="I1159" i="2"/>
  <c r="I1160" i="2"/>
  <c r="I1161" i="2"/>
  <c r="I1162" i="2"/>
  <c r="I1163" i="2"/>
  <c r="I116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25" i="2"/>
  <c r="I1123" i="2"/>
  <c r="I1112" i="2"/>
  <c r="I1113" i="2"/>
  <c r="I1114" i="2"/>
  <c r="I1115" i="2"/>
  <c r="I1116" i="2"/>
  <c r="I1117" i="2"/>
  <c r="I1118" i="2"/>
  <c r="I1119" i="2"/>
  <c r="I1120" i="2"/>
  <c r="I1121" i="2"/>
  <c r="I1122" i="2"/>
  <c r="I1124" i="2"/>
  <c r="I1101" i="2"/>
  <c r="I1102" i="2"/>
  <c r="I1103" i="2"/>
  <c r="I1104" i="2"/>
  <c r="I1105" i="2"/>
  <c r="I1106" i="2"/>
  <c r="I1107" i="2"/>
  <c r="I1108" i="2"/>
  <c r="I1109" i="2"/>
  <c r="I1110" i="2"/>
  <c r="I1111" i="2"/>
  <c r="I1095" i="2"/>
  <c r="I1096" i="2"/>
  <c r="I1097" i="2"/>
  <c r="I1098" i="2"/>
  <c r="I1099" i="2"/>
  <c r="I1100" i="2"/>
  <c r="I1094" i="2"/>
  <c r="I1088" i="2"/>
  <c r="I1089" i="2"/>
  <c r="I1090" i="2"/>
  <c r="I1091" i="2"/>
  <c r="I1092" i="2"/>
  <c r="I1093" i="2"/>
  <c r="I1067" i="2"/>
  <c r="I1068" i="2"/>
  <c r="I1069" i="2"/>
  <c r="I1070" i="2"/>
  <c r="I1071" i="2"/>
  <c r="I1072" i="2"/>
  <c r="I1073" i="2"/>
  <c r="I1066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65" i="2"/>
  <c r="I1064" i="2"/>
  <c r="I1062" i="2"/>
  <c r="I1063" i="2"/>
  <c r="I1059" i="2"/>
  <c r="I1054" i="2"/>
  <c r="I1053" i="2"/>
  <c r="I1056" i="2"/>
  <c r="I1057" i="2"/>
  <c r="I1060" i="2"/>
  <c r="I1055" i="2"/>
  <c r="I1058" i="2"/>
  <c r="I1052" i="2"/>
  <c r="I1047" i="2"/>
  <c r="I1048" i="2"/>
  <c r="I1049" i="2"/>
  <c r="I1061" i="2"/>
  <c r="I1050" i="2"/>
  <c r="I1044" i="2"/>
  <c r="I1046" i="2"/>
  <c r="I1051" i="2"/>
  <c r="I1045" i="2"/>
  <c r="I1041" i="2"/>
  <c r="I1043" i="2"/>
  <c r="I1042" i="2"/>
  <c r="I1040" i="2"/>
  <c r="I1039" i="2"/>
  <c r="I1037" i="2"/>
  <c r="I1036" i="2"/>
  <c r="I1038" i="2"/>
  <c r="I1035" i="2"/>
  <c r="I1033" i="2"/>
  <c r="I1034" i="2"/>
  <c r="I1031" i="2"/>
  <c r="I1028" i="2"/>
  <c r="I1024" i="2"/>
  <c r="I1029" i="2"/>
  <c r="I1025" i="2"/>
  <c r="I1018" i="2"/>
  <c r="I1020" i="2"/>
  <c r="I1015" i="2"/>
  <c r="I1019" i="2"/>
  <c r="I1016" i="2"/>
  <c r="I1014" i="2"/>
  <c r="I1017" i="2"/>
  <c r="I1023" i="2"/>
  <c r="I1021" i="2"/>
  <c r="I1022" i="2"/>
  <c r="I1032" i="2"/>
  <c r="I1027" i="2"/>
  <c r="I1026" i="2"/>
  <c r="I1030" i="2"/>
  <c r="I1012" i="2"/>
  <c r="I1013" i="2"/>
  <c r="I1006" i="2"/>
  <c r="I1009" i="2"/>
  <c r="I1010" i="2"/>
  <c r="I1008" i="2"/>
  <c r="I1011" i="2"/>
  <c r="I1005" i="2"/>
  <c r="I1007" i="2"/>
  <c r="I1004" i="2"/>
  <c r="I1001" i="2"/>
  <c r="I1003" i="2"/>
  <c r="I1000" i="2"/>
  <c r="I1002" i="2"/>
  <c r="I999" i="2"/>
  <c r="I998" i="2"/>
  <c r="I992" i="2"/>
  <c r="I995" i="2"/>
  <c r="I996" i="2"/>
  <c r="I997" i="2"/>
  <c r="I993" i="2"/>
  <c r="I994" i="2"/>
  <c r="I991" i="2"/>
  <c r="I988" i="2"/>
  <c r="I985" i="2"/>
  <c r="I981" i="2"/>
  <c r="I990" i="2"/>
  <c r="I984" i="2"/>
  <c r="I983" i="2"/>
  <c r="I978" i="2"/>
  <c r="I975" i="2"/>
  <c r="I982" i="2"/>
  <c r="I986" i="2"/>
  <c r="I989" i="2"/>
  <c r="I987" i="2"/>
  <c r="I979" i="2"/>
  <c r="I977" i="2"/>
  <c r="I980" i="2"/>
  <c r="I973" i="2"/>
  <c r="I976" i="2"/>
  <c r="I974" i="2"/>
  <c r="I972" i="2"/>
  <c r="I971" i="2"/>
  <c r="I969" i="2"/>
  <c r="I970" i="2"/>
  <c r="I961" i="2"/>
  <c r="I963" i="2"/>
  <c r="I964" i="2"/>
  <c r="I962" i="2"/>
  <c r="I968" i="2"/>
  <c r="I965" i="2"/>
  <c r="I966" i="2"/>
  <c r="I967" i="2"/>
  <c r="I953" i="2"/>
  <c r="I952" i="2"/>
  <c r="I957" i="2"/>
  <c r="I958" i="2"/>
  <c r="I956" i="2"/>
  <c r="I954" i="2"/>
  <c r="I960" i="2"/>
  <c r="I959" i="2"/>
  <c r="I955" i="2"/>
  <c r="I949" i="2"/>
  <c r="I951" i="2"/>
  <c r="I950" i="2"/>
  <c r="I945" i="2"/>
  <c r="I947" i="2"/>
  <c r="I946" i="2"/>
  <c r="I942" i="2"/>
  <c r="I944" i="2"/>
  <c r="I943" i="2"/>
  <c r="I948" i="2"/>
  <c r="I941" i="2"/>
  <c r="I940" i="2"/>
  <c r="I936" i="2"/>
  <c r="I938" i="2"/>
  <c r="I939" i="2"/>
  <c r="I937" i="2"/>
  <c r="I934" i="2"/>
  <c r="I935" i="2"/>
  <c r="I925" i="2"/>
  <c r="I927" i="2"/>
  <c r="I914" i="2"/>
  <c r="I932" i="2"/>
  <c r="I930" i="2"/>
  <c r="I931" i="2"/>
  <c r="I919" i="2"/>
  <c r="I921" i="2"/>
  <c r="I924" i="2"/>
  <c r="I916" i="2"/>
  <c r="I917" i="2"/>
  <c r="I918" i="2"/>
  <c r="I915" i="2"/>
  <c r="I929" i="2"/>
  <c r="I933" i="2"/>
  <c r="I926" i="2"/>
  <c r="I920" i="2"/>
  <c r="I928" i="2"/>
  <c r="I922" i="2"/>
  <c r="I923" i="2"/>
  <c r="I913" i="2"/>
  <c r="I912" i="2"/>
  <c r="I911" i="2"/>
  <c r="I910" i="2"/>
  <c r="I909" i="2"/>
  <c r="I904" i="2"/>
  <c r="I905" i="2"/>
  <c r="I908" i="2"/>
  <c r="I906" i="2"/>
  <c r="I907" i="2"/>
  <c r="I898" i="2"/>
  <c r="I901" i="2"/>
  <c r="I903" i="2"/>
  <c r="I902" i="2"/>
  <c r="I899" i="2"/>
  <c r="I900" i="2"/>
  <c r="I897" i="2"/>
  <c r="I886" i="2"/>
  <c r="I895" i="2"/>
  <c r="I894" i="2"/>
  <c r="I896" i="2"/>
  <c r="I887" i="2"/>
  <c r="I889" i="2"/>
  <c r="I890" i="2"/>
  <c r="I893" i="2"/>
  <c r="I891" i="2"/>
  <c r="I892" i="2"/>
  <c r="I888" i="2"/>
  <c r="I885" i="2"/>
  <c r="I881" i="2"/>
  <c r="I878" i="2"/>
  <c r="I879" i="2"/>
  <c r="I884" i="2"/>
  <c r="I882" i="2"/>
  <c r="I883" i="2"/>
  <c r="I880" i="2"/>
  <c r="I860" i="2"/>
  <c r="I867" i="2"/>
  <c r="I870" i="2"/>
  <c r="I863" i="2"/>
  <c r="I865" i="2"/>
  <c r="I868" i="2"/>
  <c r="I861" i="2"/>
  <c r="I864" i="2"/>
  <c r="I874" i="2"/>
  <c r="I875" i="2"/>
  <c r="I877" i="2"/>
  <c r="I866" i="2"/>
  <c r="I871" i="2"/>
  <c r="I873" i="2"/>
  <c r="I876" i="2"/>
  <c r="I862" i="2"/>
  <c r="I872" i="2"/>
  <c r="I869" i="2"/>
  <c r="I859" i="2"/>
  <c r="I858" i="2"/>
  <c r="I855" i="2"/>
  <c r="I856" i="2"/>
  <c r="I857" i="2"/>
  <c r="I854" i="2"/>
  <c r="I840" i="2"/>
  <c r="I853" i="2"/>
  <c r="I842" i="2"/>
  <c r="I844" i="2"/>
  <c r="I848" i="2"/>
  <c r="I847" i="2"/>
  <c r="I841" i="2"/>
  <c r="I851" i="2"/>
  <c r="I849" i="2"/>
  <c r="I850" i="2"/>
  <c r="I852" i="2"/>
  <c r="I846" i="2"/>
  <c r="I845" i="2"/>
  <c r="I843" i="2"/>
  <c r="I838" i="2"/>
  <c r="I834" i="2"/>
  <c r="I832" i="2"/>
  <c r="I836" i="2"/>
  <c r="I831" i="2"/>
  <c r="I839" i="2"/>
  <c r="I835" i="2"/>
  <c r="I837" i="2"/>
  <c r="I833" i="2"/>
  <c r="I830" i="2"/>
  <c r="I1944" i="2"/>
  <c r="I1934" i="2"/>
  <c r="I1933" i="2"/>
  <c r="I1925" i="2"/>
  <c r="I1965" i="2"/>
  <c r="I1921" i="2"/>
  <c r="I1922" i="2"/>
  <c r="I1931" i="2"/>
  <c r="I1915" i="2"/>
  <c r="I1913" i="2"/>
  <c r="I1905" i="2"/>
  <c r="I1904" i="2"/>
  <c r="I1911" i="2"/>
  <c r="I1900" i="2"/>
  <c r="I1890" i="2"/>
  <c r="I1885" i="2"/>
  <c r="I1879" i="2"/>
  <c r="I1880" i="2"/>
  <c r="I1886" i="2"/>
  <c r="I1895" i="2"/>
  <c r="I1889" i="2"/>
  <c r="I1869" i="2"/>
  <c r="I1870" i="2"/>
  <c r="I1871" i="2"/>
  <c r="I1872" i="2"/>
  <c r="I1873" i="2"/>
  <c r="I1875" i="2"/>
  <c r="I1867" i="2"/>
  <c r="I1863" i="2"/>
  <c r="I1868" i="2"/>
  <c r="I1859" i="2"/>
  <c r="I1854" i="2"/>
  <c r="I1860" i="2"/>
  <c r="I1855" i="2"/>
  <c r="I1842" i="2"/>
  <c r="I1835" i="2"/>
  <c r="I1844" i="2"/>
  <c r="I1846" i="2"/>
  <c r="I1847" i="2"/>
  <c r="I1841" i="2"/>
  <c r="I1839" i="2"/>
  <c r="I1840" i="2"/>
  <c r="I1824" i="2"/>
  <c r="I1825" i="2"/>
  <c r="I1818" i="2"/>
  <c r="I1830" i="2"/>
  <c r="I1831" i="2"/>
  <c r="I1832" i="2"/>
  <c r="I1812" i="2"/>
  <c r="I1813" i="2"/>
  <c r="I1819" i="2"/>
  <c r="I1822" i="2"/>
  <c r="I1811" i="2"/>
  <c r="I1810" i="2"/>
  <c r="I1800" i="2"/>
  <c r="I1801" i="2"/>
  <c r="I1816" i="2"/>
  <c r="I1802" i="2"/>
  <c r="I1803" i="2"/>
  <c r="I1804" i="2"/>
  <c r="I1809" i="2"/>
  <c r="I1807" i="2"/>
  <c r="I1789" i="2"/>
  <c r="I1790" i="2"/>
  <c r="I1791" i="2"/>
  <c r="I1787" i="2"/>
  <c r="I1798" i="2"/>
  <c r="I1764" i="2"/>
  <c r="I1766" i="2"/>
  <c r="I1763" i="2"/>
  <c r="I1770" i="2"/>
  <c r="I1771" i="2"/>
  <c r="I1774" i="2"/>
  <c r="I1775" i="2"/>
  <c r="I1781" i="2"/>
  <c r="I1765" i="2"/>
  <c r="I1758" i="2"/>
  <c r="I1740" i="2"/>
  <c r="I1747" i="2"/>
  <c r="I1748" i="2"/>
  <c r="I1749" i="2"/>
  <c r="I1750" i="2"/>
  <c r="I1757" i="2"/>
  <c r="I1751" i="2"/>
  <c r="I1739" i="2"/>
  <c r="I1756" i="2"/>
  <c r="I1720" i="2"/>
  <c r="I1721" i="2"/>
  <c r="I1722" i="2"/>
  <c r="I1725" i="2"/>
  <c r="I1727" i="2"/>
  <c r="I1734" i="2"/>
  <c r="I1717" i="2"/>
  <c r="I1719" i="2"/>
  <c r="I1718" i="2"/>
  <c r="I1712" i="2"/>
  <c r="I1708" i="2"/>
  <c r="I1707" i="2"/>
  <c r="I1697" i="2"/>
  <c r="I1702" i="2"/>
  <c r="I1703" i="2"/>
  <c r="I1704" i="2"/>
  <c r="I1670" i="2"/>
  <c r="I1671" i="2"/>
  <c r="I1672" i="2"/>
  <c r="I1673" i="2"/>
  <c r="I1682" i="2"/>
  <c r="I1683" i="2"/>
  <c r="I1684" i="2"/>
  <c r="I1690" i="2"/>
  <c r="I1693" i="2"/>
  <c r="I1661" i="2"/>
  <c r="I1663" i="2"/>
  <c r="I1654" i="2"/>
  <c r="I1657" i="2"/>
  <c r="I1648" i="2"/>
  <c r="I1626" i="2"/>
  <c r="I1629" i="2"/>
  <c r="I1630" i="2"/>
  <c r="I1631" i="2"/>
  <c r="I1632" i="2"/>
  <c r="I1633" i="2"/>
  <c r="I1625" i="2"/>
  <c r="I1638" i="2"/>
  <c r="I1624" i="2"/>
  <c r="I1612" i="2"/>
  <c r="I1618" i="2"/>
  <c r="I1616" i="2"/>
  <c r="I1617" i="2"/>
  <c r="I1605" i="2"/>
  <c r="I1611" i="2"/>
  <c r="I1596" i="2"/>
  <c r="I1597" i="2"/>
  <c r="I1595" i="2"/>
  <c r="I1600" i="2"/>
  <c r="I1598" i="2"/>
  <c r="I1582" i="2"/>
  <c r="I1587" i="2"/>
  <c r="I1588" i="2"/>
  <c r="I1590" i="2"/>
  <c r="I1591" i="2"/>
  <c r="I1593" i="2"/>
  <c r="I1594" i="2"/>
  <c r="I1592" i="2"/>
  <c r="I1568" i="2"/>
  <c r="I1580" i="2"/>
  <c r="I1571" i="2"/>
  <c r="I1566" i="2"/>
  <c r="I1567" i="2"/>
  <c r="I1574" i="2"/>
  <c r="I1565" i="2"/>
  <c r="I1564" i="2"/>
  <c r="I1560" i="2"/>
  <c r="I1562" i="2"/>
  <c r="I1553" i="2"/>
  <c r="I1554" i="2"/>
  <c r="I1556" i="2"/>
  <c r="I1557" i="2"/>
  <c r="I1558" i="2"/>
  <c r="I1544" i="2"/>
  <c r="I1538" i="2"/>
  <c r="I1545" i="2"/>
  <c r="I1546" i="2"/>
  <c r="I1532" i="2"/>
  <c r="I1534" i="2"/>
  <c r="I1535" i="2"/>
  <c r="I1536" i="2"/>
  <c r="I1537" i="2"/>
  <c r="I1531" i="2"/>
  <c r="I1524" i="2"/>
  <c r="I1525" i="2"/>
  <c r="I1526" i="2"/>
  <c r="I1527" i="2"/>
  <c r="I1529" i="2"/>
  <c r="H1956" i="2"/>
  <c r="H1957" i="2"/>
  <c r="H1958" i="2"/>
  <c r="H1959" i="2"/>
  <c r="H1960" i="2"/>
  <c r="H1961" i="2"/>
  <c r="H1962" i="2"/>
  <c r="H1951" i="2"/>
  <c r="H1952" i="2"/>
  <c r="H1953" i="2"/>
  <c r="H1963" i="2"/>
  <c r="H1964" i="2"/>
  <c r="H1945" i="2"/>
  <c r="H1946" i="2"/>
  <c r="H1947" i="2"/>
  <c r="H1948" i="2"/>
  <c r="H1954" i="2"/>
  <c r="H1949" i="2"/>
  <c r="H1944" i="2"/>
  <c r="H1950" i="2"/>
  <c r="H1935" i="2"/>
  <c r="H1936" i="2"/>
  <c r="H1966" i="2"/>
  <c r="H1934" i="2"/>
  <c r="H1933" i="2"/>
  <c r="H1923" i="2"/>
  <c r="H1924" i="2"/>
  <c r="H1925" i="2"/>
  <c r="H1937" i="2"/>
  <c r="H1938" i="2"/>
  <c r="H1939" i="2"/>
  <c r="H1940" i="2"/>
  <c r="H1941" i="2"/>
  <c r="H1942" i="2"/>
  <c r="H1965" i="2"/>
  <c r="H1943" i="2"/>
  <c r="H1920" i="2"/>
  <c r="H1921" i="2"/>
  <c r="H1922" i="2"/>
  <c r="H1926" i="2"/>
  <c r="H1927" i="2"/>
  <c r="H1928" i="2"/>
  <c r="H1929" i="2"/>
  <c r="H1930" i="2"/>
  <c r="H1931" i="2"/>
  <c r="H1932" i="2"/>
  <c r="H1916" i="2"/>
  <c r="H1917" i="2"/>
  <c r="H1918" i="2"/>
  <c r="H1915" i="2"/>
  <c r="H1912" i="2"/>
  <c r="H1913" i="2"/>
  <c r="H1919" i="2"/>
  <c r="H1884" i="2"/>
  <c r="H1905" i="2"/>
  <c r="H1906" i="2"/>
  <c r="H1904" i="2"/>
  <c r="H1914" i="2"/>
  <c r="H1911" i="2"/>
  <c r="H1907" i="2"/>
  <c r="H1908" i="2"/>
  <c r="H1909" i="2"/>
  <c r="H1910" i="2"/>
  <c r="H1900" i="2"/>
  <c r="H1898" i="2"/>
  <c r="H1901" i="2"/>
  <c r="H1902" i="2"/>
  <c r="H1903" i="2"/>
  <c r="H1890" i="2"/>
  <c r="H1899" i="2"/>
  <c r="H1891" i="2"/>
  <c r="H1892" i="2"/>
  <c r="H1893" i="2"/>
  <c r="H1885" i="2"/>
  <c r="H1879" i="2"/>
  <c r="H1880" i="2"/>
  <c r="H1886" i="2"/>
  <c r="H1894" i="2"/>
  <c r="H1895" i="2"/>
  <c r="H1896" i="2"/>
  <c r="H1897" i="2"/>
  <c r="H1887" i="2"/>
  <c r="H1889" i="2"/>
  <c r="H1888" i="2"/>
  <c r="H1881" i="2"/>
  <c r="H1883" i="2"/>
  <c r="H1864" i="2"/>
  <c r="H1865" i="2"/>
  <c r="H1869" i="2"/>
  <c r="H1882" i="2"/>
  <c r="H1870" i="2"/>
  <c r="H1871" i="2"/>
  <c r="H1872" i="2"/>
  <c r="H1873" i="2"/>
  <c r="H1874" i="2"/>
  <c r="H1875" i="2"/>
  <c r="H1876" i="2"/>
  <c r="H1877" i="2"/>
  <c r="H1878" i="2"/>
  <c r="H1867" i="2"/>
  <c r="H1863" i="2"/>
  <c r="H1868" i="2"/>
  <c r="H1866" i="2"/>
  <c r="H1859" i="2"/>
  <c r="H1861" i="2"/>
  <c r="H1862" i="2"/>
  <c r="H1854" i="2"/>
  <c r="H1860" i="2"/>
  <c r="H1855" i="2"/>
  <c r="H1856" i="2"/>
  <c r="H1857" i="2"/>
  <c r="H1858" i="2"/>
  <c r="H1843" i="2"/>
  <c r="H1842" i="2"/>
  <c r="H1835" i="2"/>
  <c r="H1844" i="2"/>
  <c r="H1845" i="2"/>
  <c r="H1846" i="2"/>
  <c r="H1847" i="2"/>
  <c r="H1848" i="2"/>
  <c r="H1849" i="2"/>
  <c r="H1850" i="2"/>
  <c r="H1851" i="2"/>
  <c r="H1852" i="2"/>
  <c r="H1853" i="2"/>
  <c r="H1841" i="2"/>
  <c r="H1836" i="2"/>
  <c r="H1837" i="2"/>
  <c r="H1839" i="2"/>
  <c r="H1840" i="2"/>
  <c r="H1824" i="2"/>
  <c r="H1825" i="2"/>
  <c r="H1838" i="2"/>
  <c r="H1826" i="2"/>
  <c r="H1827" i="2"/>
  <c r="H1828" i="2"/>
  <c r="H1817" i="2"/>
  <c r="H1829" i="2"/>
  <c r="H1818" i="2"/>
  <c r="H1830" i="2"/>
  <c r="H1831" i="2"/>
  <c r="H1832" i="2"/>
  <c r="H1833" i="2"/>
  <c r="H1834" i="2"/>
  <c r="H1812" i="2"/>
  <c r="H1813" i="2"/>
  <c r="H1819" i="2"/>
  <c r="H1820" i="2"/>
  <c r="H1821" i="2"/>
  <c r="H1822" i="2"/>
  <c r="H1823" i="2"/>
  <c r="H1811" i="2"/>
  <c r="H1799" i="2"/>
  <c r="H1814" i="2"/>
  <c r="H1810" i="2"/>
  <c r="H1800" i="2"/>
  <c r="H1801" i="2"/>
  <c r="H1815" i="2"/>
  <c r="H1816" i="2"/>
  <c r="H1802" i="2"/>
  <c r="H1803" i="2"/>
  <c r="H1804" i="2"/>
  <c r="H1809" i="2"/>
  <c r="H1805" i="2"/>
  <c r="H1806" i="2"/>
  <c r="H1807" i="2"/>
  <c r="H1808" i="2"/>
  <c r="H1788" i="2"/>
  <c r="H1789" i="2"/>
  <c r="H1790" i="2"/>
  <c r="H1791" i="2"/>
  <c r="H1792" i="2"/>
  <c r="H1793" i="2"/>
  <c r="H1794" i="2"/>
  <c r="H1795" i="2"/>
  <c r="H1796" i="2"/>
  <c r="H1797" i="2"/>
  <c r="H1787" i="2"/>
  <c r="H1798" i="2"/>
  <c r="H1784" i="2"/>
  <c r="H1785" i="2"/>
  <c r="H1786" i="2"/>
  <c r="H1783" i="2"/>
  <c r="H1764" i="2"/>
  <c r="H1766" i="2"/>
  <c r="H1767" i="2"/>
  <c r="H1768" i="2"/>
  <c r="H1769" i="2"/>
  <c r="H1763" i="2"/>
  <c r="H1770" i="2"/>
  <c r="H1771" i="2"/>
  <c r="H1782" i="2"/>
  <c r="H1772" i="2"/>
  <c r="H1773" i="2"/>
  <c r="H1774" i="2"/>
  <c r="H1775" i="2"/>
  <c r="H1776" i="2"/>
  <c r="H1777" i="2"/>
  <c r="H1781" i="2"/>
  <c r="H1765" i="2"/>
  <c r="H1778" i="2"/>
  <c r="H1779" i="2"/>
  <c r="H1780" i="2"/>
  <c r="H1758" i="2"/>
  <c r="H1759" i="2"/>
  <c r="H1760" i="2"/>
  <c r="H1761" i="2"/>
  <c r="H1741" i="2"/>
  <c r="H1742" i="2"/>
  <c r="H1743" i="2"/>
  <c r="H1744" i="2"/>
  <c r="H1745" i="2"/>
  <c r="H1740" i="2"/>
  <c r="H1746" i="2"/>
  <c r="H1747" i="2"/>
  <c r="H1748" i="2"/>
  <c r="H1749" i="2"/>
  <c r="H1750" i="2"/>
  <c r="H1757" i="2"/>
  <c r="H1751" i="2"/>
  <c r="H1752" i="2"/>
  <c r="H1753" i="2"/>
  <c r="H1755" i="2"/>
  <c r="H1736" i="2"/>
  <c r="H1737" i="2"/>
  <c r="H1738" i="2"/>
  <c r="H1739" i="2"/>
  <c r="H1756" i="2"/>
  <c r="H1720" i="2"/>
  <c r="H1721" i="2"/>
  <c r="H1722" i="2"/>
  <c r="H1723" i="2"/>
  <c r="H1724" i="2"/>
  <c r="H1725" i="2"/>
  <c r="H1726" i="2"/>
  <c r="H1727" i="2"/>
  <c r="H1728" i="2"/>
  <c r="H1729" i="2"/>
  <c r="H1730" i="2"/>
  <c r="H1731" i="2"/>
  <c r="H1732" i="2"/>
  <c r="H1733" i="2"/>
  <c r="H1734" i="2"/>
  <c r="H1735" i="2"/>
  <c r="H1717" i="2"/>
  <c r="H1719" i="2"/>
  <c r="H1718" i="2"/>
  <c r="H1715" i="2"/>
  <c r="H1716" i="2"/>
  <c r="H1709" i="2"/>
  <c r="H1710" i="2"/>
  <c r="H1711" i="2"/>
  <c r="H1712" i="2"/>
  <c r="H1708" i="2"/>
  <c r="H1713" i="2"/>
  <c r="H1714" i="2"/>
  <c r="H1705" i="2"/>
  <c r="H1706" i="2"/>
  <c r="H1707" i="2"/>
  <c r="H1698" i="2"/>
  <c r="H1697" i="2"/>
  <c r="H1699" i="2"/>
  <c r="H1700" i="2"/>
  <c r="H1701" i="2"/>
  <c r="H1702" i="2"/>
  <c r="H1703" i="2"/>
  <c r="H1704" i="2"/>
  <c r="H1670" i="2"/>
  <c r="H1671" i="2"/>
  <c r="H1672" i="2"/>
  <c r="H1673" i="2"/>
  <c r="H1674" i="2"/>
  <c r="H1675" i="2"/>
  <c r="H1676" i="2"/>
  <c r="H1677" i="2"/>
  <c r="H1678" i="2"/>
  <c r="H1679" i="2"/>
  <c r="H1680" i="2"/>
  <c r="H1681" i="2"/>
  <c r="H1682" i="2"/>
  <c r="H1683" i="2"/>
  <c r="H1684" i="2"/>
  <c r="H1685" i="2"/>
  <c r="H1686" i="2"/>
  <c r="H1687" i="2"/>
  <c r="H1688" i="2"/>
  <c r="H1689" i="2"/>
  <c r="H1690" i="2"/>
  <c r="H1691" i="2"/>
  <c r="H1692" i="2"/>
  <c r="H1693" i="2"/>
  <c r="H1694" i="2"/>
  <c r="H1695" i="2"/>
  <c r="H1696" i="2"/>
  <c r="H1668" i="2"/>
  <c r="H1669" i="2"/>
  <c r="H1661" i="2"/>
  <c r="H1662" i="2"/>
  <c r="H1663" i="2"/>
  <c r="H1664" i="2"/>
  <c r="H1665" i="2"/>
  <c r="H1666" i="2"/>
  <c r="H1667" i="2"/>
  <c r="H1654" i="2"/>
  <c r="H1655" i="2"/>
  <c r="H1656" i="2"/>
  <c r="H1657" i="2"/>
  <c r="H1658" i="2"/>
  <c r="H1659" i="2"/>
  <c r="H1660" i="2"/>
  <c r="H1648" i="2"/>
  <c r="H1649" i="2"/>
  <c r="H1650" i="2"/>
  <c r="H1651" i="2"/>
  <c r="H1652" i="2"/>
  <c r="H1653" i="2"/>
  <c r="H1626" i="2"/>
  <c r="H1627" i="2"/>
  <c r="H1628" i="2"/>
  <c r="H1629" i="2"/>
  <c r="H1630" i="2"/>
  <c r="H1631" i="2"/>
  <c r="H1632" i="2"/>
  <c r="H1633" i="2"/>
  <c r="H1634" i="2"/>
  <c r="H1635" i="2"/>
  <c r="H1636" i="2"/>
  <c r="H1625" i="2"/>
  <c r="H1637" i="2"/>
  <c r="H1638" i="2"/>
  <c r="H1639" i="2"/>
  <c r="H1640" i="2"/>
  <c r="H1641" i="2"/>
  <c r="H1624" i="2"/>
  <c r="H1642" i="2"/>
  <c r="H1643" i="2"/>
  <c r="H1644" i="2"/>
  <c r="H1645" i="2"/>
  <c r="H1646" i="2"/>
  <c r="H1647" i="2"/>
  <c r="H1621" i="2"/>
  <c r="H1622" i="2"/>
  <c r="H1623" i="2"/>
  <c r="H1619" i="2"/>
  <c r="H1620" i="2"/>
  <c r="H1613" i="2"/>
  <c r="H1614" i="2"/>
  <c r="H1612" i="2"/>
  <c r="H1615" i="2"/>
  <c r="H1618" i="2"/>
  <c r="H1616" i="2"/>
  <c r="H1617" i="2"/>
  <c r="H1605" i="2"/>
  <c r="H1606" i="2"/>
  <c r="H1607" i="2"/>
  <c r="H1608" i="2"/>
  <c r="H1609" i="2"/>
  <c r="H1610" i="2"/>
  <c r="H1611" i="2"/>
  <c r="H1596" i="2"/>
  <c r="H1597" i="2"/>
  <c r="H1595" i="2"/>
  <c r="H1599" i="2"/>
  <c r="H1600" i="2"/>
  <c r="H1598" i="2"/>
  <c r="H1601" i="2"/>
  <c r="H1602" i="2"/>
  <c r="H1603" i="2"/>
  <c r="H1604" i="2"/>
  <c r="H1582" i="2"/>
  <c r="H1583" i="2"/>
  <c r="H1584" i="2"/>
  <c r="H1585" i="2"/>
  <c r="H1586" i="2"/>
  <c r="H1587" i="2"/>
  <c r="H1588" i="2"/>
  <c r="H1589" i="2"/>
  <c r="H1590" i="2"/>
  <c r="H1591" i="2"/>
  <c r="H1593" i="2"/>
  <c r="H1594" i="2"/>
  <c r="H1592" i="2"/>
  <c r="H1569" i="2"/>
  <c r="H1568" i="2"/>
  <c r="H1570" i="2"/>
  <c r="H1581" i="2"/>
  <c r="H1580" i="2"/>
  <c r="H1571" i="2"/>
  <c r="H1572" i="2"/>
  <c r="H1573" i="2"/>
  <c r="H1566" i="2"/>
  <c r="H1567" i="2"/>
  <c r="H1574" i="2"/>
  <c r="H1575" i="2"/>
  <c r="H1576" i="2"/>
  <c r="H1577" i="2"/>
  <c r="H1578" i="2"/>
  <c r="H1579" i="2"/>
  <c r="H1565" i="2"/>
  <c r="H1564" i="2"/>
  <c r="H1560" i="2"/>
  <c r="H1561" i="2"/>
  <c r="H1562" i="2"/>
  <c r="H1563" i="2"/>
  <c r="H1549" i="2"/>
  <c r="H1550" i="2"/>
  <c r="H1551" i="2"/>
  <c r="H1552" i="2"/>
  <c r="H1553" i="2"/>
  <c r="H1554" i="2"/>
  <c r="H1555" i="2"/>
  <c r="H1556" i="2"/>
  <c r="H1557" i="2"/>
  <c r="H1558" i="2"/>
  <c r="H1559" i="2"/>
  <c r="H1539" i="2"/>
  <c r="H1540" i="2"/>
  <c r="H1541" i="2"/>
  <c r="H1542" i="2"/>
  <c r="H1543" i="2"/>
  <c r="H1544" i="2"/>
  <c r="H1538" i="2"/>
  <c r="H1545" i="2"/>
  <c r="H1546" i="2"/>
  <c r="H1547" i="2"/>
  <c r="H1548" i="2"/>
  <c r="H1532" i="2"/>
  <c r="H1533" i="2"/>
  <c r="H1534" i="2"/>
  <c r="H1535" i="2"/>
  <c r="H1536" i="2"/>
  <c r="H1537" i="2"/>
  <c r="H1531" i="2"/>
  <c r="H1519" i="2"/>
  <c r="H1520" i="2"/>
  <c r="H1521" i="2"/>
  <c r="H1522" i="2"/>
  <c r="H1523" i="2"/>
  <c r="H1524" i="2"/>
  <c r="H1525" i="2"/>
  <c r="H1526" i="2"/>
  <c r="H1527" i="2"/>
  <c r="H1528" i="2"/>
  <c r="H1529" i="2"/>
  <c r="H1530" i="2"/>
  <c r="F1956" i="2"/>
  <c r="I1956" i="2" s="1"/>
  <c r="F1957" i="2"/>
  <c r="I1957" i="2" s="1"/>
  <c r="F1958" i="2"/>
  <c r="I1958" i="2" s="1"/>
  <c r="F1959" i="2"/>
  <c r="I1959" i="2" s="1"/>
  <c r="F1960" i="2"/>
  <c r="I1960" i="2" s="1"/>
  <c r="F1961" i="2"/>
  <c r="I1961" i="2" s="1"/>
  <c r="F1962" i="2"/>
  <c r="I1962" i="2" s="1"/>
  <c r="F1951" i="2"/>
  <c r="I1951" i="2" s="1"/>
  <c r="F1952" i="2"/>
  <c r="I1952" i="2" s="1"/>
  <c r="F1953" i="2"/>
  <c r="I1953" i="2" s="1"/>
  <c r="F1963" i="2"/>
  <c r="I1963" i="2" s="1"/>
  <c r="F1964" i="2"/>
  <c r="I1964" i="2" s="1"/>
  <c r="F1945" i="2"/>
  <c r="I1945" i="2" s="1"/>
  <c r="F1946" i="2"/>
  <c r="I1946" i="2" s="1"/>
  <c r="F1947" i="2"/>
  <c r="I1947" i="2" s="1"/>
  <c r="F1948" i="2"/>
  <c r="I1948" i="2" s="1"/>
  <c r="F1954" i="2"/>
  <c r="I1954" i="2" s="1"/>
  <c r="F1949" i="2"/>
  <c r="I1949" i="2" s="1"/>
  <c r="I1950" i="2"/>
  <c r="F1935" i="2"/>
  <c r="I1935" i="2" s="1"/>
  <c r="F1936" i="2"/>
  <c r="I1936" i="2" s="1"/>
  <c r="F1923" i="2"/>
  <c r="I1923" i="2" s="1"/>
  <c r="F1924" i="2"/>
  <c r="I1924" i="2" s="1"/>
  <c r="F1937" i="2"/>
  <c r="I1937" i="2" s="1"/>
  <c r="F1938" i="2"/>
  <c r="I1938" i="2" s="1"/>
  <c r="F1939" i="2"/>
  <c r="I1939" i="2" s="1"/>
  <c r="F1940" i="2"/>
  <c r="I1940" i="2" s="1"/>
  <c r="F1941" i="2"/>
  <c r="I1941" i="2" s="1"/>
  <c r="F1942" i="2"/>
  <c r="I1942" i="2" s="1"/>
  <c r="F1943" i="2"/>
  <c r="I1943" i="2" s="1"/>
  <c r="F1920" i="2"/>
  <c r="I1920" i="2" s="1"/>
  <c r="F1926" i="2"/>
  <c r="I1926" i="2" s="1"/>
  <c r="F1927" i="2"/>
  <c r="I1927" i="2" s="1"/>
  <c r="F1928" i="2"/>
  <c r="I1928" i="2" s="1"/>
  <c r="F1929" i="2"/>
  <c r="I1929" i="2" s="1"/>
  <c r="F1930" i="2"/>
  <c r="I1930" i="2" s="1"/>
  <c r="F1932" i="2"/>
  <c r="I1932" i="2" s="1"/>
  <c r="F1916" i="2"/>
  <c r="I1916" i="2" s="1"/>
  <c r="F1917" i="2"/>
  <c r="I1917" i="2" s="1"/>
  <c r="F1918" i="2"/>
  <c r="I1918" i="2" s="1"/>
  <c r="F1912" i="2"/>
  <c r="I1912" i="2" s="1"/>
  <c r="F1919" i="2"/>
  <c r="I1919" i="2" s="1"/>
  <c r="F1884" i="2"/>
  <c r="I1884" i="2" s="1"/>
  <c r="F1906" i="2"/>
  <c r="I1906" i="2" s="1"/>
  <c r="F1914" i="2"/>
  <c r="I1914" i="2" s="1"/>
  <c r="F1907" i="2"/>
  <c r="I1907" i="2" s="1"/>
  <c r="F1908" i="2"/>
  <c r="I1908" i="2" s="1"/>
  <c r="F1909" i="2"/>
  <c r="I1909" i="2" s="1"/>
  <c r="F1910" i="2"/>
  <c r="I1910" i="2" s="1"/>
  <c r="F1898" i="2"/>
  <c r="I1898" i="2" s="1"/>
  <c r="F1901" i="2"/>
  <c r="I1901" i="2" s="1"/>
  <c r="F1902" i="2"/>
  <c r="I1902" i="2" s="1"/>
  <c r="F1903" i="2"/>
  <c r="I1903" i="2" s="1"/>
  <c r="F1899" i="2"/>
  <c r="I1899" i="2" s="1"/>
  <c r="F1891" i="2"/>
  <c r="I1891" i="2" s="1"/>
  <c r="F1892" i="2"/>
  <c r="I1892" i="2" s="1"/>
  <c r="F1893" i="2"/>
  <c r="I1893" i="2" s="1"/>
  <c r="F1896" i="2"/>
  <c r="I1896" i="2" s="1"/>
  <c r="F1897" i="2"/>
  <c r="I1897" i="2" s="1"/>
  <c r="F1887" i="2"/>
  <c r="I1887" i="2" s="1"/>
  <c r="F1888" i="2"/>
  <c r="I1888" i="2" s="1"/>
  <c r="F1881" i="2"/>
  <c r="I1881" i="2" s="1"/>
  <c r="I1883" i="2"/>
  <c r="F1864" i="2"/>
  <c r="I1864" i="2" s="1"/>
  <c r="F1865" i="2"/>
  <c r="I1865" i="2" s="1"/>
  <c r="F1882" i="2"/>
  <c r="I1882" i="2" s="1"/>
  <c r="F1874" i="2"/>
  <c r="I1874" i="2" s="1"/>
  <c r="F1876" i="2"/>
  <c r="I1876" i="2" s="1"/>
  <c r="F1877" i="2"/>
  <c r="I1877" i="2" s="1"/>
  <c r="F1878" i="2"/>
  <c r="I1878" i="2" s="1"/>
  <c r="F1866" i="2"/>
  <c r="I1866" i="2" s="1"/>
  <c r="F1861" i="2"/>
  <c r="I1861" i="2" s="1"/>
  <c r="F1862" i="2"/>
  <c r="I1862" i="2" s="1"/>
  <c r="F1856" i="2"/>
  <c r="I1856" i="2" s="1"/>
  <c r="F1857" i="2"/>
  <c r="I1857" i="2" s="1"/>
  <c r="I1858" i="2"/>
  <c r="F1843" i="2"/>
  <c r="I1843" i="2" s="1"/>
  <c r="F1845" i="2"/>
  <c r="I1845" i="2" s="1"/>
  <c r="F1848" i="2"/>
  <c r="I1848" i="2" s="1"/>
  <c r="F1849" i="2"/>
  <c r="I1849" i="2" s="1"/>
  <c r="F1850" i="2"/>
  <c r="I1850" i="2" s="1"/>
  <c r="F1851" i="2"/>
  <c r="I1851" i="2" s="1"/>
  <c r="F1852" i="2"/>
  <c r="I1852" i="2" s="1"/>
  <c r="F1853" i="2"/>
  <c r="I1853" i="2" s="1"/>
  <c r="F1836" i="2"/>
  <c r="I1836" i="2" s="1"/>
  <c r="F1837" i="2"/>
  <c r="I1837" i="2" s="1"/>
  <c r="F1838" i="2"/>
  <c r="I1838" i="2" s="1"/>
  <c r="F1826" i="2"/>
  <c r="I1826" i="2" s="1"/>
  <c r="F1827" i="2"/>
  <c r="I1827" i="2" s="1"/>
  <c r="F1828" i="2"/>
  <c r="I1828" i="2" s="1"/>
  <c r="F1817" i="2"/>
  <c r="I1817" i="2" s="1"/>
  <c r="F1829" i="2"/>
  <c r="I1829" i="2" s="1"/>
  <c r="F1833" i="2"/>
  <c r="I1833" i="2" s="1"/>
  <c r="F1834" i="2"/>
  <c r="I1834" i="2" s="1"/>
  <c r="F1820" i="2"/>
  <c r="I1820" i="2" s="1"/>
  <c r="F1821" i="2"/>
  <c r="I1821" i="2" s="1"/>
  <c r="F1823" i="2"/>
  <c r="I1823" i="2" s="1"/>
  <c r="F1799" i="2"/>
  <c r="I1799" i="2" s="1"/>
  <c r="F1814" i="2"/>
  <c r="I1814" i="2" s="1"/>
  <c r="F1815" i="2"/>
  <c r="I1815" i="2" s="1"/>
  <c r="F1805" i="2"/>
  <c r="I1805" i="2" s="1"/>
  <c r="F1806" i="2"/>
  <c r="I1806" i="2" s="1"/>
  <c r="F1808" i="2"/>
  <c r="I1808" i="2" s="1"/>
  <c r="F1788" i="2"/>
  <c r="I1788" i="2" s="1"/>
  <c r="F1792" i="2"/>
  <c r="I1792" i="2" s="1"/>
  <c r="F1793" i="2"/>
  <c r="I1793" i="2" s="1"/>
  <c r="F1794" i="2"/>
  <c r="I1794" i="2" s="1"/>
  <c r="F1795" i="2"/>
  <c r="I1795" i="2" s="1"/>
  <c r="F1796" i="2"/>
  <c r="I1796" i="2" s="1"/>
  <c r="F1797" i="2"/>
  <c r="I1797" i="2" s="1"/>
  <c r="F1784" i="2"/>
  <c r="I1784" i="2" s="1"/>
  <c r="F1785" i="2"/>
  <c r="I1785" i="2" s="1"/>
  <c r="F1786" i="2"/>
  <c r="I1786" i="2" s="1"/>
  <c r="F1783" i="2"/>
  <c r="I1783" i="2" s="1"/>
  <c r="F1767" i="2"/>
  <c r="I1767" i="2" s="1"/>
  <c r="F1768" i="2"/>
  <c r="I1768" i="2" s="1"/>
  <c r="F1769" i="2"/>
  <c r="I1769" i="2" s="1"/>
  <c r="I1782" i="2"/>
  <c r="F1772" i="2"/>
  <c r="I1772" i="2" s="1"/>
  <c r="F1773" i="2"/>
  <c r="I1773" i="2" s="1"/>
  <c r="F1776" i="2"/>
  <c r="I1776" i="2" s="1"/>
  <c r="F1777" i="2"/>
  <c r="I1777" i="2" s="1"/>
  <c r="F1778" i="2"/>
  <c r="I1778" i="2" s="1"/>
  <c r="F1779" i="2"/>
  <c r="I1779" i="2" s="1"/>
  <c r="F1780" i="2"/>
  <c r="I1780" i="2" s="1"/>
  <c r="F1759" i="2"/>
  <c r="I1759" i="2" s="1"/>
  <c r="F1760" i="2"/>
  <c r="I1760" i="2" s="1"/>
  <c r="F1761" i="2"/>
  <c r="I1761" i="2" s="1"/>
  <c r="F1741" i="2"/>
  <c r="I1741" i="2" s="1"/>
  <c r="F1742" i="2"/>
  <c r="I1742" i="2" s="1"/>
  <c r="F1743" i="2"/>
  <c r="I1743" i="2" s="1"/>
  <c r="F1744" i="2"/>
  <c r="I1744" i="2" s="1"/>
  <c r="F1745" i="2"/>
  <c r="I1745" i="2" s="1"/>
  <c r="F1746" i="2"/>
  <c r="I1746" i="2" s="1"/>
  <c r="F1752" i="2"/>
  <c r="I1752" i="2" s="1"/>
  <c r="F1753" i="2"/>
  <c r="I1753" i="2" s="1"/>
  <c r="I1754" i="2"/>
  <c r="F1755" i="2"/>
  <c r="I1755" i="2" s="1"/>
  <c r="F1736" i="2"/>
  <c r="I1736" i="2" s="1"/>
  <c r="F1737" i="2"/>
  <c r="I1737" i="2" s="1"/>
  <c r="F1738" i="2"/>
  <c r="I1738" i="2" s="1"/>
  <c r="F1723" i="2"/>
  <c r="I1723" i="2" s="1"/>
  <c r="F1724" i="2"/>
  <c r="I1724" i="2" s="1"/>
  <c r="F1726" i="2"/>
  <c r="I1726" i="2" s="1"/>
  <c r="F1728" i="2"/>
  <c r="I1728" i="2" s="1"/>
  <c r="F1729" i="2"/>
  <c r="I1729" i="2" s="1"/>
  <c r="F1730" i="2"/>
  <c r="I1730" i="2" s="1"/>
  <c r="F1731" i="2"/>
  <c r="I1731" i="2" s="1"/>
  <c r="F1732" i="2"/>
  <c r="I1732" i="2" s="1"/>
  <c r="F1733" i="2"/>
  <c r="I1733" i="2" s="1"/>
  <c r="F1735" i="2"/>
  <c r="I1735" i="2" s="1"/>
  <c r="F1715" i="2"/>
  <c r="I1715" i="2" s="1"/>
  <c r="F1716" i="2"/>
  <c r="I1716" i="2" s="1"/>
  <c r="F1709" i="2"/>
  <c r="I1709" i="2" s="1"/>
  <c r="F1710" i="2"/>
  <c r="I1710" i="2" s="1"/>
  <c r="F1711" i="2"/>
  <c r="I1711" i="2" s="1"/>
  <c r="F1713" i="2"/>
  <c r="I1713" i="2" s="1"/>
  <c r="F1714" i="2"/>
  <c r="I1714" i="2" s="1"/>
  <c r="F1705" i="2"/>
  <c r="I1705" i="2" s="1"/>
  <c r="F1706" i="2"/>
  <c r="I1706" i="2" s="1"/>
  <c r="F1698" i="2"/>
  <c r="I1698" i="2" s="1"/>
  <c r="F1699" i="2"/>
  <c r="I1699" i="2" s="1"/>
  <c r="F1700" i="2"/>
  <c r="I1700" i="2" s="1"/>
  <c r="F1701" i="2"/>
  <c r="I1701" i="2" s="1"/>
  <c r="F1674" i="2"/>
  <c r="I1674" i="2" s="1"/>
  <c r="F1675" i="2"/>
  <c r="I1675" i="2" s="1"/>
  <c r="F1676" i="2"/>
  <c r="I1676" i="2" s="1"/>
  <c r="F1677" i="2"/>
  <c r="I1677" i="2" s="1"/>
  <c r="F1678" i="2"/>
  <c r="I1678" i="2" s="1"/>
  <c r="F1679" i="2"/>
  <c r="I1679" i="2" s="1"/>
  <c r="F1680" i="2"/>
  <c r="I1680" i="2" s="1"/>
  <c r="F1681" i="2"/>
  <c r="I1681" i="2" s="1"/>
  <c r="F1685" i="2"/>
  <c r="I1685" i="2" s="1"/>
  <c r="F1686" i="2"/>
  <c r="I1686" i="2" s="1"/>
  <c r="F1687" i="2"/>
  <c r="I1687" i="2" s="1"/>
  <c r="F1688" i="2"/>
  <c r="I1688" i="2" s="1"/>
  <c r="F1689" i="2"/>
  <c r="I1689" i="2" s="1"/>
  <c r="F1691" i="2"/>
  <c r="I1691" i="2" s="1"/>
  <c r="F1692" i="2"/>
  <c r="I1692" i="2" s="1"/>
  <c r="F1694" i="2"/>
  <c r="I1694" i="2" s="1"/>
  <c r="F1695" i="2"/>
  <c r="I1695" i="2" s="1"/>
  <c r="F1696" i="2"/>
  <c r="I1696" i="2" s="1"/>
  <c r="F1668" i="2"/>
  <c r="I1668" i="2" s="1"/>
  <c r="F1669" i="2"/>
  <c r="I1669" i="2" s="1"/>
  <c r="F1662" i="2"/>
  <c r="I1662" i="2" s="1"/>
  <c r="F1664" i="2"/>
  <c r="I1664" i="2" s="1"/>
  <c r="F1665" i="2"/>
  <c r="I1665" i="2" s="1"/>
  <c r="F1666" i="2"/>
  <c r="I1666" i="2" s="1"/>
  <c r="F1667" i="2"/>
  <c r="I1667" i="2" s="1"/>
  <c r="F1655" i="2"/>
  <c r="I1655" i="2" s="1"/>
  <c r="F1656" i="2"/>
  <c r="I1656" i="2" s="1"/>
  <c r="F1658" i="2"/>
  <c r="I1658" i="2" s="1"/>
  <c r="F1659" i="2"/>
  <c r="I1659" i="2" s="1"/>
  <c r="F1660" i="2"/>
  <c r="I1660" i="2" s="1"/>
  <c r="F1649" i="2"/>
  <c r="I1649" i="2" s="1"/>
  <c r="F1650" i="2"/>
  <c r="I1650" i="2" s="1"/>
  <c r="F1651" i="2"/>
  <c r="I1651" i="2" s="1"/>
  <c r="F1652" i="2"/>
  <c r="I1652" i="2" s="1"/>
  <c r="F1653" i="2"/>
  <c r="I1653" i="2" s="1"/>
  <c r="F1627" i="2"/>
  <c r="I1627" i="2" s="1"/>
  <c r="F1628" i="2"/>
  <c r="I1628" i="2" s="1"/>
  <c r="F1634" i="2"/>
  <c r="I1634" i="2" s="1"/>
  <c r="F1635" i="2"/>
  <c r="I1635" i="2" s="1"/>
  <c r="F1636" i="2"/>
  <c r="I1636" i="2" s="1"/>
  <c r="F1637" i="2"/>
  <c r="I1637" i="2" s="1"/>
  <c r="F1639" i="2"/>
  <c r="I1639" i="2" s="1"/>
  <c r="F1640" i="2"/>
  <c r="I1640" i="2" s="1"/>
  <c r="F1641" i="2"/>
  <c r="I1641" i="2" s="1"/>
  <c r="F1642" i="2"/>
  <c r="I1642" i="2" s="1"/>
  <c r="F1643" i="2"/>
  <c r="I1643" i="2" s="1"/>
  <c r="F1644" i="2"/>
  <c r="I1644" i="2" s="1"/>
  <c r="F1645" i="2"/>
  <c r="I1645" i="2" s="1"/>
  <c r="F1646" i="2"/>
  <c r="I1646" i="2" s="1"/>
  <c r="F1647" i="2"/>
  <c r="I1647" i="2" s="1"/>
  <c r="F1621" i="2"/>
  <c r="I1621" i="2" s="1"/>
  <c r="F1622" i="2"/>
  <c r="I1622" i="2" s="1"/>
  <c r="F1623" i="2"/>
  <c r="I1623" i="2" s="1"/>
  <c r="F1619" i="2"/>
  <c r="I1619" i="2" s="1"/>
  <c r="F1620" i="2"/>
  <c r="I1620" i="2" s="1"/>
  <c r="F1613" i="2"/>
  <c r="I1613" i="2" s="1"/>
  <c r="F1614" i="2"/>
  <c r="I1614" i="2" s="1"/>
  <c r="F1615" i="2"/>
  <c r="I1615" i="2" s="1"/>
  <c r="F1606" i="2"/>
  <c r="I1606" i="2" s="1"/>
  <c r="F1607" i="2"/>
  <c r="I1607" i="2" s="1"/>
  <c r="F1608" i="2"/>
  <c r="I1608" i="2" s="1"/>
  <c r="F1609" i="2"/>
  <c r="I1609" i="2" s="1"/>
  <c r="F1610" i="2"/>
  <c r="I1610" i="2" s="1"/>
  <c r="F1599" i="2"/>
  <c r="I1599" i="2" s="1"/>
  <c r="F1601" i="2"/>
  <c r="I1601" i="2" s="1"/>
  <c r="F1602" i="2"/>
  <c r="I1602" i="2" s="1"/>
  <c r="F1603" i="2"/>
  <c r="I1603" i="2" s="1"/>
  <c r="F1604" i="2"/>
  <c r="I1604" i="2" s="1"/>
  <c r="F1583" i="2"/>
  <c r="I1583" i="2" s="1"/>
  <c r="F1584" i="2"/>
  <c r="I1584" i="2" s="1"/>
  <c r="F1585" i="2"/>
  <c r="I1585" i="2" s="1"/>
  <c r="F1586" i="2"/>
  <c r="I1586" i="2" s="1"/>
  <c r="F1589" i="2"/>
  <c r="I1589" i="2" s="1"/>
  <c r="F1569" i="2"/>
  <c r="I1569" i="2" s="1"/>
  <c r="F1570" i="2"/>
  <c r="I1570" i="2" s="1"/>
  <c r="I1581" i="2"/>
  <c r="F1572" i="2"/>
  <c r="I1572" i="2" s="1"/>
  <c r="F1573" i="2"/>
  <c r="I1573" i="2" s="1"/>
  <c r="F1575" i="2"/>
  <c r="I1575" i="2" s="1"/>
  <c r="F1576" i="2"/>
  <c r="I1576" i="2" s="1"/>
  <c r="F1577" i="2"/>
  <c r="I1577" i="2" s="1"/>
  <c r="F1578" i="2"/>
  <c r="I1578" i="2" s="1"/>
  <c r="F1579" i="2"/>
  <c r="I1579" i="2" s="1"/>
  <c r="F1561" i="2"/>
  <c r="I1561" i="2" s="1"/>
  <c r="F1563" i="2"/>
  <c r="I1563" i="2" s="1"/>
  <c r="F1549" i="2"/>
  <c r="I1549" i="2" s="1"/>
  <c r="F1550" i="2"/>
  <c r="I1550" i="2" s="1"/>
  <c r="F1551" i="2"/>
  <c r="I1551" i="2" s="1"/>
  <c r="F1552" i="2"/>
  <c r="I1552" i="2" s="1"/>
  <c r="F1555" i="2"/>
  <c r="I1555" i="2" s="1"/>
  <c r="F1559" i="2"/>
  <c r="I1559" i="2" s="1"/>
  <c r="F1539" i="2"/>
  <c r="I1539" i="2" s="1"/>
  <c r="F1540" i="2"/>
  <c r="I1540" i="2" s="1"/>
  <c r="F1541" i="2"/>
  <c r="I1541" i="2" s="1"/>
  <c r="F1542" i="2"/>
  <c r="I1542" i="2" s="1"/>
  <c r="F1543" i="2"/>
  <c r="I1543" i="2" s="1"/>
  <c r="F1547" i="2"/>
  <c r="I1547" i="2" s="1"/>
  <c r="F1548" i="2"/>
  <c r="I1548" i="2" s="1"/>
  <c r="F1533" i="2"/>
  <c r="I1533" i="2" s="1"/>
  <c r="F1519" i="2"/>
  <c r="I1519" i="2" s="1"/>
  <c r="F1520" i="2"/>
  <c r="I1520" i="2" s="1"/>
  <c r="F1521" i="2"/>
  <c r="I1521" i="2" s="1"/>
  <c r="F1522" i="2"/>
  <c r="I1522" i="2" s="1"/>
  <c r="F1523" i="2"/>
  <c r="I1523" i="2" s="1"/>
  <c r="F1528" i="2"/>
  <c r="I1528" i="2" s="1"/>
  <c r="F1530" i="2"/>
  <c r="I1530" i="2" s="1"/>
  <c r="F1955" i="2"/>
  <c r="I1955" i="2" s="1"/>
  <c r="G1944" i="2"/>
  <c r="G1950" i="2"/>
  <c r="G1966" i="2"/>
  <c r="G1934" i="2"/>
  <c r="G1933" i="2"/>
  <c r="G1925" i="2"/>
  <c r="G1965" i="2"/>
  <c r="G1921" i="2"/>
  <c r="G1922" i="2"/>
  <c r="G1931" i="2"/>
  <c r="G1915" i="2"/>
  <c r="G1913" i="2"/>
  <c r="G1905" i="2"/>
  <c r="G1904" i="2"/>
  <c r="G1911" i="2"/>
  <c r="G1900" i="2"/>
  <c r="G1890" i="2"/>
  <c r="G1885" i="2"/>
  <c r="G1879" i="2"/>
  <c r="G1880" i="2"/>
  <c r="G1886" i="2"/>
  <c r="G1895" i="2"/>
  <c r="G1889" i="2"/>
  <c r="G1883" i="2"/>
  <c r="G1869" i="2"/>
  <c r="G1870" i="2"/>
  <c r="G1871" i="2"/>
  <c r="G1872" i="2"/>
  <c r="G1873" i="2"/>
  <c r="G1875" i="2"/>
  <c r="G1867" i="2"/>
  <c r="G1863" i="2"/>
  <c r="G1868" i="2"/>
  <c r="G1859" i="2"/>
  <c r="G1854" i="2"/>
  <c r="G1860" i="2"/>
  <c r="G1855" i="2"/>
  <c r="G1858" i="2"/>
  <c r="G1842" i="2"/>
  <c r="G1835" i="2"/>
  <c r="G1844" i="2"/>
  <c r="G1846" i="2"/>
  <c r="G1847" i="2"/>
  <c r="G1841" i="2"/>
  <c r="G1839" i="2"/>
  <c r="G1840" i="2"/>
  <c r="G1824" i="2"/>
  <c r="G1825" i="2"/>
  <c r="G1818" i="2"/>
  <c r="G1830" i="2"/>
  <c r="G1831" i="2"/>
  <c r="G1832" i="2"/>
  <c r="G1812" i="2"/>
  <c r="G1813" i="2"/>
  <c r="G1819" i="2"/>
  <c r="G1822" i="2"/>
  <c r="G1811" i="2"/>
  <c r="G1810" i="2"/>
  <c r="G1800" i="2"/>
  <c r="G1801" i="2"/>
  <c r="G1816" i="2"/>
  <c r="G1802" i="2"/>
  <c r="G1803" i="2"/>
  <c r="G1804" i="2"/>
  <c r="G1809" i="2"/>
  <c r="G1807" i="2"/>
  <c r="G1789" i="2"/>
  <c r="G1790" i="2"/>
  <c r="G1791" i="2"/>
  <c r="G1787" i="2"/>
  <c r="G1798" i="2"/>
  <c r="G1764" i="2"/>
  <c r="G1766" i="2"/>
  <c r="G1763" i="2"/>
  <c r="G1770" i="2"/>
  <c r="G1771" i="2"/>
  <c r="G1782" i="2"/>
  <c r="G1774" i="2"/>
  <c r="G1775" i="2"/>
  <c r="G1781" i="2"/>
  <c r="G1765" i="2"/>
  <c r="G1758" i="2"/>
  <c r="G1740" i="2"/>
  <c r="G1747" i="2"/>
  <c r="G1748" i="2"/>
  <c r="G1749" i="2"/>
  <c r="G1750" i="2"/>
  <c r="G1757" i="2"/>
  <c r="G1751" i="2"/>
  <c r="G1739" i="2"/>
  <c r="G1756" i="2"/>
  <c r="G1720" i="2"/>
  <c r="G1721" i="2"/>
  <c r="G1722" i="2"/>
  <c r="G1725" i="2"/>
  <c r="G1727" i="2"/>
  <c r="G1734" i="2"/>
  <c r="G1717" i="2"/>
  <c r="G1719" i="2"/>
  <c r="G1718" i="2"/>
  <c r="G1712" i="2"/>
  <c r="G1708" i="2"/>
  <c r="G1707" i="2"/>
  <c r="G1697" i="2"/>
  <c r="G1702" i="2"/>
  <c r="G1703" i="2"/>
  <c r="G1704" i="2"/>
  <c r="G1670" i="2"/>
  <c r="G1671" i="2"/>
  <c r="G1672" i="2"/>
  <c r="G1673" i="2"/>
  <c r="G1682" i="2"/>
  <c r="G1683" i="2"/>
  <c r="G1684" i="2"/>
  <c r="G1690" i="2"/>
  <c r="G1693" i="2"/>
  <c r="G1661" i="2"/>
  <c r="G1663" i="2"/>
  <c r="G1654" i="2"/>
  <c r="G1657" i="2"/>
  <c r="G1648" i="2"/>
  <c r="G1626" i="2"/>
  <c r="G1629" i="2"/>
  <c r="G1630" i="2"/>
  <c r="G1631" i="2"/>
  <c r="G1632" i="2"/>
  <c r="G1633" i="2"/>
  <c r="G1625" i="2"/>
  <c r="G1638" i="2"/>
  <c r="G1624" i="2"/>
  <c r="G1612" i="2"/>
  <c r="G1618" i="2"/>
  <c r="G1616" i="2"/>
  <c r="G1617" i="2"/>
  <c r="G1605" i="2"/>
  <c r="G1611" i="2"/>
  <c r="G1596" i="2"/>
  <c r="G1597" i="2"/>
  <c r="G1595" i="2"/>
  <c r="G1600" i="2"/>
  <c r="G1598" i="2"/>
  <c r="G1582" i="2"/>
  <c r="G1588" i="2"/>
  <c r="G1590" i="2"/>
  <c r="G1591" i="2"/>
  <c r="G1593" i="2"/>
  <c r="G1594" i="2"/>
  <c r="G1592" i="2"/>
  <c r="G1568" i="2"/>
  <c r="G1581" i="2"/>
  <c r="G1580" i="2"/>
  <c r="G1571" i="2"/>
  <c r="G1566" i="2"/>
  <c r="G1567" i="2"/>
  <c r="G1574" i="2"/>
  <c r="G1565" i="2"/>
  <c r="G1564" i="2"/>
  <c r="G1560" i="2"/>
  <c r="G1562" i="2"/>
  <c r="G1553" i="2"/>
  <c r="G1554" i="2"/>
  <c r="G1556" i="2"/>
  <c r="G1557" i="2"/>
  <c r="G1558" i="2"/>
  <c r="G1544" i="2"/>
  <c r="G1538" i="2"/>
  <c r="G1545" i="2"/>
  <c r="G1546" i="2"/>
  <c r="G1532" i="2"/>
  <c r="G1534" i="2"/>
  <c r="G1535" i="2"/>
  <c r="G1536" i="2"/>
  <c r="G1537" i="2"/>
  <c r="G1531" i="2"/>
  <c r="G1524" i="2"/>
  <c r="G1525" i="2"/>
  <c r="G1526" i="2"/>
  <c r="G1527" i="2"/>
  <c r="G1529" i="2"/>
  <c r="H1955" i="2"/>
  <c r="G1514" i="2"/>
  <c r="H1506" i="2"/>
  <c r="H1507" i="2"/>
  <c r="H1508" i="2"/>
  <c r="H1509" i="2"/>
  <c r="H1510" i="2"/>
  <c r="H1511" i="2"/>
  <c r="H1512" i="2"/>
  <c r="H1513" i="2"/>
  <c r="H1514" i="2"/>
  <c r="H1517" i="2"/>
  <c r="H1518" i="2"/>
  <c r="H1515" i="2"/>
  <c r="H1498" i="2"/>
  <c r="H1499" i="2"/>
  <c r="H1500" i="2"/>
  <c r="H1495" i="2"/>
  <c r="H1497" i="2"/>
  <c r="H1496" i="2"/>
  <c r="H1487" i="2"/>
  <c r="H1488" i="2"/>
  <c r="H1489" i="2"/>
  <c r="H1490" i="2"/>
  <c r="H1491" i="2"/>
  <c r="H1492" i="2"/>
  <c r="H1493" i="2"/>
  <c r="H1494" i="2"/>
  <c r="H1479" i="2"/>
  <c r="H1480" i="2"/>
  <c r="H1481" i="2"/>
  <c r="H1482" i="2"/>
  <c r="H1483" i="2"/>
  <c r="H1484" i="2"/>
  <c r="H1485" i="2"/>
  <c r="H1486" i="2"/>
  <c r="H1474" i="2"/>
  <c r="H1475" i="2"/>
  <c r="H1476" i="2"/>
  <c r="H1477" i="2"/>
  <c r="H1478" i="2"/>
  <c r="H1465" i="2"/>
  <c r="H1466" i="2"/>
  <c r="H1467" i="2"/>
  <c r="H1468" i="2"/>
  <c r="H1469" i="2"/>
  <c r="H1470" i="2"/>
  <c r="H1471" i="2"/>
  <c r="H1472" i="2"/>
  <c r="H1473" i="2"/>
  <c r="H1451" i="2"/>
  <c r="H1452" i="2"/>
  <c r="H1464" i="2"/>
  <c r="H1453" i="2"/>
  <c r="H1454" i="2"/>
  <c r="H1455" i="2"/>
  <c r="H1456" i="2"/>
  <c r="H1463" i="2"/>
  <c r="H1457" i="2"/>
  <c r="H1458" i="2"/>
  <c r="H1459" i="2"/>
  <c r="H1460" i="2"/>
  <c r="H1461" i="2"/>
  <c r="H1462" i="2"/>
  <c r="H1444" i="2"/>
  <c r="H1445" i="2"/>
  <c r="H1446" i="2"/>
  <c r="H1447" i="2"/>
  <c r="H1448" i="2"/>
  <c r="H1449" i="2"/>
  <c r="H1450" i="2"/>
  <c r="H1435" i="2"/>
  <c r="H1436" i="2"/>
  <c r="H1437" i="2"/>
  <c r="H1438" i="2"/>
  <c r="H1439" i="2"/>
  <c r="H1440" i="2"/>
  <c r="H1441" i="2"/>
  <c r="H1442" i="2"/>
  <c r="H1434" i="2"/>
  <c r="H1443" i="2"/>
  <c r="H1433" i="2"/>
  <c r="H1429" i="2"/>
  <c r="H1430" i="2"/>
  <c r="H1431" i="2"/>
  <c r="H1432" i="2"/>
  <c r="H1419" i="2"/>
  <c r="H1420" i="2"/>
  <c r="H1421" i="2"/>
  <c r="H1422" i="2"/>
  <c r="H1423" i="2"/>
  <c r="H1424" i="2"/>
  <c r="H1425" i="2"/>
  <c r="H1428" i="2"/>
  <c r="H1426" i="2"/>
  <c r="H1427" i="2"/>
  <c r="H1418" i="2"/>
  <c r="H1404" i="2"/>
  <c r="H1405" i="2"/>
  <c r="H1406" i="2"/>
  <c r="H1407" i="2"/>
  <c r="H1408" i="2"/>
  <c r="H1409" i="2"/>
  <c r="H1403" i="2"/>
  <c r="H1410" i="2"/>
  <c r="H1411" i="2"/>
  <c r="H1412" i="2"/>
  <c r="H1413" i="2"/>
  <c r="H1414" i="2"/>
  <c r="H1415" i="2"/>
  <c r="H1416" i="2"/>
  <c r="H1417" i="2"/>
  <c r="H1401" i="2"/>
  <c r="H1402" i="2"/>
  <c r="H1397" i="2"/>
  <c r="H1398" i="2"/>
  <c r="H1399" i="2"/>
  <c r="H1400" i="2"/>
  <c r="H1386" i="2"/>
  <c r="H1387" i="2"/>
  <c r="H1388" i="2"/>
  <c r="H1389" i="2"/>
  <c r="H1390" i="2"/>
  <c r="H1391" i="2"/>
  <c r="H1392" i="2"/>
  <c r="H1393" i="2"/>
  <c r="H1394" i="2"/>
  <c r="H1395" i="2"/>
  <c r="H1396" i="2"/>
  <c r="H1377" i="2"/>
  <c r="H1378" i="2"/>
  <c r="H1379" i="2"/>
  <c r="H1380" i="2"/>
  <c r="H1381" i="2"/>
  <c r="H1382" i="2"/>
  <c r="H1383" i="2"/>
  <c r="H1384" i="2"/>
  <c r="H1385" i="2"/>
  <c r="H1373" i="2"/>
  <c r="H1374" i="2"/>
  <c r="H1375" i="2"/>
  <c r="H1376" i="2"/>
  <c r="H1372" i="2"/>
  <c r="H1371" i="2"/>
  <c r="H1347" i="2"/>
  <c r="H1348" i="2"/>
  <c r="H1349" i="2"/>
  <c r="H1346" i="2"/>
  <c r="H1350" i="2"/>
  <c r="H1345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70" i="2"/>
  <c r="H1344" i="2"/>
  <c r="H1342" i="2"/>
  <c r="H1343" i="2"/>
  <c r="H1330" i="2"/>
  <c r="H1331" i="2"/>
  <c r="H1332" i="2"/>
  <c r="H1333" i="2"/>
  <c r="H1334" i="2"/>
  <c r="H1335" i="2"/>
  <c r="H1341" i="2"/>
  <c r="H1336" i="2"/>
  <c r="H1337" i="2"/>
  <c r="H1338" i="2"/>
  <c r="H1339" i="2"/>
  <c r="H1340" i="2"/>
  <c r="H1326" i="2"/>
  <c r="H1327" i="2"/>
  <c r="H1328" i="2"/>
  <c r="H1329" i="2"/>
  <c r="H1325" i="2"/>
  <c r="H1317" i="2"/>
  <c r="H1318" i="2"/>
  <c r="H1319" i="2"/>
  <c r="H1320" i="2"/>
  <c r="H1321" i="2"/>
  <c r="H1322" i="2"/>
  <c r="H1323" i="2"/>
  <c r="H1324" i="2"/>
  <c r="H1308" i="2"/>
  <c r="H1309" i="2"/>
  <c r="H1310" i="2"/>
  <c r="H1311" i="2"/>
  <c r="H1312" i="2"/>
  <c r="H1313" i="2"/>
  <c r="H1314" i="2"/>
  <c r="H1315" i="2"/>
  <c r="H1316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93" i="2"/>
  <c r="H1277" i="2"/>
  <c r="H1294" i="2"/>
  <c r="H1295" i="2"/>
  <c r="H1296" i="2"/>
  <c r="H1276" i="2"/>
  <c r="H1297" i="2"/>
  <c r="H1298" i="2"/>
  <c r="H1299" i="2"/>
  <c r="H1300" i="2"/>
  <c r="H1301" i="2"/>
  <c r="H1302" i="2"/>
  <c r="H1303" i="2"/>
  <c r="H1304" i="2"/>
  <c r="H1305" i="2"/>
  <c r="H1306" i="2"/>
  <c r="H1307" i="2"/>
  <c r="H1273" i="2"/>
  <c r="H1274" i="2"/>
  <c r="H1275" i="2"/>
  <c r="H1261" i="2"/>
  <c r="H1272" i="2"/>
  <c r="H1262" i="2"/>
  <c r="H1263" i="2"/>
  <c r="H1264" i="2"/>
  <c r="H1265" i="2"/>
  <c r="H1266" i="2"/>
  <c r="H1252" i="2"/>
  <c r="H1253" i="2"/>
  <c r="H1254" i="2"/>
  <c r="H1255" i="2"/>
  <c r="H1256" i="2"/>
  <c r="H1267" i="2"/>
  <c r="H1268" i="2"/>
  <c r="H1270" i="2"/>
  <c r="H1257" i="2"/>
  <c r="H1258" i="2"/>
  <c r="H1259" i="2"/>
  <c r="H1260" i="2"/>
  <c r="H1271" i="2"/>
  <c r="H1246" i="2"/>
  <c r="H1247" i="2"/>
  <c r="H1248" i="2"/>
  <c r="H1249" i="2"/>
  <c r="H1250" i="2"/>
  <c r="H1251" i="2"/>
  <c r="H1239" i="2"/>
  <c r="H1245" i="2"/>
  <c r="H1240" i="2"/>
  <c r="H1241" i="2"/>
  <c r="H1242" i="2"/>
  <c r="H1243" i="2"/>
  <c r="H1244" i="2"/>
  <c r="H1224" i="2"/>
  <c r="H1238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23" i="2"/>
  <c r="H1222" i="2"/>
  <c r="H1216" i="2"/>
  <c r="H1217" i="2"/>
  <c r="H1218" i="2"/>
  <c r="H1219" i="2"/>
  <c r="H1220" i="2"/>
  <c r="H1221" i="2"/>
  <c r="H1213" i="2"/>
  <c r="H1214" i="2"/>
  <c r="H1215" i="2"/>
  <c r="H1208" i="2"/>
  <c r="H1209" i="2"/>
  <c r="H1210" i="2"/>
  <c r="H1211" i="2"/>
  <c r="H1212" i="2"/>
  <c r="H1203" i="2"/>
  <c r="H1204" i="2"/>
  <c r="H1205" i="2"/>
  <c r="H1206" i="2"/>
  <c r="H1207" i="2"/>
  <c r="H1182" i="2"/>
  <c r="H1183" i="2"/>
  <c r="H1184" i="2"/>
  <c r="H1185" i="2"/>
  <c r="H1186" i="2"/>
  <c r="H1187" i="2"/>
  <c r="H1188" i="2"/>
  <c r="H1202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179" i="2"/>
  <c r="H1180" i="2"/>
  <c r="H1181" i="2"/>
  <c r="H1177" i="2"/>
  <c r="H1178" i="2"/>
  <c r="H1176" i="2"/>
  <c r="H1171" i="2"/>
  <c r="H1172" i="2"/>
  <c r="H1173" i="2"/>
  <c r="H1174" i="2"/>
  <c r="H1175" i="2"/>
  <c r="H1165" i="2"/>
  <c r="H1166" i="2"/>
  <c r="H1167" i="2"/>
  <c r="H1168" i="2"/>
  <c r="H1169" i="2"/>
  <c r="H1170" i="2"/>
  <c r="H1158" i="2"/>
  <c r="H1159" i="2"/>
  <c r="H1160" i="2"/>
  <c r="H1161" i="2"/>
  <c r="H1162" i="2"/>
  <c r="H1163" i="2"/>
  <c r="H116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25" i="2"/>
  <c r="H1123" i="2"/>
  <c r="H1112" i="2"/>
  <c r="H1113" i="2"/>
  <c r="H1114" i="2"/>
  <c r="H1115" i="2"/>
  <c r="H1116" i="2"/>
  <c r="H1117" i="2"/>
  <c r="H1118" i="2"/>
  <c r="H1119" i="2"/>
  <c r="H1120" i="2"/>
  <c r="H1121" i="2"/>
  <c r="H1122" i="2"/>
  <c r="H1124" i="2"/>
  <c r="H1101" i="2"/>
  <c r="H1102" i="2"/>
  <c r="H1103" i="2"/>
  <c r="H1104" i="2"/>
  <c r="H1105" i="2"/>
  <c r="H1106" i="2"/>
  <c r="H1107" i="2"/>
  <c r="H1108" i="2"/>
  <c r="H1109" i="2"/>
  <c r="H1110" i="2"/>
  <c r="H1111" i="2"/>
  <c r="H1095" i="2"/>
  <c r="H1096" i="2"/>
  <c r="H1097" i="2"/>
  <c r="H1098" i="2"/>
  <c r="H1099" i="2"/>
  <c r="H1100" i="2"/>
  <c r="H1094" i="2"/>
  <c r="H1088" i="2"/>
  <c r="H1089" i="2"/>
  <c r="H1090" i="2"/>
  <c r="H1091" i="2"/>
  <c r="H1092" i="2"/>
  <c r="H1093" i="2"/>
  <c r="H1067" i="2"/>
  <c r="H1068" i="2"/>
  <c r="H1069" i="2"/>
  <c r="H1070" i="2"/>
  <c r="H1071" i="2"/>
  <c r="H1072" i="2"/>
  <c r="H1073" i="2"/>
  <c r="H1066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65" i="2"/>
  <c r="H1064" i="2"/>
  <c r="H1062" i="2"/>
  <c r="H1063" i="2"/>
  <c r="H1059" i="2"/>
  <c r="H1054" i="2"/>
  <c r="H1053" i="2"/>
  <c r="H1056" i="2"/>
  <c r="H1057" i="2"/>
  <c r="H1060" i="2"/>
  <c r="H1055" i="2"/>
  <c r="H1058" i="2"/>
  <c r="H1047" i="2"/>
  <c r="H1048" i="2"/>
  <c r="H1049" i="2"/>
  <c r="H1061" i="2"/>
  <c r="H1050" i="2"/>
  <c r="H1044" i="2"/>
  <c r="H1046" i="2"/>
  <c r="H1051" i="2"/>
  <c r="H1045" i="2"/>
  <c r="H1041" i="2"/>
  <c r="H1043" i="2"/>
  <c r="H1042" i="2"/>
  <c r="H1040" i="2"/>
  <c r="H1039" i="2"/>
  <c r="H1037" i="2"/>
  <c r="H1036" i="2"/>
  <c r="H1038" i="2"/>
  <c r="H1035" i="2"/>
  <c r="H1033" i="2"/>
  <c r="H1034" i="2"/>
  <c r="H1031" i="2"/>
  <c r="H1028" i="2"/>
  <c r="H1024" i="2"/>
  <c r="H1029" i="2"/>
  <c r="H1025" i="2"/>
  <c r="H1018" i="2"/>
  <c r="H1020" i="2"/>
  <c r="H1015" i="2"/>
  <c r="H1019" i="2"/>
  <c r="H1016" i="2"/>
  <c r="H1014" i="2"/>
  <c r="H1017" i="2"/>
  <c r="H1023" i="2"/>
  <c r="H1021" i="2"/>
  <c r="H1022" i="2"/>
  <c r="H1032" i="2"/>
  <c r="H1027" i="2"/>
  <c r="H1026" i="2"/>
  <c r="H1030" i="2"/>
  <c r="H1012" i="2"/>
  <c r="H1013" i="2"/>
  <c r="H1006" i="2"/>
  <c r="H1009" i="2"/>
  <c r="H1010" i="2"/>
  <c r="H1008" i="2"/>
  <c r="H1011" i="2"/>
  <c r="H1005" i="2"/>
  <c r="H1007" i="2"/>
  <c r="H1004" i="2"/>
  <c r="H1001" i="2"/>
  <c r="H1003" i="2"/>
  <c r="H1000" i="2"/>
  <c r="H1002" i="2"/>
  <c r="H999" i="2"/>
  <c r="H998" i="2"/>
  <c r="H992" i="2"/>
  <c r="H995" i="2"/>
  <c r="H996" i="2"/>
  <c r="H997" i="2"/>
  <c r="H993" i="2"/>
  <c r="H994" i="2"/>
  <c r="H991" i="2"/>
  <c r="H988" i="2"/>
  <c r="H985" i="2"/>
  <c r="H981" i="2"/>
  <c r="H990" i="2"/>
  <c r="H984" i="2"/>
  <c r="H983" i="2"/>
  <c r="H978" i="2"/>
  <c r="H975" i="2"/>
  <c r="H982" i="2"/>
  <c r="H986" i="2"/>
  <c r="H989" i="2"/>
  <c r="H987" i="2"/>
  <c r="H979" i="2"/>
  <c r="H977" i="2"/>
  <c r="H980" i="2"/>
  <c r="H973" i="2"/>
  <c r="H976" i="2"/>
  <c r="H974" i="2"/>
  <c r="H972" i="2"/>
  <c r="H971" i="2"/>
  <c r="H969" i="2"/>
  <c r="H970" i="2"/>
  <c r="H961" i="2"/>
  <c r="H963" i="2"/>
  <c r="H964" i="2"/>
  <c r="H962" i="2"/>
  <c r="H968" i="2"/>
  <c r="H965" i="2"/>
  <c r="H966" i="2"/>
  <c r="H967" i="2"/>
  <c r="H953" i="2"/>
  <c r="H952" i="2"/>
  <c r="H957" i="2"/>
  <c r="H958" i="2"/>
  <c r="H956" i="2"/>
  <c r="H954" i="2"/>
  <c r="H960" i="2"/>
  <c r="H959" i="2"/>
  <c r="H955" i="2"/>
  <c r="H949" i="2"/>
  <c r="H951" i="2"/>
  <c r="H950" i="2"/>
  <c r="H945" i="2"/>
  <c r="H947" i="2"/>
  <c r="H946" i="2"/>
  <c r="H942" i="2"/>
  <c r="H944" i="2"/>
  <c r="H943" i="2"/>
  <c r="H948" i="2"/>
  <c r="H941" i="2"/>
  <c r="H940" i="2"/>
  <c r="H936" i="2"/>
  <c r="H938" i="2"/>
  <c r="H939" i="2"/>
  <c r="H937" i="2"/>
  <c r="H934" i="2"/>
  <c r="H935" i="2"/>
  <c r="H925" i="2"/>
  <c r="H927" i="2"/>
  <c r="H914" i="2"/>
  <c r="H932" i="2"/>
  <c r="H930" i="2"/>
  <c r="H931" i="2"/>
  <c r="H919" i="2"/>
  <c r="H921" i="2"/>
  <c r="H924" i="2"/>
  <c r="H916" i="2"/>
  <c r="H917" i="2"/>
  <c r="H918" i="2"/>
  <c r="H915" i="2"/>
  <c r="H929" i="2"/>
  <c r="H933" i="2"/>
  <c r="H926" i="2"/>
  <c r="H920" i="2"/>
  <c r="H928" i="2"/>
  <c r="H922" i="2"/>
  <c r="H923" i="2"/>
  <c r="H913" i="2"/>
  <c r="H912" i="2"/>
  <c r="H911" i="2"/>
  <c r="H910" i="2"/>
  <c r="H909" i="2"/>
  <c r="H904" i="2"/>
  <c r="H905" i="2"/>
  <c r="H908" i="2"/>
  <c r="H906" i="2"/>
  <c r="H907" i="2"/>
  <c r="H898" i="2"/>
  <c r="H901" i="2"/>
  <c r="H903" i="2"/>
  <c r="H902" i="2"/>
  <c r="H899" i="2"/>
  <c r="H900" i="2"/>
  <c r="H897" i="2"/>
  <c r="H886" i="2"/>
  <c r="H895" i="2"/>
  <c r="H894" i="2"/>
  <c r="H896" i="2"/>
  <c r="H887" i="2"/>
  <c r="H889" i="2"/>
  <c r="H890" i="2"/>
  <c r="H893" i="2"/>
  <c r="H891" i="2"/>
  <c r="H892" i="2"/>
  <c r="H888" i="2"/>
  <c r="H885" i="2"/>
  <c r="H881" i="2"/>
  <c r="H878" i="2"/>
  <c r="H879" i="2"/>
  <c r="H884" i="2"/>
  <c r="H882" i="2"/>
  <c r="H883" i="2"/>
  <c r="H880" i="2"/>
  <c r="H860" i="2"/>
  <c r="H867" i="2"/>
  <c r="H870" i="2"/>
  <c r="H863" i="2"/>
  <c r="H865" i="2"/>
  <c r="H868" i="2"/>
  <c r="H861" i="2"/>
  <c r="H864" i="2"/>
  <c r="H874" i="2"/>
  <c r="H875" i="2"/>
  <c r="H877" i="2"/>
  <c r="H866" i="2"/>
  <c r="H871" i="2"/>
  <c r="H873" i="2"/>
  <c r="H876" i="2"/>
  <c r="H862" i="2"/>
  <c r="H872" i="2"/>
  <c r="H869" i="2"/>
  <c r="H859" i="2"/>
  <c r="H858" i="2"/>
  <c r="H855" i="2"/>
  <c r="H856" i="2"/>
  <c r="H857" i="2"/>
  <c r="H854" i="2"/>
  <c r="H840" i="2"/>
  <c r="H853" i="2"/>
  <c r="H842" i="2"/>
  <c r="H844" i="2"/>
  <c r="H848" i="2"/>
  <c r="H847" i="2"/>
  <c r="H841" i="2"/>
  <c r="H851" i="2"/>
  <c r="H849" i="2"/>
  <c r="H850" i="2"/>
  <c r="H852" i="2"/>
  <c r="H846" i="2"/>
  <c r="H845" i="2"/>
  <c r="H843" i="2"/>
  <c r="H838" i="2"/>
  <c r="H834" i="2"/>
  <c r="H832" i="2"/>
  <c r="H836" i="2"/>
  <c r="H831" i="2"/>
  <c r="H839" i="2"/>
  <c r="H835" i="2"/>
  <c r="H837" i="2"/>
  <c r="H833" i="2"/>
  <c r="H830" i="2"/>
  <c r="H2133" i="2"/>
  <c r="H2150" i="2"/>
  <c r="H2139" i="2"/>
  <c r="H2137" i="2"/>
  <c r="H2134" i="2"/>
  <c r="H2129" i="2"/>
  <c r="H2130" i="2"/>
  <c r="H2131" i="2"/>
  <c r="H2132" i="2"/>
  <c r="H2135" i="2"/>
  <c r="H2141" i="2"/>
  <c r="H2142" i="2"/>
  <c r="H2151" i="2"/>
  <c r="H2143" i="2"/>
  <c r="H2144" i="2"/>
  <c r="H2145" i="2"/>
  <c r="H2136" i="2"/>
  <c r="H2122" i="2"/>
  <c r="H2123" i="2"/>
  <c r="H2124" i="2"/>
  <c r="H2115" i="2"/>
  <c r="H2116" i="2"/>
  <c r="H2125" i="2"/>
  <c r="H2126" i="2"/>
  <c r="H2127" i="2"/>
  <c r="H2117" i="2"/>
  <c r="H2128" i="2"/>
  <c r="H2118" i="2"/>
  <c r="H2119" i="2"/>
  <c r="H2110" i="2"/>
  <c r="H2111" i="2"/>
  <c r="H2120" i="2"/>
  <c r="H2121" i="2"/>
  <c r="H2109" i="2"/>
  <c r="H2104" i="2"/>
  <c r="H2105" i="2"/>
  <c r="H2112" i="2"/>
  <c r="H2113" i="2"/>
  <c r="H2114" i="2"/>
  <c r="H2106" i="2"/>
  <c r="H2107" i="2"/>
  <c r="H2108" i="2"/>
  <c r="H2101" i="2"/>
  <c r="H2099" i="2"/>
  <c r="H2095" i="2"/>
  <c r="H2085" i="2"/>
  <c r="H2086" i="2"/>
  <c r="H2087" i="2"/>
  <c r="H2096" i="2"/>
  <c r="H2102" i="2"/>
  <c r="H2103" i="2"/>
  <c r="H2100" i="2"/>
  <c r="H2097" i="2"/>
  <c r="H2088" i="2"/>
  <c r="H2089" i="2"/>
  <c r="H2090" i="2"/>
  <c r="H2091" i="2"/>
  <c r="H2092" i="2"/>
  <c r="H2098" i="2"/>
  <c r="H2093" i="2"/>
  <c r="H2084" i="2"/>
  <c r="H2078" i="2"/>
  <c r="H2079" i="2"/>
  <c r="H2094" i="2"/>
  <c r="H2072" i="2"/>
  <c r="H2073" i="2"/>
  <c r="H2074" i="2"/>
  <c r="H2075" i="2"/>
  <c r="H2080" i="2"/>
  <c r="H2081" i="2"/>
  <c r="H2082" i="2"/>
  <c r="H2083" i="2"/>
  <c r="H2076" i="2"/>
  <c r="H2077" i="2"/>
  <c r="H2071" i="2"/>
  <c r="H2067" i="2"/>
  <c r="H2066" i="2"/>
  <c r="H2068" i="2"/>
  <c r="H2061" i="2"/>
  <c r="H2062" i="2"/>
  <c r="H2069" i="2"/>
  <c r="H2065" i="2"/>
  <c r="H2070" i="2"/>
  <c r="H2059" i="2"/>
  <c r="H2063" i="2"/>
  <c r="H2060" i="2"/>
  <c r="H2048" i="2"/>
  <c r="H2049" i="2"/>
  <c r="H2064" i="2"/>
  <c r="H2043" i="2"/>
  <c r="H2044" i="2"/>
  <c r="H2050" i="2"/>
  <c r="H2047" i="2"/>
  <c r="H2045" i="2"/>
  <c r="H2046" i="2"/>
  <c r="H2042" i="2"/>
  <c r="H2051" i="2"/>
  <c r="H2052" i="2"/>
  <c r="H2053" i="2"/>
  <c r="H2054" i="2"/>
  <c r="H2055" i="2"/>
  <c r="H2056" i="2"/>
  <c r="H2057" i="2"/>
  <c r="H2058" i="2"/>
  <c r="H2035" i="2"/>
  <c r="H2036" i="2"/>
  <c r="H2037" i="2"/>
  <c r="H2038" i="2"/>
  <c r="H2023" i="2"/>
  <c r="H2024" i="2"/>
  <c r="H2025" i="2"/>
  <c r="H2039" i="2"/>
  <c r="H2040" i="2"/>
  <c r="H2026" i="2"/>
  <c r="H2041" i="2"/>
  <c r="H2027" i="2"/>
  <c r="H2028" i="2"/>
  <c r="H2029" i="2"/>
  <c r="H2017" i="2"/>
  <c r="H2018" i="2"/>
  <c r="H2019" i="2"/>
  <c r="H2030" i="2"/>
  <c r="H2031" i="2"/>
  <c r="H2032" i="2"/>
  <c r="H2020" i="2"/>
  <c r="H2033" i="2"/>
  <c r="H2034" i="2"/>
  <c r="H2021" i="2"/>
  <c r="H2012" i="2"/>
  <c r="H2013" i="2"/>
  <c r="H2022" i="2"/>
  <c r="H2014" i="2"/>
  <c r="H2010" i="2"/>
  <c r="H2015" i="2"/>
  <c r="H2016" i="2"/>
  <c r="H2001" i="2"/>
  <c r="H2002" i="2"/>
  <c r="H2003" i="2"/>
  <c r="H2011" i="2"/>
  <c r="H2004" i="2"/>
  <c r="H2007" i="2"/>
  <c r="H2008" i="2"/>
  <c r="H2009" i="2"/>
  <c r="H1994" i="2"/>
  <c r="H1995" i="2"/>
  <c r="H2005" i="2"/>
  <c r="H2006" i="2"/>
  <c r="H1989" i="2"/>
  <c r="H1996" i="2"/>
  <c r="H1997" i="2"/>
  <c r="H1998" i="2"/>
  <c r="H1999" i="2"/>
  <c r="H2000" i="2"/>
  <c r="H1990" i="2"/>
  <c r="H1981" i="2"/>
  <c r="H1982" i="2"/>
  <c r="H1991" i="2"/>
  <c r="H1992" i="2"/>
  <c r="H1983" i="2"/>
  <c r="H1993" i="2"/>
  <c r="H1984" i="2"/>
  <c r="H1985" i="2"/>
  <c r="H1986" i="2"/>
  <c r="H1978" i="2"/>
  <c r="H1987" i="2"/>
  <c r="H1988" i="2"/>
  <c r="H1969" i="2"/>
  <c r="H1979" i="2"/>
  <c r="H1980" i="2"/>
  <c r="H1970" i="2"/>
  <c r="H1967" i="2"/>
  <c r="H1971" i="2"/>
  <c r="H1972" i="2"/>
  <c r="H1973" i="2"/>
  <c r="H1974" i="2"/>
  <c r="H1975" i="2"/>
  <c r="H1976" i="2"/>
  <c r="H1968" i="2"/>
  <c r="H1501" i="2"/>
  <c r="H1502" i="2"/>
  <c r="H1503" i="2"/>
  <c r="H1504" i="2"/>
  <c r="H1505" i="2"/>
  <c r="H2138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7" i="2"/>
  <c r="G1518" i="2"/>
  <c r="G1515" i="2"/>
  <c r="G1498" i="2"/>
  <c r="G1499" i="2"/>
  <c r="G1500" i="2"/>
  <c r="G1495" i="2"/>
  <c r="G1497" i="2"/>
  <c r="G1496" i="2"/>
  <c r="G1487" i="2"/>
  <c r="G1488" i="2"/>
  <c r="G1489" i="2"/>
  <c r="G1490" i="2"/>
  <c r="G1491" i="2"/>
  <c r="G1492" i="2"/>
  <c r="G1493" i="2"/>
  <c r="G1494" i="2"/>
  <c r="G1479" i="2"/>
  <c r="G1480" i="2"/>
  <c r="G1481" i="2"/>
  <c r="G1482" i="2"/>
  <c r="G1483" i="2"/>
  <c r="G1484" i="2"/>
  <c r="G1485" i="2"/>
  <c r="G1486" i="2"/>
  <c r="G1474" i="2"/>
  <c r="G1475" i="2"/>
  <c r="G1476" i="2"/>
  <c r="G1477" i="2"/>
  <c r="G1478" i="2"/>
  <c r="G1465" i="2"/>
  <c r="G1466" i="2"/>
  <c r="G1467" i="2"/>
  <c r="G1468" i="2"/>
  <c r="G1469" i="2"/>
  <c r="G1470" i="2"/>
  <c r="G1471" i="2"/>
  <c r="G1472" i="2"/>
  <c r="G1473" i="2"/>
  <c r="G1451" i="2"/>
  <c r="G1452" i="2"/>
  <c r="G1464" i="2"/>
  <c r="G1453" i="2"/>
  <c r="G1454" i="2"/>
  <c r="G1455" i="2"/>
  <c r="G1456" i="2"/>
  <c r="G1463" i="2"/>
  <c r="G1457" i="2"/>
  <c r="G1458" i="2"/>
  <c r="G1459" i="2"/>
  <c r="G1460" i="2"/>
  <c r="G1461" i="2"/>
  <c r="G1462" i="2"/>
  <c r="G1444" i="2"/>
  <c r="G1445" i="2"/>
  <c r="G1446" i="2"/>
  <c r="G1447" i="2"/>
  <c r="G1448" i="2"/>
  <c r="G1449" i="2"/>
  <c r="G1450" i="2"/>
  <c r="G1435" i="2"/>
  <c r="G1436" i="2"/>
  <c r="G1437" i="2"/>
  <c r="G1438" i="2"/>
  <c r="G1439" i="2"/>
  <c r="G1440" i="2"/>
  <c r="G1441" i="2"/>
  <c r="G1442" i="2"/>
  <c r="G1434" i="2"/>
  <c r="G1443" i="2"/>
  <c r="G1433" i="2"/>
  <c r="G1429" i="2"/>
  <c r="G1430" i="2"/>
  <c r="G1431" i="2"/>
  <c r="G1432" i="2"/>
  <c r="G1419" i="2"/>
  <c r="G1420" i="2"/>
  <c r="G1421" i="2"/>
  <c r="G1422" i="2"/>
  <c r="G1423" i="2"/>
  <c r="G1424" i="2"/>
  <c r="G1425" i="2"/>
  <c r="G1428" i="2"/>
  <c r="G1426" i="2"/>
  <c r="G1427" i="2"/>
  <c r="G1418" i="2"/>
  <c r="G1404" i="2"/>
  <c r="G1405" i="2"/>
  <c r="G1406" i="2"/>
  <c r="G1407" i="2"/>
  <c r="G1408" i="2"/>
  <c r="G1409" i="2"/>
  <c r="G1403" i="2"/>
  <c r="G1410" i="2"/>
  <c r="G1411" i="2"/>
  <c r="G1412" i="2"/>
  <c r="G1413" i="2"/>
  <c r="G1414" i="2"/>
  <c r="G1415" i="2"/>
  <c r="G1416" i="2"/>
  <c r="G1417" i="2"/>
  <c r="G1401" i="2"/>
  <c r="G1402" i="2"/>
  <c r="G1397" i="2"/>
  <c r="G1398" i="2"/>
  <c r="G1399" i="2"/>
  <c r="G1400" i="2"/>
  <c r="G1386" i="2"/>
  <c r="G1387" i="2"/>
  <c r="G1388" i="2"/>
  <c r="G1389" i="2"/>
  <c r="G1390" i="2"/>
  <c r="G1391" i="2"/>
  <c r="G1392" i="2"/>
  <c r="G1393" i="2"/>
  <c r="G1394" i="2"/>
  <c r="G1395" i="2"/>
  <c r="G1396" i="2"/>
  <c r="G1377" i="2"/>
  <c r="G1378" i="2"/>
  <c r="G1379" i="2"/>
  <c r="G1380" i="2"/>
  <c r="G1381" i="2"/>
  <c r="G1382" i="2"/>
  <c r="G1383" i="2"/>
  <c r="G1384" i="2"/>
  <c r="G1385" i="2"/>
  <c r="G1373" i="2"/>
  <c r="G1374" i="2"/>
  <c r="G1375" i="2"/>
  <c r="G1376" i="2"/>
  <c r="G1372" i="2"/>
  <c r="G1371" i="2"/>
  <c r="G1347" i="2"/>
  <c r="G1348" i="2"/>
  <c r="G1349" i="2"/>
  <c r="G1346" i="2"/>
  <c r="G1350" i="2"/>
  <c r="G1345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44" i="2"/>
  <c r="G1342" i="2"/>
  <c r="G1343" i="2"/>
  <c r="G1330" i="2"/>
  <c r="G1331" i="2"/>
  <c r="G1332" i="2"/>
  <c r="G1333" i="2"/>
  <c r="G1334" i="2"/>
  <c r="G1335" i="2"/>
  <c r="G1341" i="2"/>
  <c r="G1336" i="2"/>
  <c r="G1337" i="2"/>
  <c r="G1338" i="2"/>
  <c r="G1339" i="2"/>
  <c r="G1340" i="2"/>
  <c r="G1326" i="2"/>
  <c r="G1327" i="2"/>
  <c r="G1328" i="2"/>
  <c r="G1329" i="2"/>
  <c r="G1325" i="2"/>
  <c r="G1317" i="2"/>
  <c r="G1318" i="2"/>
  <c r="G1319" i="2"/>
  <c r="G1320" i="2"/>
  <c r="G1321" i="2"/>
  <c r="G1322" i="2"/>
  <c r="G1323" i="2"/>
  <c r="G1324" i="2"/>
  <c r="G1308" i="2"/>
  <c r="G1309" i="2"/>
  <c r="G1310" i="2"/>
  <c r="G1311" i="2"/>
  <c r="G1312" i="2"/>
  <c r="G1313" i="2"/>
  <c r="G1314" i="2"/>
  <c r="G1315" i="2"/>
  <c r="G1316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77" i="2"/>
  <c r="G1294" i="2"/>
  <c r="G1295" i="2"/>
  <c r="G1296" i="2"/>
  <c r="G1276" i="2"/>
  <c r="G1297" i="2"/>
  <c r="G1298" i="2"/>
  <c r="G1299" i="2"/>
  <c r="G1300" i="2"/>
  <c r="G1301" i="2"/>
  <c r="G1302" i="2"/>
  <c r="G1303" i="2"/>
  <c r="G1304" i="2"/>
  <c r="G1305" i="2"/>
  <c r="G1306" i="2"/>
  <c r="G1307" i="2"/>
  <c r="G1273" i="2"/>
  <c r="G1274" i="2"/>
  <c r="G1275" i="2"/>
  <c r="G1261" i="2"/>
  <c r="G1272" i="2"/>
  <c r="G1262" i="2"/>
  <c r="G1263" i="2"/>
  <c r="G1264" i="2"/>
  <c r="G1265" i="2"/>
  <c r="G1266" i="2"/>
  <c r="G1252" i="2"/>
  <c r="G1253" i="2"/>
  <c r="G1254" i="2"/>
  <c r="G1255" i="2"/>
  <c r="G1256" i="2"/>
  <c r="G1267" i="2"/>
  <c r="G1268" i="2"/>
  <c r="G1270" i="2"/>
  <c r="G1257" i="2"/>
  <c r="G1258" i="2"/>
  <c r="G1259" i="2"/>
  <c r="G1260" i="2"/>
  <c r="G1271" i="2"/>
  <c r="G1246" i="2"/>
  <c r="G1247" i="2"/>
  <c r="G1248" i="2"/>
  <c r="G1249" i="2"/>
  <c r="G1250" i="2"/>
  <c r="G1251" i="2"/>
  <c r="G1239" i="2"/>
  <c r="G1245" i="2"/>
  <c r="G1240" i="2"/>
  <c r="G1241" i="2"/>
  <c r="G1242" i="2"/>
  <c r="G1243" i="2"/>
  <c r="G1244" i="2"/>
  <c r="G1224" i="2"/>
  <c r="G1238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23" i="2"/>
  <c r="G1222" i="2"/>
  <c r="G1216" i="2"/>
  <c r="G1217" i="2"/>
  <c r="G1218" i="2"/>
  <c r="G1219" i="2"/>
  <c r="G1220" i="2"/>
  <c r="G1221" i="2"/>
  <c r="G1213" i="2"/>
  <c r="G1214" i="2"/>
  <c r="G1215" i="2"/>
  <c r="G1208" i="2"/>
  <c r="G1209" i="2"/>
  <c r="G1210" i="2"/>
  <c r="G1211" i="2"/>
  <c r="G1212" i="2"/>
  <c r="G1203" i="2"/>
  <c r="G1204" i="2"/>
  <c r="G1205" i="2"/>
  <c r="G1206" i="2"/>
  <c r="G1207" i="2"/>
  <c r="G1182" i="2"/>
  <c r="G1183" i="2"/>
  <c r="G1184" i="2"/>
  <c r="G1185" i="2"/>
  <c r="G1186" i="2"/>
  <c r="G1187" i="2"/>
  <c r="G1188" i="2"/>
  <c r="G1202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179" i="2"/>
  <c r="G1180" i="2"/>
  <c r="G1181" i="2"/>
  <c r="G1177" i="2"/>
  <c r="G1178" i="2"/>
  <c r="G1176" i="2"/>
  <c r="G1171" i="2"/>
  <c r="G1172" i="2"/>
  <c r="G1173" i="2"/>
  <c r="G1174" i="2"/>
  <c r="G1175" i="2"/>
  <c r="G1165" i="2"/>
  <c r="G1166" i="2"/>
  <c r="G1167" i="2"/>
  <c r="G1168" i="2"/>
  <c r="G1169" i="2"/>
  <c r="G1170" i="2"/>
  <c r="G1158" i="2"/>
  <c r="G1159" i="2"/>
  <c r="G1160" i="2"/>
  <c r="G1161" i="2"/>
  <c r="G1162" i="2"/>
  <c r="G1163" i="2"/>
  <c r="G116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25" i="2"/>
  <c r="G1123" i="2"/>
  <c r="G1112" i="2"/>
  <c r="G1113" i="2"/>
  <c r="G1114" i="2"/>
  <c r="G1115" i="2"/>
  <c r="G1116" i="2"/>
  <c r="G1117" i="2"/>
  <c r="G1118" i="2"/>
  <c r="G1119" i="2"/>
  <c r="G1120" i="2"/>
  <c r="G1121" i="2"/>
  <c r="G1122" i="2"/>
  <c r="G1124" i="2"/>
  <c r="G1101" i="2"/>
  <c r="G1102" i="2"/>
  <c r="G1103" i="2"/>
  <c r="G1104" i="2"/>
  <c r="G1105" i="2"/>
  <c r="G1106" i="2"/>
  <c r="G1107" i="2"/>
  <c r="G1108" i="2"/>
  <c r="G1109" i="2"/>
  <c r="G1110" i="2"/>
  <c r="G1111" i="2"/>
  <c r="G1095" i="2"/>
  <c r="G1096" i="2"/>
  <c r="G1097" i="2"/>
  <c r="G1098" i="2"/>
  <c r="G1099" i="2"/>
  <c r="G1100" i="2"/>
  <c r="G1094" i="2"/>
  <c r="G1088" i="2"/>
  <c r="G1089" i="2"/>
  <c r="G1090" i="2"/>
  <c r="G1091" i="2"/>
  <c r="G1092" i="2"/>
  <c r="G1093" i="2"/>
  <c r="G1067" i="2"/>
  <c r="G1068" i="2"/>
  <c r="G1069" i="2"/>
  <c r="G1070" i="2"/>
  <c r="G1071" i="2"/>
  <c r="G1072" i="2"/>
  <c r="G1073" i="2"/>
  <c r="G1066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65" i="2"/>
  <c r="G1064" i="2"/>
  <c r="G1062" i="2"/>
  <c r="G1063" i="2"/>
  <c r="G1059" i="2"/>
  <c r="G1054" i="2"/>
  <c r="G1053" i="2"/>
  <c r="G1056" i="2"/>
  <c r="G1057" i="2"/>
  <c r="G1060" i="2"/>
  <c r="G1055" i="2"/>
  <c r="G1058" i="2"/>
  <c r="G1047" i="2"/>
  <c r="G1048" i="2"/>
  <c r="G1049" i="2"/>
  <c r="G1061" i="2"/>
  <c r="G1050" i="2"/>
  <c r="G1044" i="2"/>
  <c r="G1046" i="2"/>
  <c r="G1051" i="2"/>
  <c r="G1045" i="2"/>
  <c r="G1041" i="2"/>
  <c r="G1043" i="2"/>
  <c r="G1042" i="2"/>
  <c r="G1040" i="2"/>
  <c r="G1039" i="2"/>
  <c r="G1037" i="2"/>
  <c r="G1036" i="2"/>
  <c r="G1038" i="2"/>
  <c r="G1035" i="2"/>
  <c r="G1033" i="2"/>
  <c r="G1034" i="2"/>
  <c r="G1031" i="2"/>
  <c r="G1028" i="2"/>
  <c r="G1024" i="2"/>
  <c r="G1029" i="2"/>
  <c r="G1025" i="2"/>
  <c r="G1018" i="2"/>
  <c r="G1020" i="2"/>
  <c r="G1015" i="2"/>
  <c r="G1019" i="2"/>
  <c r="G1016" i="2"/>
  <c r="G1014" i="2"/>
  <c r="G1017" i="2"/>
  <c r="G1023" i="2"/>
  <c r="G1021" i="2"/>
  <c r="G1022" i="2"/>
  <c r="G1032" i="2"/>
  <c r="G1027" i="2"/>
  <c r="G1026" i="2"/>
  <c r="G1030" i="2"/>
  <c r="G1012" i="2"/>
  <c r="G1013" i="2"/>
  <c r="G1006" i="2"/>
  <c r="G1009" i="2"/>
  <c r="G1010" i="2"/>
  <c r="G1008" i="2"/>
  <c r="G1011" i="2"/>
  <c r="G1005" i="2"/>
  <c r="G1007" i="2"/>
  <c r="G1004" i="2"/>
  <c r="G1001" i="2"/>
  <c r="G1003" i="2"/>
  <c r="G1000" i="2"/>
  <c r="G1002" i="2"/>
  <c r="G999" i="2"/>
  <c r="G998" i="2"/>
  <c r="G992" i="2"/>
  <c r="G995" i="2"/>
  <c r="G996" i="2"/>
  <c r="G997" i="2"/>
  <c r="G993" i="2"/>
  <c r="G994" i="2"/>
  <c r="G991" i="2"/>
  <c r="G988" i="2"/>
  <c r="G985" i="2"/>
  <c r="G981" i="2"/>
  <c r="G990" i="2"/>
  <c r="G984" i="2"/>
  <c r="G983" i="2"/>
  <c r="G978" i="2"/>
  <c r="G975" i="2"/>
  <c r="G982" i="2"/>
  <c r="G986" i="2"/>
  <c r="G989" i="2"/>
  <c r="G987" i="2"/>
  <c r="G979" i="2"/>
  <c r="G977" i="2"/>
  <c r="G980" i="2"/>
  <c r="G973" i="2"/>
  <c r="G976" i="2"/>
  <c r="G974" i="2"/>
  <c r="G972" i="2"/>
  <c r="G971" i="2"/>
  <c r="G969" i="2"/>
  <c r="G970" i="2"/>
  <c r="G961" i="2"/>
  <c r="G963" i="2"/>
  <c r="G964" i="2"/>
  <c r="G962" i="2"/>
  <c r="G968" i="2"/>
  <c r="G965" i="2"/>
  <c r="G966" i="2"/>
  <c r="G967" i="2"/>
  <c r="G953" i="2"/>
  <c r="G952" i="2"/>
  <c r="G957" i="2"/>
  <c r="G958" i="2"/>
  <c r="G956" i="2"/>
  <c r="G954" i="2"/>
  <c r="G960" i="2"/>
  <c r="G959" i="2"/>
  <c r="G955" i="2"/>
  <c r="G949" i="2"/>
  <c r="G951" i="2"/>
  <c r="G950" i="2"/>
  <c r="G945" i="2"/>
  <c r="G947" i="2"/>
  <c r="G946" i="2"/>
  <c r="G942" i="2"/>
  <c r="G944" i="2"/>
  <c r="G943" i="2"/>
  <c r="G948" i="2"/>
  <c r="G941" i="2"/>
  <c r="G940" i="2"/>
  <c r="G936" i="2"/>
  <c r="G938" i="2"/>
  <c r="G939" i="2"/>
  <c r="G937" i="2"/>
  <c r="G934" i="2"/>
  <c r="G935" i="2"/>
  <c r="G925" i="2"/>
  <c r="G927" i="2"/>
  <c r="G914" i="2"/>
  <c r="G932" i="2"/>
  <c r="G930" i="2"/>
  <c r="G931" i="2"/>
  <c r="G919" i="2"/>
  <c r="G921" i="2"/>
  <c r="G924" i="2"/>
  <c r="G916" i="2"/>
  <c r="G917" i="2"/>
  <c r="G918" i="2"/>
  <c r="G915" i="2"/>
  <c r="G929" i="2"/>
  <c r="G933" i="2"/>
  <c r="G926" i="2"/>
  <c r="G920" i="2"/>
  <c r="G928" i="2"/>
  <c r="G922" i="2"/>
  <c r="G923" i="2"/>
  <c r="G913" i="2"/>
  <c r="G912" i="2"/>
  <c r="G911" i="2"/>
  <c r="G910" i="2"/>
  <c r="G909" i="2"/>
  <c r="G904" i="2"/>
  <c r="G905" i="2"/>
  <c r="G908" i="2"/>
  <c r="G906" i="2"/>
  <c r="G907" i="2"/>
  <c r="G898" i="2"/>
  <c r="G901" i="2"/>
  <c r="G903" i="2"/>
  <c r="G902" i="2"/>
  <c r="G899" i="2"/>
  <c r="G900" i="2"/>
  <c r="G897" i="2"/>
  <c r="G886" i="2"/>
  <c r="G895" i="2"/>
  <c r="G894" i="2"/>
  <c r="G896" i="2"/>
  <c r="G887" i="2"/>
  <c r="G889" i="2"/>
  <c r="G890" i="2"/>
  <c r="G893" i="2"/>
  <c r="G891" i="2"/>
  <c r="G892" i="2"/>
  <c r="G888" i="2"/>
  <c r="G885" i="2"/>
  <c r="G881" i="2"/>
  <c r="G878" i="2"/>
  <c r="G879" i="2"/>
  <c r="G884" i="2"/>
  <c r="G882" i="2"/>
  <c r="G883" i="2"/>
  <c r="G880" i="2"/>
  <c r="G860" i="2"/>
  <c r="G867" i="2"/>
  <c r="G870" i="2"/>
  <c r="G863" i="2"/>
  <c r="G865" i="2"/>
  <c r="G868" i="2"/>
  <c r="G861" i="2"/>
  <c r="G864" i="2"/>
  <c r="G874" i="2"/>
  <c r="G875" i="2"/>
  <c r="G877" i="2"/>
  <c r="G866" i="2"/>
  <c r="G871" i="2"/>
  <c r="G873" i="2"/>
  <c r="G876" i="2"/>
  <c r="G862" i="2"/>
  <c r="G872" i="2"/>
  <c r="G869" i="2"/>
  <c r="G859" i="2"/>
  <c r="G858" i="2"/>
  <c r="G855" i="2"/>
  <c r="G856" i="2"/>
  <c r="G857" i="2"/>
  <c r="G854" i="2"/>
  <c r="G840" i="2"/>
  <c r="G853" i="2"/>
  <c r="G842" i="2"/>
  <c r="G844" i="2"/>
  <c r="G848" i="2"/>
  <c r="G847" i="2"/>
  <c r="G841" i="2"/>
  <c r="G851" i="2"/>
  <c r="G849" i="2"/>
  <c r="G850" i="2"/>
  <c r="G852" i="2"/>
  <c r="G846" i="2"/>
  <c r="G845" i="2"/>
  <c r="G843" i="2"/>
  <c r="G838" i="2"/>
  <c r="G834" i="2"/>
  <c r="G832" i="2"/>
  <c r="G836" i="2"/>
  <c r="G831" i="2"/>
  <c r="G839" i="2"/>
  <c r="G835" i="2"/>
  <c r="G837" i="2"/>
  <c r="G833" i="2"/>
  <c r="G830" i="2"/>
  <c r="G2028" i="2"/>
  <c r="G2061" i="2"/>
  <c r="G2137" i="2"/>
  <c r="G2134" i="2"/>
  <c r="G2129" i="2"/>
  <c r="G2130" i="2"/>
  <c r="G2131" i="2"/>
  <c r="G2132" i="2"/>
  <c r="G2135" i="2"/>
  <c r="G2141" i="2"/>
  <c r="G2142" i="2"/>
  <c r="G2151" i="2"/>
  <c r="G2143" i="2"/>
  <c r="G2144" i="2"/>
  <c r="G2145" i="2"/>
  <c r="G2136" i="2"/>
  <c r="G2122" i="2"/>
  <c r="G2123" i="2"/>
  <c r="G2124" i="2"/>
  <c r="G2115" i="2"/>
  <c r="G2116" i="2"/>
  <c r="G2125" i="2"/>
  <c r="G2126" i="2"/>
  <c r="G2127" i="2"/>
  <c r="G2117" i="2"/>
  <c r="G2128" i="2"/>
  <c r="G2118" i="2"/>
  <c r="G2119" i="2"/>
  <c r="G2110" i="2"/>
  <c r="G2111" i="2"/>
  <c r="G2120" i="2"/>
  <c r="G2121" i="2"/>
  <c r="G2109" i="2"/>
  <c r="G2104" i="2"/>
  <c r="G2105" i="2"/>
  <c r="G2112" i="2"/>
  <c r="G2113" i="2"/>
  <c r="G2114" i="2"/>
  <c r="G2106" i="2"/>
  <c r="G2107" i="2"/>
  <c r="G2108" i="2"/>
  <c r="G2101" i="2"/>
  <c r="G2099" i="2"/>
  <c r="G2095" i="2"/>
  <c r="G2085" i="2"/>
  <c r="G2086" i="2"/>
  <c r="G2087" i="2"/>
  <c r="G2096" i="2"/>
  <c r="G2102" i="2"/>
  <c r="G2103" i="2"/>
  <c r="G2100" i="2"/>
  <c r="G2097" i="2"/>
  <c r="G2088" i="2"/>
  <c r="G2089" i="2"/>
  <c r="G2090" i="2"/>
  <c r="G2091" i="2"/>
  <c r="G2092" i="2"/>
  <c r="G2098" i="2"/>
  <c r="G2093" i="2"/>
  <c r="G2084" i="2"/>
  <c r="G2078" i="2"/>
  <c r="G2079" i="2"/>
  <c r="G2094" i="2"/>
  <c r="G2072" i="2"/>
  <c r="G2073" i="2"/>
  <c r="G2074" i="2"/>
  <c r="G2075" i="2"/>
  <c r="G2080" i="2"/>
  <c r="G2081" i="2"/>
  <c r="G2082" i="2"/>
  <c r="G2083" i="2"/>
  <c r="G2076" i="2"/>
  <c r="G2077" i="2"/>
  <c r="G2071" i="2"/>
  <c r="G2067" i="2"/>
  <c r="G2066" i="2"/>
  <c r="G2068" i="2"/>
  <c r="G2062" i="2"/>
  <c r="G2069" i="2"/>
  <c r="G2065" i="2"/>
  <c r="G2070" i="2"/>
  <c r="G2059" i="2"/>
  <c r="G2063" i="2"/>
  <c r="G2060" i="2"/>
  <c r="G2048" i="2"/>
  <c r="G2049" i="2"/>
  <c r="G2064" i="2"/>
  <c r="G2043" i="2"/>
  <c r="G2044" i="2"/>
  <c r="G2050" i="2"/>
  <c r="G2047" i="2"/>
  <c r="G2045" i="2"/>
  <c r="G2046" i="2"/>
  <c r="G2042" i="2"/>
  <c r="G2051" i="2"/>
  <c r="G2052" i="2"/>
  <c r="G2053" i="2"/>
  <c r="G2054" i="2"/>
  <c r="G2055" i="2"/>
  <c r="G2056" i="2"/>
  <c r="G2057" i="2"/>
  <c r="G2058" i="2"/>
  <c r="G2035" i="2"/>
  <c r="G2036" i="2"/>
  <c r="G2037" i="2"/>
  <c r="G2038" i="2"/>
  <c r="G2023" i="2"/>
  <c r="G2024" i="2"/>
  <c r="G2025" i="2"/>
  <c r="G2039" i="2"/>
  <c r="G2040" i="2"/>
  <c r="G2026" i="2"/>
  <c r="G2041" i="2"/>
  <c r="G2027" i="2"/>
  <c r="G2029" i="2"/>
  <c r="G2017" i="2"/>
  <c r="G2018" i="2"/>
  <c r="G2019" i="2"/>
  <c r="G2030" i="2"/>
  <c r="G2031" i="2"/>
  <c r="G2032" i="2"/>
  <c r="G2020" i="2"/>
  <c r="G2033" i="2"/>
  <c r="G2034" i="2"/>
  <c r="G2021" i="2"/>
  <c r="G2012" i="2"/>
  <c r="G2013" i="2"/>
  <c r="G2022" i="2"/>
  <c r="G2014" i="2"/>
  <c r="G2010" i="2"/>
  <c r="G2015" i="2"/>
  <c r="G2016" i="2"/>
  <c r="G2001" i="2"/>
  <c r="G2002" i="2"/>
  <c r="G2003" i="2"/>
  <c r="G2011" i="2"/>
  <c r="G2004" i="2"/>
  <c r="G2007" i="2"/>
  <c r="G2008" i="2"/>
  <c r="G2009" i="2"/>
  <c r="G1994" i="2"/>
  <c r="G1995" i="2"/>
  <c r="G2005" i="2"/>
  <c r="G2006" i="2"/>
  <c r="G1989" i="2"/>
  <c r="G1996" i="2"/>
  <c r="G1997" i="2"/>
  <c r="G1998" i="2"/>
  <c r="G1999" i="2"/>
  <c r="G2000" i="2"/>
  <c r="G1990" i="2"/>
  <c r="G1981" i="2"/>
  <c r="G1982" i="2"/>
  <c r="G1991" i="2"/>
  <c r="G1992" i="2"/>
  <c r="G1983" i="2"/>
  <c r="G1993" i="2"/>
  <c r="G1984" i="2"/>
  <c r="G1985" i="2"/>
  <c r="G1986" i="2"/>
  <c r="G1978" i="2"/>
  <c r="G1987" i="2"/>
  <c r="G1988" i="2"/>
  <c r="G1969" i="2"/>
  <c r="G1979" i="2"/>
  <c r="G1980" i="2"/>
  <c r="G1970" i="2"/>
  <c r="G1967" i="2"/>
  <c r="G1971" i="2"/>
  <c r="G1972" i="2"/>
  <c r="G1973" i="2"/>
  <c r="G1974" i="2"/>
  <c r="G1975" i="2"/>
  <c r="G1976" i="2"/>
  <c r="G1968" i="2"/>
  <c r="G2139" i="2"/>
  <c r="G2150" i="2"/>
  <c r="G2138" i="2"/>
  <c r="G2133" i="2"/>
  <c r="B20" i="8"/>
  <c r="C2" i="9"/>
  <c r="P75" i="4"/>
  <c r="D2376" i="2" l="1" a="1"/>
  <c r="D2376" i="2" s="1"/>
  <c r="H2376" i="2" s="1"/>
  <c r="D2381" i="2" a="1"/>
  <c r="D2381" i="2" s="1"/>
  <c r="H2381" i="2" s="1"/>
  <c r="D2377" i="2" a="1"/>
  <c r="D2377" i="2" s="1"/>
  <c r="H2377" i="2" s="1"/>
  <c r="D2369" i="2" a="1"/>
  <c r="D2369" i="2" s="1"/>
  <c r="H2369" i="2" s="1"/>
  <c r="D2360" i="2" a="1"/>
  <c r="D2360" i="2" s="1"/>
  <c r="H2360" i="2" s="1"/>
  <c r="D2357" i="2" a="1"/>
  <c r="D2357" i="2" s="1"/>
  <c r="D2388" i="2" a="1"/>
  <c r="D2388" i="2" s="1"/>
  <c r="H2388" i="2" s="1"/>
  <c r="D2389" i="2" a="1"/>
  <c r="D2389" i="2" s="1"/>
  <c r="H2389" i="2" s="1"/>
  <c r="D2390" i="2" a="1"/>
  <c r="D2390" i="2" s="1"/>
  <c r="H2390" i="2" s="1"/>
  <c r="D2372" i="2" a="1"/>
  <c r="D2372" i="2" s="1"/>
  <c r="H2372" i="2" s="1"/>
  <c r="D2348" i="2" a="1"/>
  <c r="D2348" i="2" s="1"/>
  <c r="D2378" i="2" a="1"/>
  <c r="D2378" i="2" s="1"/>
  <c r="H2378" i="2" s="1"/>
  <c r="D2361" i="2" a="1"/>
  <c r="D2361" i="2" s="1"/>
  <c r="H2361" i="2" s="1"/>
  <c r="D2363" i="2" a="1"/>
  <c r="D2363" i="2" s="1"/>
  <c r="D2331" i="2" a="1"/>
  <c r="D2331" i="2" s="1"/>
  <c r="D2346" i="2" a="1"/>
  <c r="D2346" i="2" s="1"/>
  <c r="D601" i="2" a="1"/>
  <c r="D601" i="2" s="1"/>
  <c r="D2349" i="2" a="1"/>
  <c r="D2349" i="2" s="1"/>
  <c r="B74" i="5"/>
  <c r="D2383" i="2" s="1" a="1"/>
  <c r="D2383" i="2" s="1"/>
  <c r="H2383" i="2" s="1"/>
  <c r="D2336" i="2" a="1"/>
  <c r="D2336" i="2" s="1"/>
  <c r="H2357" i="2"/>
  <c r="F2357" i="2"/>
  <c r="I2357" i="2" s="1"/>
  <c r="H2348" i="2"/>
  <c r="F2348" i="2"/>
  <c r="I2348" i="2" s="1"/>
  <c r="F2364" i="2"/>
  <c r="G2364" i="2" s="1"/>
  <c r="H2364" i="2"/>
  <c r="G2350" i="2"/>
  <c r="I2364" i="2"/>
  <c r="G2365" i="2"/>
  <c r="I2365" i="2"/>
  <c r="G660" i="2"/>
  <c r="G743" i="2"/>
  <c r="G2355" i="2"/>
  <c r="I2355" i="2"/>
  <c r="G2356" i="2"/>
  <c r="I2356" i="2"/>
  <c r="G2358" i="2"/>
  <c r="I2358" i="2"/>
  <c r="G2347" i="2"/>
  <c r="I2347" i="2"/>
  <c r="G2339" i="2"/>
  <c r="I2339" i="2"/>
  <c r="D567" i="2" a="1"/>
  <c r="D567" i="2" s="1"/>
  <c r="D582" i="2" a="1"/>
  <c r="D582" i="2" s="1"/>
  <c r="D607" i="2" a="1"/>
  <c r="D607" i="2" s="1"/>
  <c r="F607" i="2" s="1"/>
  <c r="D694" i="2" a="1"/>
  <c r="D694" i="2" s="1"/>
  <c r="D766" i="2" a="1"/>
  <c r="D766" i="2" s="1"/>
  <c r="D2307" i="2" a="1"/>
  <c r="D2307" i="2" s="1"/>
  <c r="H2307" i="2" s="1"/>
  <c r="D2324" i="2" a="1"/>
  <c r="D2324" i="2" s="1"/>
  <c r="D533" i="2" a="1"/>
  <c r="D533" i="2" s="1"/>
  <c r="D575" i="2" a="1"/>
  <c r="D575" i="2" s="1"/>
  <c r="D581" i="2" a="1"/>
  <c r="D581" i="2" s="1"/>
  <c r="D624" i="2" a="1"/>
  <c r="D624" i="2" s="1"/>
  <c r="H624" i="2" s="1"/>
  <c r="D774" i="2" a="1"/>
  <c r="D774" i="2" s="1"/>
  <c r="D2306" i="2" a="1"/>
  <c r="D2306" i="2" s="1"/>
  <c r="H2306" i="2" s="1"/>
  <c r="D2323" i="2" a="1"/>
  <c r="D2323" i="2" s="1"/>
  <c r="H2323" i="2" s="1"/>
  <c r="D2320" i="2" a="1"/>
  <c r="D2320" i="2" s="1"/>
  <c r="D2340" i="2" a="1"/>
  <c r="D2340" i="2" s="1"/>
  <c r="H2340" i="2" s="1"/>
  <c r="D507" i="2" a="1"/>
  <c r="D507" i="2" s="1"/>
  <c r="D532" i="2" a="1"/>
  <c r="D532" i="2" s="1"/>
  <c r="D574" i="2" a="1"/>
  <c r="D574" i="2" s="1"/>
  <c r="F574" i="2" s="1"/>
  <c r="D623" i="2" a="1"/>
  <c r="D623" i="2" s="1"/>
  <c r="D670" i="2" a="1"/>
  <c r="D670" i="2" s="1"/>
  <c r="D677" i="2" a="1"/>
  <c r="D677" i="2" s="1"/>
  <c r="H677" i="2" s="1"/>
  <c r="D687" i="2" a="1"/>
  <c r="D687" i="2" s="1"/>
  <c r="D2322" i="2" a="1"/>
  <c r="D2322" i="2" s="1"/>
  <c r="H2322" i="2" s="1"/>
  <c r="D2325" i="2" a="1"/>
  <c r="D2325" i="2" s="1"/>
  <c r="D2330" i="2" a="1"/>
  <c r="D2330" i="2" s="1"/>
  <c r="F2330" i="2" s="1"/>
  <c r="I2330" i="2" s="1"/>
  <c r="D505" i="2" a="1"/>
  <c r="D505" i="2" s="1"/>
  <c r="H505" i="2" s="1"/>
  <c r="D542" i="2" a="1"/>
  <c r="D542" i="2" s="1"/>
  <c r="D548" i="2" a="1"/>
  <c r="D548" i="2" s="1"/>
  <c r="D554" i="2" a="1"/>
  <c r="D554" i="2" s="1"/>
  <c r="F554" i="2" s="1"/>
  <c r="D621" i="2" a="1"/>
  <c r="D621" i="2" s="1"/>
  <c r="D656" i="2" a="1"/>
  <c r="D656" i="2" s="1"/>
  <c r="H656" i="2" s="1"/>
  <c r="D663" i="2" a="1"/>
  <c r="D663" i="2" s="1"/>
  <c r="D686" i="2" a="1"/>
  <c r="D686" i="2" s="1"/>
  <c r="D740" i="2" a="1"/>
  <c r="D740" i="2" s="1"/>
  <c r="D2337" i="2" a="1"/>
  <c r="D2337" i="2" s="1"/>
  <c r="H2337" i="2" s="1"/>
  <c r="D2329" i="2" a="1"/>
  <c r="D2329" i="2" s="1"/>
  <c r="H2329" i="2" s="1"/>
  <c r="D2351" i="2" a="1"/>
  <c r="D2351" i="2" s="1"/>
  <c r="H2351" i="2" s="1"/>
  <c r="D500" i="2" a="1"/>
  <c r="D500" i="2" s="1"/>
  <c r="H500" i="2" s="1"/>
  <c r="D541" i="2" a="1"/>
  <c r="D541" i="2" s="1"/>
  <c r="H541" i="2" s="1"/>
  <c r="D547" i="2" a="1"/>
  <c r="D547" i="2" s="1"/>
  <c r="D579" i="2" a="1"/>
  <c r="D579" i="2" s="1"/>
  <c r="D620" i="2" a="1"/>
  <c r="D620" i="2" s="1"/>
  <c r="H620" i="2" s="1"/>
  <c r="D636" i="2" a="1"/>
  <c r="D636" i="2" s="1"/>
  <c r="D662" i="2" a="1"/>
  <c r="D662" i="2" s="1"/>
  <c r="D669" i="2" a="1"/>
  <c r="D669" i="2" s="1"/>
  <c r="F669" i="2" s="1"/>
  <c r="D706" i="2" a="1"/>
  <c r="D706" i="2" s="1"/>
  <c r="H706" i="2" s="1"/>
  <c r="D727" i="2" a="1"/>
  <c r="D727" i="2" s="1"/>
  <c r="F727" i="2" s="1"/>
  <c r="D734" i="2" a="1"/>
  <c r="D734" i="2" s="1"/>
  <c r="D528" i="2" a="1"/>
  <c r="D528" i="2" s="1"/>
  <c r="D540" i="2" a="1"/>
  <c r="D540" i="2" s="1"/>
  <c r="H540" i="2" s="1"/>
  <c r="D635" i="2" a="1"/>
  <c r="D635" i="2" s="1"/>
  <c r="D647" i="2" a="1"/>
  <c r="D647" i="2" s="1"/>
  <c r="D726" i="2" a="1"/>
  <c r="D726" i="2" s="1"/>
  <c r="H726" i="2" s="1"/>
  <c r="D2332" i="2" a="1"/>
  <c r="D2332" i="2" s="1"/>
  <c r="H2332" i="2" s="1"/>
  <c r="D2352" i="2" a="1"/>
  <c r="D2352" i="2" s="1"/>
  <c r="H2352" i="2" s="1"/>
  <c r="D777" i="2" a="1"/>
  <c r="D777" i="2" s="1"/>
  <c r="F2353" i="2"/>
  <c r="F2362" i="2"/>
  <c r="I689" i="2"/>
  <c r="G671" i="2"/>
  <c r="G724" i="2"/>
  <c r="G759" i="2"/>
  <c r="F2361" i="2"/>
  <c r="I2354" i="2"/>
  <c r="E2" i="9"/>
  <c r="H2345" i="2"/>
  <c r="F2345" i="2"/>
  <c r="H2344" i="2"/>
  <c r="F2344" i="2"/>
  <c r="H2343" i="2"/>
  <c r="F2343" i="2"/>
  <c r="H2342" i="2"/>
  <c r="B23" i="8"/>
  <c r="B8" i="10"/>
  <c r="Q7" i="4" s="1"/>
  <c r="G668" i="2"/>
  <c r="G2236" i="2"/>
  <c r="G2261" i="2"/>
  <c r="G1935" i="2"/>
  <c r="F2331" i="2"/>
  <c r="I2331" i="2" s="1"/>
  <c r="H2331" i="2"/>
  <c r="F2338" i="2"/>
  <c r="H2335" i="2"/>
  <c r="G2335" i="2"/>
  <c r="I2335" i="2"/>
  <c r="G2330" i="2"/>
  <c r="H2336" i="2"/>
  <c r="F2333" i="2"/>
  <c r="F2328" i="2"/>
  <c r="H2330" i="2"/>
  <c r="G707" i="2"/>
  <c r="G775" i="2"/>
  <c r="G2309" i="2"/>
  <c r="G675" i="2"/>
  <c r="G2269" i="2"/>
  <c r="G741" i="2"/>
  <c r="G1639" i="2"/>
  <c r="I762" i="2"/>
  <c r="I2251" i="2"/>
  <c r="B2" i="9"/>
  <c r="E4" i="9" s="1"/>
  <c r="BK23" i="8"/>
  <c r="BK22" i="8"/>
  <c r="H2317" i="2"/>
  <c r="F2317" i="2"/>
  <c r="G2317" i="2" s="1"/>
  <c r="G2270" i="2"/>
  <c r="G1797" i="2"/>
  <c r="I2273" i="2"/>
  <c r="G1705" i="2"/>
  <c r="G1838" i="2"/>
  <c r="G1866" i="2"/>
  <c r="I2169" i="2"/>
  <c r="G2264" i="2"/>
  <c r="G2278" i="2"/>
  <c r="I2183" i="2"/>
  <c r="I2148" i="2"/>
  <c r="I2216" i="2"/>
  <c r="G2205" i="2"/>
  <c r="G2186" i="2"/>
  <c r="G1917" i="2"/>
  <c r="I2167" i="2"/>
  <c r="I2234" i="2"/>
  <c r="G2248" i="2"/>
  <c r="G2206" i="2"/>
  <c r="G1893" i="2"/>
  <c r="G1579" i="2"/>
  <c r="G1570" i="2"/>
  <c r="G1698" i="2"/>
  <c r="G1908" i="2"/>
  <c r="G1916" i="2"/>
  <c r="I2175" i="2"/>
  <c r="I2233" i="2"/>
  <c r="G1954" i="2"/>
  <c r="G1555" i="2"/>
  <c r="G1578" i="2"/>
  <c r="G1733" i="2"/>
  <c r="G1907" i="2"/>
  <c r="I2232" i="2"/>
  <c r="G2163" i="2"/>
  <c r="I1762" i="2"/>
  <c r="G1952" i="2"/>
  <c r="I2207" i="2"/>
  <c r="G2153" i="2"/>
  <c r="G1608" i="2"/>
  <c r="G1652" i="2"/>
  <c r="G1728" i="2"/>
  <c r="G1918" i="2"/>
  <c r="G2152" i="2"/>
  <c r="G2187" i="2"/>
  <c r="I2275" i="2"/>
  <c r="G2262" i="2"/>
  <c r="I2244" i="2"/>
  <c r="G2250" i="2"/>
  <c r="G1660" i="2"/>
  <c r="G1716" i="2"/>
  <c r="G1776" i="2"/>
  <c r="I2243" i="2"/>
  <c r="G1659" i="2"/>
  <c r="G2217" i="2"/>
  <c r="G1519" i="2"/>
  <c r="G1823" i="2"/>
  <c r="I2209" i="2"/>
  <c r="G1522" i="2"/>
  <c r="G1729" i="2"/>
  <c r="I2193" i="2"/>
  <c r="I2208" i="2"/>
  <c r="G2215" i="2"/>
  <c r="I2164" i="2"/>
  <c r="G1615" i="2"/>
  <c r="G1834" i="2"/>
  <c r="I2177" i="2"/>
  <c r="G1541" i="2"/>
  <c r="G1806" i="2"/>
  <c r="G1833" i="2"/>
  <c r="G1961" i="2"/>
  <c r="I2156" i="2"/>
  <c r="G2170" i="2"/>
  <c r="G1664" i="2"/>
  <c r="G2154" i="2"/>
  <c r="I2147" i="2"/>
  <c r="G2227" i="2"/>
  <c r="G1603" i="2"/>
  <c r="G1696" i="2"/>
  <c r="G1675" i="2"/>
  <c r="G1752" i="2"/>
  <c r="G1821" i="2"/>
  <c r="G1923" i="2"/>
  <c r="G1947" i="2"/>
  <c r="I2160" i="2"/>
  <c r="I2180" i="2"/>
  <c r="I2202" i="2"/>
  <c r="I2225" i="2"/>
  <c r="G2201" i="2"/>
  <c r="G2256" i="2"/>
  <c r="I800" i="2"/>
  <c r="G1955" i="2"/>
  <c r="G1523" i="2"/>
  <c r="G1559" i="2"/>
  <c r="G1561" i="2"/>
  <c r="G1658" i="2"/>
  <c r="G1761" i="2"/>
  <c r="G1785" i="2"/>
  <c r="G1808" i="2"/>
  <c r="G1820" i="2"/>
  <c r="G1837" i="2"/>
  <c r="G1878" i="2"/>
  <c r="G1881" i="2"/>
  <c r="G1891" i="2"/>
  <c r="G1946" i="2"/>
  <c r="I2172" i="2"/>
  <c r="I2179" i="2"/>
  <c r="I2224" i="2"/>
  <c r="G2149" i="2"/>
  <c r="G2255" i="2"/>
  <c r="G2260" i="2"/>
  <c r="G1621" i="2"/>
  <c r="G1647" i="2"/>
  <c r="I2223" i="2"/>
  <c r="I804" i="2"/>
  <c r="G822" i="2"/>
  <c r="G1533" i="2"/>
  <c r="G1772" i="2"/>
  <c r="G1920" i="2"/>
  <c r="G2235" i="2"/>
  <c r="G1937" i="2"/>
  <c r="G1602" i="2"/>
  <c r="G1676" i="2"/>
  <c r="G1924" i="2"/>
  <c r="G1646" i="2"/>
  <c r="G1641" i="2"/>
  <c r="G1724" i="2"/>
  <c r="G1760" i="2"/>
  <c r="G1784" i="2"/>
  <c r="G1899" i="2"/>
  <c r="I2171" i="2"/>
  <c r="I2188" i="2"/>
  <c r="I2185" i="2"/>
  <c r="I2210" i="2"/>
  <c r="G2176" i="2"/>
  <c r="G1530" i="2"/>
  <c r="G1521" i="2"/>
  <c r="G1640" i="2"/>
  <c r="G1655" i="2"/>
  <c r="G1686" i="2"/>
  <c r="G1706" i="2"/>
  <c r="G1735" i="2"/>
  <c r="G1759" i="2"/>
  <c r="G1826" i="2"/>
  <c r="G1943" i="2"/>
  <c r="G1962" i="2"/>
  <c r="I2222" i="2"/>
  <c r="G2246" i="2"/>
  <c r="G2158" i="2"/>
  <c r="G1606" i="2"/>
  <c r="G1746" i="2"/>
  <c r="I2203" i="2"/>
  <c r="G2157" i="2"/>
  <c r="G816" i="2"/>
  <c r="I816" i="2"/>
  <c r="I821" i="2"/>
  <c r="G1932" i="2"/>
  <c r="G1960" i="2"/>
  <c r="G1959" i="2"/>
  <c r="I2242" i="2"/>
  <c r="I2274" i="2"/>
  <c r="G2247" i="2"/>
  <c r="G805" i="2"/>
  <c r="G2238" i="2"/>
  <c r="I2238" i="2"/>
  <c r="H2324" i="2"/>
  <c r="F2324" i="2"/>
  <c r="G1520" i="2"/>
  <c r="G1691" i="2"/>
  <c r="G1713" i="2"/>
  <c r="G1745" i="2"/>
  <c r="G2165" i="2"/>
  <c r="G2212" i="2"/>
  <c r="G2218" i="2"/>
  <c r="I2263" i="2"/>
  <c r="G1651" i="2"/>
  <c r="G1695" i="2"/>
  <c r="G1572" i="2"/>
  <c r="G1637" i="2"/>
  <c r="G1850" i="2"/>
  <c r="G1685" i="2"/>
  <c r="G1815" i="2"/>
  <c r="I2161" i="2"/>
  <c r="G1528" i="2"/>
  <c r="G1614" i="2"/>
  <c r="G1601" i="2"/>
  <c r="G1623" i="2"/>
  <c r="G1628" i="2"/>
  <c r="G1662" i="2"/>
  <c r="G1678" i="2"/>
  <c r="G1769" i="2"/>
  <c r="G1792" i="2"/>
  <c r="G1805" i="2"/>
  <c r="G1853" i="2"/>
  <c r="G1930" i="2"/>
  <c r="G1942" i="2"/>
  <c r="G1956" i="2"/>
  <c r="G1689" i="2"/>
  <c r="G1856" i="2"/>
  <c r="G1910" i="2"/>
  <c r="G1912" i="2"/>
  <c r="G1928" i="2"/>
  <c r="G1939" i="2"/>
  <c r="G1945" i="2"/>
  <c r="G1653" i="2"/>
  <c r="G1656" i="2"/>
  <c r="G1668" i="2"/>
  <c r="G1687" i="2"/>
  <c r="G1711" i="2"/>
  <c r="G1732" i="2"/>
  <c r="G1773" i="2"/>
  <c r="G1848" i="2"/>
  <c r="G1864" i="2"/>
  <c r="G1909" i="2"/>
  <c r="G1927" i="2"/>
  <c r="G1938" i="2"/>
  <c r="G1936" i="2"/>
  <c r="G1964" i="2"/>
  <c r="I2190" i="2"/>
  <c r="I2200" i="2"/>
  <c r="I2194" i="2"/>
  <c r="G2272" i="2"/>
  <c r="G823" i="2"/>
  <c r="H196" i="2"/>
  <c r="F196" i="2"/>
  <c r="G196" i="2" s="1"/>
  <c r="G1552" i="2"/>
  <c r="G1780" i="2"/>
  <c r="G1549" i="2"/>
  <c r="G1577" i="2"/>
  <c r="G1667" i="2"/>
  <c r="G1694" i="2"/>
  <c r="G1738" i="2"/>
  <c r="G1862" i="2"/>
  <c r="G1888" i="2"/>
  <c r="I817" i="2"/>
  <c r="I826" i="2"/>
  <c r="G826" i="2"/>
  <c r="I2277" i="2"/>
  <c r="G2277" i="2"/>
  <c r="I2271" i="2"/>
  <c r="G2271" i="2"/>
  <c r="H2321" i="2"/>
  <c r="I2276" i="2"/>
  <c r="G1584" i="2"/>
  <c r="G1679" i="2"/>
  <c r="G1793" i="2"/>
  <c r="G1882" i="2"/>
  <c r="G1896" i="2"/>
  <c r="G1957" i="2"/>
  <c r="G2253" i="2"/>
  <c r="I815" i="2"/>
  <c r="I828" i="2"/>
  <c r="G797" i="2"/>
  <c r="G1548" i="2"/>
  <c r="G1755" i="2"/>
  <c r="G1783" i="2"/>
  <c r="G1828" i="2"/>
  <c r="I814" i="2"/>
  <c r="G818" i="2"/>
  <c r="G803" i="2"/>
  <c r="G685" i="2"/>
  <c r="G2237" i="2"/>
  <c r="G1604" i="2"/>
  <c r="G1642" i="2"/>
  <c r="G1634" i="2"/>
  <c r="G1786" i="2"/>
  <c r="G1827" i="2"/>
  <c r="G1836" i="2"/>
  <c r="G1845" i="2"/>
  <c r="G1877" i="2"/>
  <c r="G1865" i="2"/>
  <c r="G1903" i="2"/>
  <c r="G1914" i="2"/>
  <c r="G1953" i="2"/>
  <c r="G2146" i="2"/>
  <c r="G2265" i="2"/>
  <c r="I807" i="2"/>
  <c r="I827" i="2"/>
  <c r="G1573" i="2"/>
  <c r="G1699" i="2"/>
  <c r="G1898" i="2"/>
  <c r="I806" i="2"/>
  <c r="I824" i="2"/>
  <c r="G1609" i="2"/>
  <c r="G1742" i="2"/>
  <c r="G1777" i="2"/>
  <c r="G1949" i="2"/>
  <c r="G813" i="2"/>
  <c r="G1709" i="2"/>
  <c r="G1851" i="2"/>
  <c r="G1919" i="2"/>
  <c r="I2310" i="2"/>
  <c r="H2320" i="2"/>
  <c r="F2320" i="2"/>
  <c r="F2326" i="2"/>
  <c r="H2326" i="2"/>
  <c r="H2325" i="2"/>
  <c r="F2325" i="2"/>
  <c r="G1542" i="2"/>
  <c r="G1576" i="2"/>
  <c r="G1613" i="2"/>
  <c r="G1645" i="2"/>
  <c r="G1692" i="2"/>
  <c r="G1743" i="2"/>
  <c r="G1779" i="2"/>
  <c r="G1767" i="2"/>
  <c r="G1901" i="2"/>
  <c r="I2155" i="2"/>
  <c r="G2159" i="2"/>
  <c r="G2174" i="2"/>
  <c r="G2213" i="2"/>
  <c r="G2252" i="2"/>
  <c r="I825" i="2"/>
  <c r="G808" i="2"/>
  <c r="G801" i="2"/>
  <c r="I648" i="2"/>
  <c r="G1575" i="2"/>
  <c r="G1620" i="2"/>
  <c r="G1644" i="2"/>
  <c r="G1650" i="2"/>
  <c r="G1737" i="2"/>
  <c r="G1778" i="2"/>
  <c r="G1814" i="2"/>
  <c r="G1829" i="2"/>
  <c r="G1887" i="2"/>
  <c r="G1941" i="2"/>
  <c r="G2166" i="2"/>
  <c r="G2192" i="2"/>
  <c r="G2204" i="2"/>
  <c r="I809" i="2"/>
  <c r="I802" i="2"/>
  <c r="G722" i="2"/>
  <c r="G758" i="2"/>
  <c r="G1547" i="2"/>
  <c r="G1540" i="2"/>
  <c r="G1589" i="2"/>
  <c r="G1619" i="2"/>
  <c r="G1643" i="2"/>
  <c r="G1649" i="2"/>
  <c r="G1669" i="2"/>
  <c r="G1674" i="2"/>
  <c r="G1701" i="2"/>
  <c r="G1714" i="2"/>
  <c r="G1715" i="2"/>
  <c r="G1731" i="2"/>
  <c r="G1723" i="2"/>
  <c r="G1736" i="2"/>
  <c r="G1741" i="2"/>
  <c r="G1796" i="2"/>
  <c r="G1788" i="2"/>
  <c r="G1799" i="2"/>
  <c r="G1817" i="2"/>
  <c r="G1849" i="2"/>
  <c r="G1843" i="2"/>
  <c r="G1861" i="2"/>
  <c r="G1876" i="2"/>
  <c r="G1897" i="2"/>
  <c r="G1892" i="2"/>
  <c r="G1906" i="2"/>
  <c r="G1926" i="2"/>
  <c r="G1940" i="2"/>
  <c r="G1948" i="2"/>
  <c r="G1951" i="2"/>
  <c r="G2173" i="2"/>
  <c r="G2191" i="2"/>
  <c r="G2220" i="2"/>
  <c r="G2214" i="2"/>
  <c r="I664" i="2"/>
  <c r="G1539" i="2"/>
  <c r="G1636" i="2"/>
  <c r="G1681" i="2"/>
  <c r="G1700" i="2"/>
  <c r="G1730" i="2"/>
  <c r="G1795" i="2"/>
  <c r="G2182" i="2"/>
  <c r="G2219" i="2"/>
  <c r="G2226" i="2"/>
  <c r="G2231" i="2"/>
  <c r="I2254" i="2"/>
  <c r="I2245" i="2"/>
  <c r="I2279" i="2"/>
  <c r="G1551" i="2"/>
  <c r="G1569" i="2"/>
  <c r="G1586" i="2"/>
  <c r="G1610" i="2"/>
  <c r="G1622" i="2"/>
  <c r="G1635" i="2"/>
  <c r="G1627" i="2"/>
  <c r="G1666" i="2"/>
  <c r="G1688" i="2"/>
  <c r="G1680" i="2"/>
  <c r="G1753" i="2"/>
  <c r="G1794" i="2"/>
  <c r="G1857" i="2"/>
  <c r="G1874" i="2"/>
  <c r="G1884" i="2"/>
  <c r="G2178" i="2"/>
  <c r="G2228" i="2"/>
  <c r="G2229" i="2"/>
  <c r="G1550" i="2"/>
  <c r="G1585" i="2"/>
  <c r="G1665" i="2"/>
  <c r="G793" i="2"/>
  <c r="G1543" i="2"/>
  <c r="G1563" i="2"/>
  <c r="G1583" i="2"/>
  <c r="G1599" i="2"/>
  <c r="G1607" i="2"/>
  <c r="G1677" i="2"/>
  <c r="G1710" i="2"/>
  <c r="G1726" i="2"/>
  <c r="G1744" i="2"/>
  <c r="G1768" i="2"/>
  <c r="G1852" i="2"/>
  <c r="G1902" i="2"/>
  <c r="G1929" i="2"/>
  <c r="G1963" i="2"/>
  <c r="G1958" i="2"/>
  <c r="H2316" i="2"/>
  <c r="F2316" i="2"/>
  <c r="H2319" i="2"/>
  <c r="F2319" i="2"/>
  <c r="H2308" i="2"/>
  <c r="F2308" i="2"/>
  <c r="H2318" i="2"/>
  <c r="F2318" i="2"/>
  <c r="B85" i="5"/>
  <c r="D2283" i="2" s="1" a="1"/>
  <c r="D2283" i="2" s="1"/>
  <c r="H2283" i="2" s="1"/>
  <c r="D2282" i="2" a="1"/>
  <c r="D2282" i="2" s="1"/>
  <c r="F2282" i="2" s="1"/>
  <c r="D2281" i="2" a="1"/>
  <c r="D2281" i="2" s="1"/>
  <c r="H2281" i="2" s="1"/>
  <c r="D2280" i="2" a="1"/>
  <c r="D2280" i="2" s="1"/>
  <c r="H2280" i="2" s="1"/>
  <c r="D2288" i="2" a="1"/>
  <c r="D2288" i="2" s="1"/>
  <c r="F2288" i="2" s="1"/>
  <c r="D2291" i="2" a="1"/>
  <c r="D2291" i="2" s="1"/>
  <c r="H2291" i="2" s="1"/>
  <c r="D2297" i="2" a="1"/>
  <c r="D2297" i="2" s="1"/>
  <c r="H2297" i="2" s="1"/>
  <c r="B30" i="5"/>
  <c r="D790" i="2" s="1" a="1"/>
  <c r="D790" i="2" s="1"/>
  <c r="H790" i="2" s="1"/>
  <c r="D2287" i="2" a="1"/>
  <c r="D2287" i="2" s="1"/>
  <c r="H2287" i="2" s="1"/>
  <c r="X23" i="8"/>
  <c r="X22" i="8"/>
  <c r="W23" i="8"/>
  <c r="W22" i="8"/>
  <c r="V23" i="8"/>
  <c r="V22" i="8"/>
  <c r="U23" i="8"/>
  <c r="U22" i="8"/>
  <c r="T23" i="8"/>
  <c r="T22" i="8"/>
  <c r="S23" i="8"/>
  <c r="S22" i="8"/>
  <c r="R23" i="8"/>
  <c r="R22" i="8"/>
  <c r="Q23" i="8"/>
  <c r="Q22" i="8"/>
  <c r="P23" i="8"/>
  <c r="P22" i="8"/>
  <c r="O23" i="8"/>
  <c r="O22" i="8"/>
  <c r="N23" i="8"/>
  <c r="N22" i="8"/>
  <c r="M23" i="8"/>
  <c r="M22" i="8"/>
  <c r="L23" i="8"/>
  <c r="L22" i="8"/>
  <c r="K23" i="8"/>
  <c r="K22" i="8"/>
  <c r="J23" i="8"/>
  <c r="J22" i="8"/>
  <c r="I23" i="8"/>
  <c r="I22" i="8"/>
  <c r="H23" i="8"/>
  <c r="H22" i="8"/>
  <c r="G23" i="8"/>
  <c r="G22" i="8"/>
  <c r="F23" i="8"/>
  <c r="F22" i="8"/>
  <c r="E23" i="8"/>
  <c r="E22" i="8"/>
  <c r="D23" i="8"/>
  <c r="D22" i="8"/>
  <c r="C23" i="8"/>
  <c r="C22" i="8"/>
  <c r="BN23" i="8"/>
  <c r="BN22" i="8"/>
  <c r="BM23" i="8"/>
  <c r="BM22" i="8"/>
  <c r="BL23" i="8"/>
  <c r="BL22" i="8"/>
  <c r="BJ23" i="8"/>
  <c r="BJ22" i="8"/>
  <c r="BI23" i="8"/>
  <c r="BI22" i="8"/>
  <c r="BH23" i="8"/>
  <c r="BH22" i="8"/>
  <c r="BG23" i="8"/>
  <c r="BG22" i="8"/>
  <c r="BF23" i="8"/>
  <c r="BF22" i="8"/>
  <c r="BE23" i="8"/>
  <c r="BE22" i="8"/>
  <c r="BD23" i="8"/>
  <c r="BD22" i="8"/>
  <c r="BC23" i="8"/>
  <c r="BC22" i="8"/>
  <c r="BB23" i="8"/>
  <c r="BB22" i="8"/>
  <c r="BA23" i="8"/>
  <c r="BA22" i="8"/>
  <c r="AZ23" i="8"/>
  <c r="AZ22" i="8"/>
  <c r="AY23" i="8"/>
  <c r="AY22" i="8"/>
  <c r="AX23" i="8"/>
  <c r="AX22" i="8"/>
  <c r="AW23" i="8"/>
  <c r="AW22" i="8"/>
  <c r="AV23" i="8"/>
  <c r="AV22" i="8"/>
  <c r="AU23" i="8"/>
  <c r="AU22" i="8"/>
  <c r="AT23" i="8"/>
  <c r="AT22" i="8"/>
  <c r="AS23" i="8"/>
  <c r="AS22" i="8"/>
  <c r="AR23" i="8"/>
  <c r="AR22" i="8"/>
  <c r="AQ23" i="8"/>
  <c r="AQ22" i="8"/>
  <c r="AP23" i="8"/>
  <c r="AP22" i="8"/>
  <c r="AO23" i="8"/>
  <c r="AO22" i="8"/>
  <c r="AN23" i="8"/>
  <c r="AN22" i="8"/>
  <c r="AM23" i="8"/>
  <c r="AM22" i="8"/>
  <c r="AL23" i="8"/>
  <c r="AL22" i="8"/>
  <c r="AK23" i="8"/>
  <c r="AK22" i="8"/>
  <c r="AJ23" i="8"/>
  <c r="AJ22" i="8"/>
  <c r="AI22" i="8"/>
  <c r="AI23" i="8"/>
  <c r="AH23" i="8"/>
  <c r="AH22" i="8"/>
  <c r="AG23" i="8"/>
  <c r="AG22" i="8"/>
  <c r="AF23" i="8"/>
  <c r="AF22" i="8"/>
  <c r="AE23" i="8"/>
  <c r="AE22" i="8"/>
  <c r="AD23" i="8"/>
  <c r="AD22" i="8"/>
  <c r="AC23" i="8"/>
  <c r="AC22" i="8"/>
  <c r="AB23" i="8"/>
  <c r="AB22" i="8"/>
  <c r="AA23" i="8"/>
  <c r="AA22" i="8"/>
  <c r="Z23" i="8"/>
  <c r="Z22" i="8"/>
  <c r="Y23" i="8"/>
  <c r="Y22" i="8"/>
  <c r="H2296" i="2"/>
  <c r="F2296" i="2"/>
  <c r="H2301" i="2"/>
  <c r="H2298" i="2"/>
  <c r="H2303" i="2"/>
  <c r="H2304" i="2"/>
  <c r="F2304" i="2"/>
  <c r="F2305" i="2"/>
  <c r="H2299" i="2"/>
  <c r="H2300" i="2"/>
  <c r="F2300" i="2"/>
  <c r="H2290" i="2"/>
  <c r="F2290" i="2"/>
  <c r="H2292" i="2"/>
  <c r="F2292" i="2"/>
  <c r="H2293" i="2"/>
  <c r="F2293" i="2"/>
  <c r="H2294" i="2"/>
  <c r="H2295" i="2"/>
  <c r="F2295" i="2"/>
  <c r="H2289" i="2"/>
  <c r="F2289" i="2"/>
  <c r="H2284" i="2"/>
  <c r="D215" i="2" a="1"/>
  <c r="D215" i="2" s="1"/>
  <c r="F215" i="2" s="1"/>
  <c r="D592" i="2" a="1"/>
  <c r="D592" i="2" s="1"/>
  <c r="H592" i="2" s="1"/>
  <c r="D414" i="2" a="1"/>
  <c r="D414" i="2" s="1"/>
  <c r="H414" i="2" s="1"/>
  <c r="B31" i="5"/>
  <c r="B20" i="5"/>
  <c r="D203" i="2" a="1"/>
  <c r="D203" i="2" s="1"/>
  <c r="F203" i="2" s="1"/>
  <c r="D27" i="2" a="1"/>
  <c r="D27" i="2" s="1"/>
  <c r="H27" i="2" s="1"/>
  <c r="D214" i="2" a="1"/>
  <c r="D214" i="2" s="1"/>
  <c r="H214" i="2" s="1"/>
  <c r="D2" i="2" a="1"/>
  <c r="D2" i="2" s="1"/>
  <c r="H2" i="2" s="1"/>
  <c r="D200" i="2" a="1"/>
  <c r="D200" i="2" s="1"/>
  <c r="H200" i="2" s="1"/>
  <c r="D201" i="2" a="1"/>
  <c r="D201" i="2" s="1"/>
  <c r="F201" i="2" s="1"/>
  <c r="D206" i="2" a="1"/>
  <c r="D206" i="2" s="1"/>
  <c r="H206" i="2" s="1"/>
  <c r="D207" i="2" a="1"/>
  <c r="D207" i="2" s="1"/>
  <c r="H207" i="2" s="1"/>
  <c r="D208" i="2" a="1"/>
  <c r="D208" i="2" s="1"/>
  <c r="H208" i="2" s="1"/>
  <c r="D178" i="2" a="1"/>
  <c r="D178" i="2" s="1"/>
  <c r="F178" i="2" s="1"/>
  <c r="D169" i="2" a="1"/>
  <c r="D169" i="2" s="1"/>
  <c r="F169" i="2" s="1"/>
  <c r="D170" i="2" a="1"/>
  <c r="D170" i="2" s="1"/>
  <c r="H170" i="2" s="1"/>
  <c r="D159" i="2" a="1"/>
  <c r="D159" i="2" s="1"/>
  <c r="F159" i="2" s="1"/>
  <c r="D160" i="2" a="1"/>
  <c r="D160" i="2" s="1"/>
  <c r="F160" i="2" s="1"/>
  <c r="D149" i="2" a="1"/>
  <c r="D149" i="2" s="1"/>
  <c r="H149" i="2" s="1"/>
  <c r="D135" i="2" a="1"/>
  <c r="D135" i="2" s="1"/>
  <c r="F135" i="2" s="1"/>
  <c r="D136" i="2" a="1"/>
  <c r="D136" i="2" s="1"/>
  <c r="H136" i="2" s="1"/>
  <c r="D128" i="2" a="1"/>
  <c r="D128" i="2" s="1"/>
  <c r="H128" i="2" s="1"/>
  <c r="D129" i="2" a="1"/>
  <c r="D129" i="2" s="1"/>
  <c r="H129" i="2" s="1"/>
  <c r="D120" i="2" a="1"/>
  <c r="D120" i="2" s="1"/>
  <c r="F120" i="2" s="1"/>
  <c r="D121" i="2" a="1"/>
  <c r="D121" i="2" s="1"/>
  <c r="H121" i="2" s="1"/>
  <c r="D113" i="2" a="1"/>
  <c r="D113" i="2" s="1"/>
  <c r="F113" i="2" s="1"/>
  <c r="D68" i="2" a="1"/>
  <c r="D68" i="2" s="1"/>
  <c r="H68" i="2" s="1"/>
  <c r="D50" i="2" a="1"/>
  <c r="D50" i="2" s="1"/>
  <c r="H50" i="2" s="1"/>
  <c r="D44" i="2" a="1"/>
  <c r="D44" i="2" s="1"/>
  <c r="H44" i="2" s="1"/>
  <c r="D8" i="2" a="1"/>
  <c r="D8" i="2" s="1"/>
  <c r="H8" i="2" s="1"/>
  <c r="D9" i="2" a="1"/>
  <c r="D9" i="2" s="1"/>
  <c r="F9" i="2" s="1"/>
  <c r="D10" i="2" a="1"/>
  <c r="D10" i="2" s="1"/>
  <c r="H10" i="2" s="1"/>
  <c r="D11" i="2" a="1"/>
  <c r="D11" i="2" s="1"/>
  <c r="H11" i="2" s="1"/>
  <c r="D21" i="2" a="1"/>
  <c r="D21" i="2" s="1"/>
  <c r="H21" i="2" s="1"/>
  <c r="D22" i="2" a="1"/>
  <c r="D22" i="2" s="1"/>
  <c r="H22" i="2" s="1"/>
  <c r="B21" i="5"/>
  <c r="B57" i="5"/>
  <c r="B52" i="5"/>
  <c r="D202" i="2" a="1"/>
  <c r="D202" i="2" s="1"/>
  <c r="H202" i="2" s="1"/>
  <c r="D204" i="2" a="1"/>
  <c r="D204" i="2" s="1"/>
  <c r="H204" i="2" s="1"/>
  <c r="D213" i="2" a="1"/>
  <c r="D213" i="2" s="1"/>
  <c r="F213" i="2" s="1"/>
  <c r="D57" i="2" a="1"/>
  <c r="D57" i="2" s="1"/>
  <c r="H57" i="2" s="1"/>
  <c r="D58" i="2" a="1"/>
  <c r="D58" i="2" s="1"/>
  <c r="H58" i="2" s="1"/>
  <c r="D7" i="2" a="1"/>
  <c r="D7" i="2" s="1"/>
  <c r="H7" i="2" s="1"/>
  <c r="D184" i="2" a="1"/>
  <c r="D184" i="2" s="1"/>
  <c r="H184" i="2" s="1"/>
  <c r="D164" i="2" a="1"/>
  <c r="D164" i="2" s="1"/>
  <c r="H164" i="2" s="1"/>
  <c r="D146" i="2" a="1"/>
  <c r="D146" i="2" s="1"/>
  <c r="H146" i="2" s="1"/>
  <c r="D147" i="2" a="1"/>
  <c r="D147" i="2" s="1"/>
  <c r="H147" i="2" s="1"/>
  <c r="D137" i="2" a="1"/>
  <c r="D137" i="2" s="1"/>
  <c r="H137" i="2" s="1"/>
  <c r="D104" i="2" a="1"/>
  <c r="D104" i="2" s="1"/>
  <c r="H104" i="2" s="1"/>
  <c r="D209" i="2" a="1"/>
  <c r="D209" i="2" s="1"/>
  <c r="F209" i="2" s="1"/>
  <c r="D187" i="2" a="1"/>
  <c r="D187" i="2" s="1"/>
  <c r="H187" i="2" s="1"/>
  <c r="D171" i="2" a="1"/>
  <c r="D171" i="2" s="1"/>
  <c r="H171" i="2" s="1"/>
  <c r="D174" i="2" a="1"/>
  <c r="D174" i="2" s="1"/>
  <c r="H174" i="2" s="1"/>
  <c r="D175" i="2" a="1"/>
  <c r="D175" i="2" s="1"/>
  <c r="H175" i="2" s="1"/>
  <c r="D165" i="2" a="1"/>
  <c r="D165" i="2" s="1"/>
  <c r="F165" i="2" s="1"/>
  <c r="D166" i="2" a="1"/>
  <c r="D166" i="2" s="1"/>
  <c r="H166" i="2" s="1"/>
  <c r="D167" i="2" a="1"/>
  <c r="D167" i="2" s="1"/>
  <c r="H167" i="2" s="1"/>
  <c r="D168" i="2" a="1"/>
  <c r="D168" i="2" s="1"/>
  <c r="H168" i="2" s="1"/>
  <c r="D154" i="2" a="1"/>
  <c r="D154" i="2" s="1"/>
  <c r="H154" i="2" s="1"/>
  <c r="D155" i="2" a="1"/>
  <c r="D155" i="2" s="1"/>
  <c r="H155" i="2" s="1"/>
  <c r="D140" i="2" a="1"/>
  <c r="D140" i="2" s="1"/>
  <c r="H140" i="2" s="1"/>
  <c r="D141" i="2" a="1"/>
  <c r="D141" i="2" s="1"/>
  <c r="H141" i="2" s="1"/>
  <c r="D133" i="2" a="1"/>
  <c r="D133" i="2" s="1"/>
  <c r="F133" i="2" s="1"/>
  <c r="D134" i="2" a="1"/>
  <c r="D134" i="2" s="1"/>
  <c r="F134" i="2" s="1"/>
  <c r="D126" i="2" a="1"/>
  <c r="D126" i="2" s="1"/>
  <c r="H126" i="2" s="1"/>
  <c r="D118" i="2" a="1"/>
  <c r="D118" i="2" s="1"/>
  <c r="F118" i="2" s="1"/>
  <c r="D119" i="2" a="1"/>
  <c r="D119" i="2" s="1"/>
  <c r="H119" i="2" s="1"/>
  <c r="D111" i="2" a="1"/>
  <c r="D111" i="2" s="1"/>
  <c r="H111" i="2" s="1"/>
  <c r="D112" i="2" a="1"/>
  <c r="D112" i="2" s="1"/>
  <c r="F112" i="2" s="1"/>
  <c r="D96" i="2" a="1"/>
  <c r="D96" i="2" s="1"/>
  <c r="F96" i="2" s="1"/>
  <c r="D98" i="2" a="1"/>
  <c r="D98" i="2" s="1"/>
  <c r="F98" i="2" s="1"/>
  <c r="D87" i="2" a="1"/>
  <c r="D87" i="2" s="1"/>
  <c r="H87" i="2" s="1"/>
  <c r="D88" i="2" a="1"/>
  <c r="D88" i="2" s="1"/>
  <c r="H88" i="2" s="1"/>
  <c r="D89" i="2" a="1"/>
  <c r="D89" i="2" s="1"/>
  <c r="F89" i="2" s="1"/>
  <c r="D83" i="2" a="1"/>
  <c r="D83" i="2" s="1"/>
  <c r="H83" i="2" s="1"/>
  <c r="D84" i="2" a="1"/>
  <c r="D84" i="2" s="1"/>
  <c r="F84" i="2" s="1"/>
  <c r="D76" i="2" a="1"/>
  <c r="D76" i="2" s="1"/>
  <c r="H76" i="2" s="1"/>
  <c r="D78" i="2" a="1"/>
  <c r="D78" i="2" s="1"/>
  <c r="F78" i="2" s="1"/>
  <c r="D79" i="2" a="1"/>
  <c r="D79" i="2" s="1"/>
  <c r="H79" i="2" s="1"/>
  <c r="D53" i="2" a="1"/>
  <c r="D53" i="2" s="1"/>
  <c r="H53" i="2" s="1"/>
  <c r="D54" i="2" a="1"/>
  <c r="D54" i="2" s="1"/>
  <c r="H54" i="2" s="1"/>
  <c r="D48" i="2" a="1"/>
  <c r="D48" i="2" s="1"/>
  <c r="H48" i="2" s="1"/>
  <c r="D42" i="2" a="1"/>
  <c r="D42" i="2" s="1"/>
  <c r="H42" i="2" s="1"/>
  <c r="D32" i="2" a="1"/>
  <c r="D32" i="2" s="1"/>
  <c r="H32" i="2" s="1"/>
  <c r="D33" i="2" a="1"/>
  <c r="D33" i="2" s="1"/>
  <c r="H33" i="2" s="1"/>
  <c r="D34" i="2" a="1"/>
  <c r="D34" i="2" s="1"/>
  <c r="H34" i="2" s="1"/>
  <c r="D17" i="2" a="1"/>
  <c r="D17" i="2" s="1"/>
  <c r="H17" i="2" s="1"/>
  <c r="D18" i="2" a="1"/>
  <c r="D18" i="2" s="1"/>
  <c r="F18" i="2" s="1"/>
  <c r="D19" i="2" a="1"/>
  <c r="D19" i="2" s="1"/>
  <c r="F19" i="2" s="1"/>
  <c r="B44" i="5"/>
  <c r="B42" i="5"/>
  <c r="D163" i="2" a="1"/>
  <c r="D163" i="2" s="1"/>
  <c r="H163" i="2" s="1"/>
  <c r="D144" i="2" a="1"/>
  <c r="D144" i="2" s="1"/>
  <c r="H144" i="2" s="1"/>
  <c r="D772" i="2" a="1"/>
  <c r="D772" i="2" s="1"/>
  <c r="D192" i="2" a="1"/>
  <c r="D192" i="2" s="1"/>
  <c r="H192" i="2" s="1"/>
  <c r="D156" i="2" a="1"/>
  <c r="D156" i="2" s="1"/>
  <c r="H156" i="2" s="1"/>
  <c r="D157" i="2" a="1"/>
  <c r="D157" i="2" s="1"/>
  <c r="H157" i="2" s="1"/>
  <c r="D130" i="2" a="1"/>
  <c r="D130" i="2" s="1"/>
  <c r="H130" i="2" s="1"/>
  <c r="D124" i="2" a="1"/>
  <c r="D124" i="2" s="1"/>
  <c r="H124" i="2" s="1"/>
  <c r="D94" i="2" a="1"/>
  <c r="D94" i="2" s="1"/>
  <c r="H94" i="2" s="1"/>
  <c r="D115" i="2" a="1"/>
  <c r="D115" i="2" s="1"/>
  <c r="H115" i="2" s="1"/>
  <c r="D116" i="2" a="1"/>
  <c r="D116" i="2" s="1"/>
  <c r="H116" i="2" s="1"/>
  <c r="D117" i="2" a="1"/>
  <c r="D117" i="2" s="1"/>
  <c r="H117" i="2" s="1"/>
  <c r="D86" i="2" a="1"/>
  <c r="D86" i="2" s="1"/>
  <c r="H86" i="2" s="1"/>
  <c r="D107" i="2" a="1"/>
  <c r="D107" i="2" s="1"/>
  <c r="F107" i="2" s="1"/>
  <c r="D51" i="2" a="1"/>
  <c r="D51" i="2" s="1"/>
  <c r="F51" i="2" s="1"/>
  <c r="D40" i="2" a="1"/>
  <c r="D40" i="2" s="1"/>
  <c r="H40" i="2" s="1"/>
  <c r="D194" i="2" a="1"/>
  <c r="D194" i="2" s="1"/>
  <c r="F194" i="2" s="1"/>
  <c r="D14" i="2" a="1"/>
  <c r="D14" i="2" s="1"/>
  <c r="H14" i="2" s="1"/>
  <c r="D28" i="2" a="1"/>
  <c r="D28" i="2" s="1"/>
  <c r="H28" i="2" s="1"/>
  <c r="H3" i="2"/>
  <c r="F3" i="2"/>
  <c r="H4" i="2"/>
  <c r="F4" i="2"/>
  <c r="H29" i="2"/>
  <c r="H26" i="2"/>
  <c r="F26" i="2"/>
  <c r="H25" i="2"/>
  <c r="F25" i="2"/>
  <c r="H24" i="2"/>
  <c r="F24" i="2"/>
  <c r="H23" i="2"/>
  <c r="F23" i="2"/>
  <c r="H20" i="2"/>
  <c r="F20" i="2"/>
  <c r="H16" i="2"/>
  <c r="F16" i="2"/>
  <c r="H15" i="2"/>
  <c r="F15" i="2"/>
  <c r="H13" i="2"/>
  <c r="F13" i="2"/>
  <c r="H12" i="2"/>
  <c r="F12" i="2"/>
  <c r="H6" i="2"/>
  <c r="F6" i="2"/>
  <c r="H5" i="2"/>
  <c r="F5" i="2"/>
  <c r="H37" i="2"/>
  <c r="F37" i="2"/>
  <c r="H36" i="2"/>
  <c r="F36" i="2"/>
  <c r="H35" i="2"/>
  <c r="F35" i="2"/>
  <c r="H39" i="2"/>
  <c r="H38" i="2"/>
  <c r="H30" i="2"/>
  <c r="H31" i="2"/>
  <c r="H49" i="2"/>
  <c r="F49" i="2"/>
  <c r="H47" i="2"/>
  <c r="F47" i="2"/>
  <c r="H45" i="2"/>
  <c r="F45" i="2"/>
  <c r="H62" i="2"/>
  <c r="F62" i="2"/>
  <c r="H61" i="2"/>
  <c r="F61" i="2"/>
  <c r="H60" i="2"/>
  <c r="F60" i="2"/>
  <c r="H59" i="2"/>
  <c r="F59" i="2"/>
  <c r="H56" i="2"/>
  <c r="F56" i="2"/>
  <c r="H55" i="2"/>
  <c r="F55" i="2"/>
  <c r="H52" i="2"/>
  <c r="F52" i="2"/>
  <c r="H64" i="2"/>
  <c r="F64" i="2"/>
  <c r="H63" i="2"/>
  <c r="F63" i="2"/>
  <c r="H65" i="2"/>
  <c r="F65" i="2"/>
  <c r="H73" i="2"/>
  <c r="F73" i="2"/>
  <c r="H72" i="2"/>
  <c r="F72" i="2"/>
  <c r="H71" i="2"/>
  <c r="F71" i="2"/>
  <c r="H70" i="2"/>
  <c r="F70" i="2"/>
  <c r="H74" i="2"/>
  <c r="H67" i="2"/>
  <c r="F67" i="2"/>
  <c r="H66" i="2"/>
  <c r="F66" i="2"/>
  <c r="H82" i="2"/>
  <c r="H81" i="2"/>
  <c r="F81" i="2"/>
  <c r="H80" i="2"/>
  <c r="F80" i="2"/>
  <c r="H77" i="2"/>
  <c r="F77" i="2"/>
  <c r="H75" i="2"/>
  <c r="F75" i="2"/>
  <c r="H85" i="2"/>
  <c r="F85" i="2"/>
  <c r="H92" i="2"/>
  <c r="F92" i="2"/>
  <c r="H91" i="2"/>
  <c r="F91" i="2"/>
  <c r="H90" i="2"/>
  <c r="F90" i="2"/>
  <c r="H103" i="2"/>
  <c r="F103" i="2"/>
  <c r="H102" i="2"/>
  <c r="F102" i="2"/>
  <c r="H101" i="2"/>
  <c r="F101" i="2"/>
  <c r="H100" i="2"/>
  <c r="F100" i="2"/>
  <c r="H97" i="2"/>
  <c r="F97" i="2"/>
  <c r="H95" i="2"/>
  <c r="F95" i="2"/>
  <c r="H105" i="2"/>
  <c r="F105" i="2"/>
  <c r="H108" i="2"/>
  <c r="F108" i="2"/>
  <c r="H114" i="2"/>
  <c r="F114" i="2"/>
  <c r="H110" i="2"/>
  <c r="F110" i="2"/>
  <c r="H109" i="2"/>
  <c r="F109" i="2"/>
  <c r="H122" i="2"/>
  <c r="F122" i="2"/>
  <c r="H123" i="2"/>
  <c r="H131" i="2"/>
  <c r="H127" i="2"/>
  <c r="F127" i="2"/>
  <c r="H125" i="2"/>
  <c r="F125" i="2"/>
  <c r="H138" i="2"/>
  <c r="H132" i="2"/>
  <c r="F132" i="2"/>
  <c r="H145" i="2"/>
  <c r="F145" i="2"/>
  <c r="H143" i="2"/>
  <c r="F143" i="2"/>
  <c r="H142" i="2"/>
  <c r="F142" i="2"/>
  <c r="H148" i="2"/>
  <c r="F148" i="2"/>
  <c r="H158" i="2"/>
  <c r="F158" i="2"/>
  <c r="H153" i="2"/>
  <c r="F153" i="2"/>
  <c r="H152" i="2"/>
  <c r="F152" i="2"/>
  <c r="H151" i="2"/>
  <c r="F151" i="2"/>
  <c r="H150" i="2"/>
  <c r="F150" i="2"/>
  <c r="H162" i="2"/>
  <c r="F162" i="2"/>
  <c r="H161" i="2"/>
  <c r="F161" i="2"/>
  <c r="H182" i="2"/>
  <c r="F182" i="2"/>
  <c r="H181" i="2"/>
  <c r="F181" i="2"/>
  <c r="H180" i="2"/>
  <c r="F180" i="2"/>
  <c r="H179" i="2"/>
  <c r="F179" i="2"/>
  <c r="H177" i="2"/>
  <c r="F177" i="2"/>
  <c r="H176" i="2"/>
  <c r="F176" i="2"/>
  <c r="H183" i="2"/>
  <c r="H173" i="2"/>
  <c r="F173" i="2"/>
  <c r="H172" i="2"/>
  <c r="F172" i="2"/>
  <c r="H191" i="2"/>
  <c r="F191" i="2"/>
  <c r="H190" i="2"/>
  <c r="F190" i="2"/>
  <c r="H189" i="2"/>
  <c r="F189" i="2"/>
  <c r="H188" i="2"/>
  <c r="F188" i="2"/>
  <c r="H186" i="2"/>
  <c r="F186" i="2"/>
  <c r="H185" i="2"/>
  <c r="F185" i="2"/>
  <c r="H195" i="2"/>
  <c r="F195" i="2"/>
  <c r="H212" i="2"/>
  <c r="F212" i="2"/>
  <c r="H211" i="2"/>
  <c r="F211" i="2"/>
  <c r="H210" i="2"/>
  <c r="F210" i="2"/>
  <c r="H205" i="2"/>
  <c r="F205" i="2"/>
  <c r="H199" i="2"/>
  <c r="F199" i="2"/>
  <c r="H198" i="2"/>
  <c r="F198" i="2"/>
  <c r="H197" i="2"/>
  <c r="F197" i="2"/>
  <c r="H225" i="2"/>
  <c r="F225" i="2"/>
  <c r="H224" i="2"/>
  <c r="F224" i="2"/>
  <c r="H223" i="2"/>
  <c r="F223" i="2"/>
  <c r="H222" i="2"/>
  <c r="F222" i="2"/>
  <c r="H220" i="2"/>
  <c r="F220" i="2"/>
  <c r="H218" i="2"/>
  <c r="F218" i="2"/>
  <c r="H217" i="2"/>
  <c r="F217" i="2"/>
  <c r="H216" i="2"/>
  <c r="F216" i="2"/>
  <c r="H226" i="2"/>
  <c r="H230" i="2"/>
  <c r="F230" i="2"/>
  <c r="H229" i="2"/>
  <c r="F229" i="2"/>
  <c r="H228" i="2"/>
  <c r="F228" i="2"/>
  <c r="H235" i="2"/>
  <c r="F235" i="2"/>
  <c r="H233" i="2"/>
  <c r="F233" i="2"/>
  <c r="H231" i="2"/>
  <c r="H239" i="2"/>
  <c r="F239" i="2"/>
  <c r="H238" i="2"/>
  <c r="F238" i="2"/>
  <c r="H237" i="2"/>
  <c r="H236" i="2"/>
  <c r="H240" i="2"/>
  <c r="F240" i="2"/>
  <c r="H249" i="2"/>
  <c r="F249" i="2"/>
  <c r="H248" i="2"/>
  <c r="F248" i="2"/>
  <c r="H247" i="2"/>
  <c r="F247" i="2"/>
  <c r="H246" i="2"/>
  <c r="F246" i="2"/>
  <c r="H245" i="2"/>
  <c r="F245" i="2"/>
  <c r="H244" i="2"/>
  <c r="F244" i="2"/>
  <c r="H243" i="2"/>
  <c r="F243" i="2"/>
  <c r="H242" i="2"/>
  <c r="F242" i="2"/>
  <c r="H241" i="2"/>
  <c r="H252" i="2"/>
  <c r="H250" i="2"/>
  <c r="H263" i="2"/>
  <c r="F263" i="2"/>
  <c r="H251" i="2"/>
  <c r="H262" i="2"/>
  <c r="F262" i="2"/>
  <c r="H261" i="2"/>
  <c r="F261" i="2"/>
  <c r="H253" i="2"/>
  <c r="H260" i="2"/>
  <c r="F260" i="2"/>
  <c r="H259" i="2"/>
  <c r="F259" i="2"/>
  <c r="H257" i="2"/>
  <c r="F257" i="2"/>
  <c r="H256" i="2"/>
  <c r="F256" i="2"/>
  <c r="H255" i="2"/>
  <c r="F255" i="2"/>
  <c r="H254" i="2"/>
  <c r="F254" i="2"/>
  <c r="H264" i="2"/>
  <c r="H272" i="2"/>
  <c r="F272" i="2"/>
  <c r="H271" i="2"/>
  <c r="F271" i="2"/>
  <c r="H270" i="2"/>
  <c r="F270" i="2"/>
  <c r="H269" i="2"/>
  <c r="F269" i="2"/>
  <c r="H268" i="2"/>
  <c r="F268" i="2"/>
  <c r="H267" i="2"/>
  <c r="F267" i="2"/>
  <c r="H283" i="2"/>
  <c r="F283" i="2"/>
  <c r="H282" i="2"/>
  <c r="F282" i="2"/>
  <c r="H281" i="2"/>
  <c r="F281" i="2"/>
  <c r="H280" i="2"/>
  <c r="F280" i="2"/>
  <c r="H279" i="2"/>
  <c r="F279" i="2"/>
  <c r="H278" i="2"/>
  <c r="F278" i="2"/>
  <c r="H277" i="2"/>
  <c r="F277" i="2"/>
  <c r="H276" i="2"/>
  <c r="F276" i="2"/>
  <c r="H275" i="2"/>
  <c r="F275" i="2"/>
  <c r="H274" i="2"/>
  <c r="F274" i="2"/>
  <c r="H273" i="2"/>
  <c r="H290" i="2"/>
  <c r="F290" i="2"/>
  <c r="H289" i="2"/>
  <c r="F289" i="2"/>
  <c r="H288" i="2"/>
  <c r="F288" i="2"/>
  <c r="H287" i="2"/>
  <c r="F287" i="2"/>
  <c r="H286" i="2"/>
  <c r="F286" i="2"/>
  <c r="H285" i="2"/>
  <c r="F285" i="2"/>
  <c r="H284" i="2"/>
  <c r="F284" i="2"/>
  <c r="H295" i="2"/>
  <c r="F295" i="2"/>
  <c r="H294" i="2"/>
  <c r="F294" i="2"/>
  <c r="H293" i="2"/>
  <c r="F293" i="2"/>
  <c r="H292" i="2"/>
  <c r="F292" i="2"/>
  <c r="H291" i="2"/>
  <c r="H297" i="2"/>
  <c r="F297" i="2"/>
  <c r="H296" i="2"/>
  <c r="H306" i="2"/>
  <c r="F306" i="2"/>
  <c r="H305" i="2"/>
  <c r="F305" i="2"/>
  <c r="H304" i="2"/>
  <c r="F304" i="2"/>
  <c r="H298" i="2"/>
  <c r="H301" i="2"/>
  <c r="F301" i="2"/>
  <c r="H300" i="2"/>
  <c r="F300" i="2"/>
  <c r="H311" i="2"/>
  <c r="F311" i="2"/>
  <c r="H308" i="2"/>
  <c r="H307" i="2"/>
  <c r="H309" i="2"/>
  <c r="F309" i="2"/>
  <c r="H321" i="2"/>
  <c r="F321" i="2"/>
  <c r="H320" i="2"/>
  <c r="F320" i="2"/>
  <c r="H318" i="2"/>
  <c r="F318" i="2"/>
  <c r="H315" i="2"/>
  <c r="H317" i="2"/>
  <c r="F317" i="2"/>
  <c r="H316" i="2"/>
  <c r="F316" i="2"/>
  <c r="H313" i="2"/>
  <c r="H314" i="2"/>
  <c r="H312" i="2"/>
  <c r="H323" i="2"/>
  <c r="H331" i="2"/>
  <c r="F331" i="2"/>
  <c r="H329" i="2"/>
  <c r="F329" i="2"/>
  <c r="H328" i="2"/>
  <c r="F328" i="2"/>
  <c r="H327" i="2"/>
  <c r="F327" i="2"/>
  <c r="H322" i="2"/>
  <c r="H326" i="2"/>
  <c r="F326" i="2"/>
  <c r="H324" i="2"/>
  <c r="F324" i="2"/>
  <c r="H338" i="2"/>
  <c r="F338" i="2"/>
  <c r="H337" i="2"/>
  <c r="F337" i="2"/>
  <c r="H333" i="2"/>
  <c r="H336" i="2"/>
  <c r="F336" i="2"/>
  <c r="H335" i="2"/>
  <c r="F335" i="2"/>
  <c r="H334" i="2"/>
  <c r="F334" i="2"/>
  <c r="H332" i="2"/>
  <c r="H339" i="2"/>
  <c r="F339" i="2"/>
  <c r="H344" i="2"/>
  <c r="F344" i="2"/>
  <c r="H343" i="2"/>
  <c r="F343" i="2"/>
  <c r="H341" i="2"/>
  <c r="F341" i="2"/>
  <c r="H340" i="2"/>
  <c r="F340" i="2"/>
  <c r="H352" i="2"/>
  <c r="F352" i="2"/>
  <c r="H345" i="2"/>
  <c r="H351" i="2"/>
  <c r="F351" i="2"/>
  <c r="H350" i="2"/>
  <c r="F350" i="2"/>
  <c r="H349" i="2"/>
  <c r="F349" i="2"/>
  <c r="H347" i="2"/>
  <c r="F347" i="2"/>
  <c r="H346" i="2"/>
  <c r="F346" i="2"/>
  <c r="H353" i="2"/>
  <c r="F353" i="2"/>
  <c r="H362" i="2"/>
  <c r="F362" i="2"/>
  <c r="H361" i="2"/>
  <c r="F361" i="2"/>
  <c r="H360" i="2"/>
  <c r="F360" i="2"/>
  <c r="H359" i="2"/>
  <c r="F359" i="2"/>
  <c r="H358" i="2"/>
  <c r="F358" i="2"/>
  <c r="H357" i="2"/>
  <c r="F357" i="2"/>
  <c r="H356" i="2"/>
  <c r="F356" i="2"/>
  <c r="H355" i="2"/>
  <c r="F355" i="2"/>
  <c r="H354" i="2"/>
  <c r="F354" i="2"/>
  <c r="H367" i="2"/>
  <c r="F367" i="2"/>
  <c r="H366" i="2"/>
  <c r="F366" i="2"/>
  <c r="H365" i="2"/>
  <c r="F365" i="2"/>
  <c r="H364" i="2"/>
  <c r="F364" i="2"/>
  <c r="H363" i="2"/>
  <c r="H368" i="2"/>
  <c r="H386" i="2"/>
  <c r="F386" i="2"/>
  <c r="H371" i="2"/>
  <c r="H385" i="2"/>
  <c r="F385" i="2"/>
  <c r="H384" i="2"/>
  <c r="F384" i="2"/>
  <c r="H383" i="2"/>
  <c r="F383" i="2"/>
  <c r="H382" i="2"/>
  <c r="F382" i="2"/>
  <c r="H381" i="2"/>
  <c r="F381" i="2"/>
  <c r="H380" i="2"/>
  <c r="F380" i="2"/>
  <c r="H370" i="2"/>
  <c r="H372" i="2"/>
  <c r="H379" i="2"/>
  <c r="F379" i="2"/>
  <c r="H378" i="2"/>
  <c r="F378" i="2"/>
  <c r="H377" i="2"/>
  <c r="F377" i="2"/>
  <c r="H376" i="2"/>
  <c r="F376" i="2"/>
  <c r="H375" i="2"/>
  <c r="F375" i="2"/>
  <c r="H374" i="2"/>
  <c r="F374" i="2"/>
  <c r="H395" i="2"/>
  <c r="F395" i="2"/>
  <c r="H394" i="2"/>
  <c r="F394" i="2"/>
  <c r="H393" i="2"/>
  <c r="F393" i="2"/>
  <c r="H392" i="2"/>
  <c r="F392" i="2"/>
  <c r="H391" i="2"/>
  <c r="F391" i="2"/>
  <c r="H390" i="2"/>
  <c r="F390" i="2"/>
  <c r="H389" i="2"/>
  <c r="F389" i="2"/>
  <c r="H388" i="2"/>
  <c r="F388" i="2"/>
  <c r="H387" i="2"/>
  <c r="F387" i="2"/>
  <c r="H406" i="2"/>
  <c r="F406" i="2"/>
  <c r="H404" i="2"/>
  <c r="F404" i="2"/>
  <c r="H403" i="2"/>
  <c r="F403" i="2"/>
  <c r="H402" i="2"/>
  <c r="F402" i="2"/>
  <c r="H401" i="2"/>
  <c r="F401" i="2"/>
  <c r="H400" i="2"/>
  <c r="F400" i="2"/>
  <c r="H413" i="2"/>
  <c r="F413" i="2"/>
  <c r="H399" i="2"/>
  <c r="F399" i="2"/>
  <c r="H412" i="2"/>
  <c r="F412" i="2"/>
  <c r="H411" i="2"/>
  <c r="F411" i="2"/>
  <c r="H410" i="2"/>
  <c r="F410" i="2"/>
  <c r="H409" i="2"/>
  <c r="F409" i="2"/>
  <c r="H408" i="2"/>
  <c r="F408" i="2"/>
  <c r="H407" i="2"/>
  <c r="F407" i="2"/>
  <c r="H415" i="2"/>
  <c r="H417" i="2"/>
  <c r="H418" i="2"/>
  <c r="F418" i="2"/>
  <c r="H416" i="2"/>
  <c r="H419" i="2"/>
  <c r="F419" i="2"/>
  <c r="H420" i="2"/>
  <c r="F420" i="2"/>
  <c r="H444" i="2"/>
  <c r="F444" i="2"/>
  <c r="H421" i="2"/>
  <c r="H426" i="2"/>
  <c r="H425" i="2"/>
  <c r="H443" i="2"/>
  <c r="F443" i="2"/>
  <c r="H442" i="2"/>
  <c r="F442" i="2"/>
  <c r="H441" i="2"/>
  <c r="F441" i="2"/>
  <c r="H440" i="2"/>
  <c r="F440" i="2"/>
  <c r="H439" i="2"/>
  <c r="F439" i="2"/>
  <c r="H438" i="2"/>
  <c r="F438" i="2"/>
  <c r="H422" i="2"/>
  <c r="H437" i="2"/>
  <c r="F437" i="2"/>
  <c r="H436" i="2"/>
  <c r="F436" i="2"/>
  <c r="H435" i="2"/>
  <c r="F435" i="2"/>
  <c r="H434" i="2"/>
  <c r="F434" i="2"/>
  <c r="H433" i="2"/>
  <c r="F433" i="2"/>
  <c r="H432" i="2"/>
  <c r="F432" i="2"/>
  <c r="H431" i="2"/>
  <c r="F431" i="2"/>
  <c r="H430" i="2"/>
  <c r="F430" i="2"/>
  <c r="H423" i="2"/>
  <c r="H429" i="2"/>
  <c r="F429" i="2"/>
  <c r="H428" i="2"/>
  <c r="F428" i="2"/>
  <c r="H427" i="2"/>
  <c r="F427" i="2"/>
  <c r="H424" i="2"/>
  <c r="H445" i="2"/>
  <c r="H446" i="2"/>
  <c r="H450" i="2"/>
  <c r="F450" i="2"/>
  <c r="H373" i="2"/>
  <c r="H449" i="2"/>
  <c r="F449" i="2"/>
  <c r="H448" i="2"/>
  <c r="F448" i="2"/>
  <c r="H447" i="2"/>
  <c r="H451" i="2"/>
  <c r="H452" i="2"/>
  <c r="H453" i="2"/>
  <c r="H456" i="2"/>
  <c r="H460" i="2"/>
  <c r="F460" i="2"/>
  <c r="H459" i="2"/>
  <c r="F459" i="2"/>
  <c r="H458" i="2"/>
  <c r="F458" i="2"/>
  <c r="H454" i="2"/>
  <c r="H455" i="2"/>
  <c r="H468" i="2"/>
  <c r="F468" i="2"/>
  <c r="H467" i="2"/>
  <c r="F467" i="2"/>
  <c r="H466" i="2"/>
  <c r="F466" i="2"/>
  <c r="H465" i="2"/>
  <c r="F465" i="2"/>
  <c r="H464" i="2"/>
  <c r="F464" i="2"/>
  <c r="H462" i="2"/>
  <c r="F462" i="2"/>
  <c r="H461" i="2"/>
  <c r="H479" i="2"/>
  <c r="F479" i="2"/>
  <c r="H478" i="2"/>
  <c r="F478" i="2"/>
  <c r="H477" i="2"/>
  <c r="F477" i="2"/>
  <c r="H476" i="2"/>
  <c r="F476" i="2"/>
  <c r="H475" i="2"/>
  <c r="F475" i="2"/>
  <c r="H474" i="2"/>
  <c r="F474" i="2"/>
  <c r="H473" i="2"/>
  <c r="F473" i="2"/>
  <c r="H472" i="2"/>
  <c r="F472" i="2"/>
  <c r="H471" i="2"/>
  <c r="F471" i="2"/>
  <c r="H480" i="2"/>
  <c r="F480" i="2"/>
  <c r="H481" i="2"/>
  <c r="F481" i="2"/>
  <c r="H482" i="2"/>
  <c r="F482" i="2"/>
  <c r="H496" i="2"/>
  <c r="F496" i="2"/>
  <c r="H495" i="2"/>
  <c r="F495" i="2"/>
  <c r="H494" i="2"/>
  <c r="F494" i="2"/>
  <c r="H484" i="2"/>
  <c r="H493" i="2"/>
  <c r="F493" i="2"/>
  <c r="H492" i="2"/>
  <c r="F492" i="2"/>
  <c r="H491" i="2"/>
  <c r="F491" i="2"/>
  <c r="H490" i="2"/>
  <c r="F490" i="2"/>
  <c r="H489" i="2"/>
  <c r="F489" i="2"/>
  <c r="H488" i="2"/>
  <c r="F488" i="2"/>
  <c r="H487" i="2"/>
  <c r="F487" i="2"/>
  <c r="H486" i="2"/>
  <c r="F486" i="2"/>
  <c r="H485" i="2"/>
  <c r="H497" i="2"/>
  <c r="F500" i="2"/>
  <c r="H499" i="2"/>
  <c r="F499" i="2"/>
  <c r="H498" i="2"/>
  <c r="F498" i="2"/>
  <c r="H502" i="2"/>
  <c r="F502" i="2"/>
  <c r="H501" i="2"/>
  <c r="F501" i="2"/>
  <c r="H509" i="2"/>
  <c r="F509" i="2"/>
  <c r="H508" i="2"/>
  <c r="F508" i="2"/>
  <c r="H507" i="2"/>
  <c r="F507" i="2"/>
  <c r="H504" i="2"/>
  <c r="F504" i="2"/>
  <c r="H503" i="2"/>
  <c r="F503" i="2"/>
  <c r="H511" i="2"/>
  <c r="F511" i="2"/>
  <c r="H510" i="2"/>
  <c r="F510" i="2"/>
  <c r="H512" i="2"/>
  <c r="F512" i="2"/>
  <c r="H525" i="2"/>
  <c r="F525" i="2"/>
  <c r="H524" i="2"/>
  <c r="F524" i="2"/>
  <c r="H523" i="2"/>
  <c r="F523" i="2"/>
  <c r="H522" i="2"/>
  <c r="F522" i="2"/>
  <c r="H521" i="2"/>
  <c r="F521" i="2"/>
  <c r="H520" i="2"/>
  <c r="F520" i="2"/>
  <c r="H519" i="2"/>
  <c r="F519" i="2"/>
  <c r="H517" i="2"/>
  <c r="F517" i="2"/>
  <c r="H516" i="2"/>
  <c r="F516" i="2"/>
  <c r="H514" i="2"/>
  <c r="H513" i="2"/>
  <c r="H515" i="2"/>
  <c r="F515" i="2"/>
  <c r="H526" i="2"/>
  <c r="H530" i="2"/>
  <c r="F530" i="2"/>
  <c r="H529" i="2"/>
  <c r="F529" i="2"/>
  <c r="H528" i="2"/>
  <c r="F528" i="2"/>
  <c r="H527" i="2"/>
  <c r="F527" i="2"/>
  <c r="H535" i="2"/>
  <c r="F535" i="2"/>
  <c r="H534" i="2"/>
  <c r="F534" i="2"/>
  <c r="H533" i="2"/>
  <c r="F533" i="2"/>
  <c r="H532" i="2"/>
  <c r="F532" i="2"/>
  <c r="H531" i="2"/>
  <c r="F531" i="2"/>
  <c r="H543" i="2"/>
  <c r="F543" i="2"/>
  <c r="H542" i="2"/>
  <c r="F542" i="2"/>
  <c r="F540" i="2"/>
  <c r="H539" i="2"/>
  <c r="F539" i="2"/>
  <c r="H536" i="2"/>
  <c r="F536" i="2"/>
  <c r="H551" i="2"/>
  <c r="F551" i="2"/>
  <c r="H550" i="2"/>
  <c r="F550" i="2"/>
  <c r="H546" i="2"/>
  <c r="H545" i="2"/>
  <c r="H549" i="2"/>
  <c r="F549" i="2"/>
  <c r="H548" i="2"/>
  <c r="F548" i="2"/>
  <c r="H547" i="2"/>
  <c r="F547" i="2"/>
  <c r="H544" i="2"/>
  <c r="H553" i="2"/>
  <c r="H552" i="2"/>
  <c r="H561" i="2"/>
  <c r="F561" i="2"/>
  <c r="H396" i="2"/>
  <c r="H560" i="2"/>
  <c r="F560" i="2"/>
  <c r="H559" i="2"/>
  <c r="F559" i="2"/>
  <c r="H558" i="2"/>
  <c r="F558" i="2"/>
  <c r="H564" i="2"/>
  <c r="H562" i="2"/>
  <c r="H557" i="2"/>
  <c r="F557" i="2"/>
  <c r="H563" i="2"/>
  <c r="H565" i="2"/>
  <c r="H556" i="2"/>
  <c r="F556" i="2"/>
  <c r="H555" i="2"/>
  <c r="F555" i="2"/>
  <c r="H554" i="2"/>
  <c r="H566" i="2"/>
  <c r="H572" i="2"/>
  <c r="F572" i="2"/>
  <c r="H571" i="2"/>
  <c r="F571" i="2"/>
  <c r="H570" i="2"/>
  <c r="F570" i="2"/>
  <c r="H569" i="2"/>
  <c r="F569" i="2"/>
  <c r="H568" i="2"/>
  <c r="F568" i="2"/>
  <c r="H567" i="2"/>
  <c r="F567" i="2"/>
  <c r="H590" i="2"/>
  <c r="F590" i="2"/>
  <c r="H575" i="2"/>
  <c r="F575" i="2"/>
  <c r="H574" i="2"/>
  <c r="H591" i="2"/>
  <c r="F591" i="2"/>
  <c r="H579" i="2"/>
  <c r="F579" i="2"/>
  <c r="H578" i="2"/>
  <c r="F578" i="2"/>
  <c r="H576" i="2"/>
  <c r="F576" i="2"/>
  <c r="H580" i="2"/>
  <c r="H587" i="2"/>
  <c r="H586" i="2"/>
  <c r="H584" i="2"/>
  <c r="F584" i="2"/>
  <c r="H583" i="2"/>
  <c r="F583" i="2"/>
  <c r="H582" i="2"/>
  <c r="F582" i="2"/>
  <c r="H581" i="2"/>
  <c r="F581" i="2"/>
  <c r="H589" i="2"/>
  <c r="H588" i="2"/>
  <c r="F588" i="2"/>
  <c r="H596" i="2"/>
  <c r="H595" i="2"/>
  <c r="H594" i="2"/>
  <c r="F594" i="2"/>
  <c r="H593" i="2"/>
  <c r="F593" i="2"/>
  <c r="H597" i="2"/>
  <c r="H611" i="2"/>
  <c r="F611" i="2"/>
  <c r="H610" i="2"/>
  <c r="F610" i="2"/>
  <c r="H609" i="2"/>
  <c r="F609" i="2"/>
  <c r="H614" i="2"/>
  <c r="H608" i="2"/>
  <c r="F608" i="2"/>
  <c r="H607" i="2"/>
  <c r="H606" i="2"/>
  <c r="F606" i="2"/>
  <c r="H605" i="2"/>
  <c r="F605" i="2"/>
  <c r="H604" i="2"/>
  <c r="F604" i="2"/>
  <c r="H603" i="2"/>
  <c r="F603" i="2"/>
  <c r="H615" i="2"/>
  <c r="H616" i="2"/>
  <c r="H602" i="2"/>
  <c r="F602" i="2"/>
  <c r="H601" i="2"/>
  <c r="F601" i="2"/>
  <c r="H600" i="2"/>
  <c r="F600" i="2"/>
  <c r="H617" i="2"/>
  <c r="H612" i="2"/>
  <c r="H613" i="2"/>
  <c r="H598" i="2"/>
  <c r="F598" i="2"/>
  <c r="H627" i="2"/>
  <c r="H625" i="2"/>
  <c r="F625" i="2"/>
  <c r="H626" i="2"/>
  <c r="H623" i="2"/>
  <c r="F623" i="2"/>
  <c r="H621" i="2"/>
  <c r="F621" i="2"/>
  <c r="H618" i="2"/>
  <c r="F618" i="2"/>
  <c r="H631" i="2"/>
  <c r="H629" i="2"/>
  <c r="F629" i="2"/>
  <c r="H630" i="2"/>
  <c r="H628" i="2"/>
  <c r="F628" i="2"/>
  <c r="H632" i="2"/>
  <c r="H639" i="2"/>
  <c r="H638" i="2"/>
  <c r="F638" i="2"/>
  <c r="H636" i="2"/>
  <c r="F636" i="2"/>
  <c r="H635" i="2"/>
  <c r="F635" i="2"/>
  <c r="H641" i="2"/>
  <c r="H634" i="2"/>
  <c r="F634" i="2"/>
  <c r="H633" i="2"/>
  <c r="H650" i="2"/>
  <c r="F650" i="2"/>
  <c r="H649" i="2"/>
  <c r="F649" i="2"/>
  <c r="H647" i="2"/>
  <c r="F647" i="2"/>
  <c r="H646" i="2"/>
  <c r="F646" i="2"/>
  <c r="H645" i="2"/>
  <c r="F645" i="2"/>
  <c r="H652" i="2"/>
  <c r="F652" i="2"/>
  <c r="H658" i="2"/>
  <c r="F658" i="2"/>
  <c r="H657" i="2"/>
  <c r="F657" i="2"/>
  <c r="F656" i="2"/>
  <c r="H655" i="2"/>
  <c r="F655" i="2"/>
  <c r="H654" i="2"/>
  <c r="F654" i="2"/>
  <c r="H653" i="2"/>
  <c r="F653" i="2"/>
  <c r="H666" i="2"/>
  <c r="F666" i="2"/>
  <c r="H665" i="2"/>
  <c r="F665" i="2"/>
  <c r="H663" i="2"/>
  <c r="F663" i="2"/>
  <c r="H662" i="2"/>
  <c r="F662" i="2"/>
  <c r="H673" i="2"/>
  <c r="F673" i="2"/>
  <c r="H672" i="2"/>
  <c r="F672" i="2"/>
  <c r="H670" i="2"/>
  <c r="F670" i="2"/>
  <c r="H674" i="2"/>
  <c r="H669" i="2"/>
  <c r="H681" i="2"/>
  <c r="F681" i="2"/>
  <c r="H680" i="2"/>
  <c r="F680" i="2"/>
  <c r="H679" i="2"/>
  <c r="F679" i="2"/>
  <c r="H678" i="2"/>
  <c r="F678" i="2"/>
  <c r="H692" i="2"/>
  <c r="F692" i="2"/>
  <c r="H691" i="2"/>
  <c r="F691" i="2"/>
  <c r="H690" i="2"/>
  <c r="F690" i="2"/>
  <c r="H688" i="2"/>
  <c r="F688" i="2"/>
  <c r="H693" i="2"/>
  <c r="H687" i="2"/>
  <c r="F687" i="2"/>
  <c r="H686" i="2"/>
  <c r="F686" i="2"/>
  <c r="H684" i="2"/>
  <c r="F684" i="2"/>
  <c r="H714" i="2"/>
  <c r="F714" i="2"/>
  <c r="H713" i="2"/>
  <c r="F713" i="2"/>
  <c r="H712" i="2"/>
  <c r="F712" i="2"/>
  <c r="H711" i="2"/>
  <c r="F711" i="2"/>
  <c r="H709" i="2"/>
  <c r="F709" i="2"/>
  <c r="H708" i="2"/>
  <c r="F708" i="2"/>
  <c r="F706" i="2"/>
  <c r="H705" i="2"/>
  <c r="F705" i="2"/>
  <c r="H704" i="2"/>
  <c r="F704" i="2"/>
  <c r="H702" i="2"/>
  <c r="F702" i="2"/>
  <c r="H701" i="2"/>
  <c r="F701" i="2"/>
  <c r="H700" i="2"/>
  <c r="F700" i="2"/>
  <c r="H699" i="2"/>
  <c r="F699" i="2"/>
  <c r="H698" i="2"/>
  <c r="F698" i="2"/>
  <c r="H697" i="2"/>
  <c r="F697" i="2"/>
  <c r="H696" i="2"/>
  <c r="F696" i="2"/>
  <c r="H695" i="2"/>
  <c r="F695" i="2"/>
  <c r="H694" i="2"/>
  <c r="F694" i="2"/>
  <c r="H721" i="2"/>
  <c r="F721" i="2"/>
  <c r="H720" i="2"/>
  <c r="F720" i="2"/>
  <c r="H719" i="2"/>
  <c r="F719" i="2"/>
  <c r="H731" i="2"/>
  <c r="F731" i="2"/>
  <c r="H730" i="2"/>
  <c r="F730" i="2"/>
  <c r="H729" i="2"/>
  <c r="F729" i="2"/>
  <c r="H732" i="2"/>
  <c r="H725" i="2"/>
  <c r="F725" i="2"/>
  <c r="H739" i="2"/>
  <c r="F739" i="2"/>
  <c r="H738" i="2"/>
  <c r="F738" i="2"/>
  <c r="H737" i="2"/>
  <c r="F737" i="2"/>
  <c r="H736" i="2"/>
  <c r="F736" i="2"/>
  <c r="H734" i="2"/>
  <c r="F734" i="2"/>
  <c r="H745" i="2"/>
  <c r="F745" i="2"/>
  <c r="H744" i="2"/>
  <c r="F744" i="2"/>
  <c r="H742" i="2"/>
  <c r="F742" i="2"/>
  <c r="H740" i="2"/>
  <c r="F740" i="2"/>
  <c r="H748" i="2"/>
  <c r="H761" i="2"/>
  <c r="F761" i="2"/>
  <c r="H760" i="2"/>
  <c r="F760" i="2"/>
  <c r="H757" i="2"/>
  <c r="F757" i="2"/>
  <c r="H756" i="2"/>
  <c r="F756" i="2"/>
  <c r="H755" i="2"/>
  <c r="F755" i="2"/>
  <c r="H754" i="2"/>
  <c r="F754" i="2"/>
  <c r="H753" i="2"/>
  <c r="F753" i="2"/>
  <c r="H765" i="2"/>
  <c r="H750" i="2"/>
  <c r="F750" i="2"/>
  <c r="H771" i="2"/>
  <c r="F771" i="2"/>
  <c r="H770" i="2"/>
  <c r="F770" i="2"/>
  <c r="H769" i="2"/>
  <c r="F769" i="2"/>
  <c r="H768" i="2"/>
  <c r="F768" i="2"/>
  <c r="H767" i="2"/>
  <c r="F767" i="2"/>
  <c r="H766" i="2"/>
  <c r="F766" i="2"/>
  <c r="H774" i="2"/>
  <c r="H773" i="2"/>
  <c r="F773" i="2"/>
  <c r="H786" i="2"/>
  <c r="F786" i="2"/>
  <c r="H787" i="2"/>
  <c r="H784" i="2"/>
  <c r="F784" i="2"/>
  <c r="H783" i="2"/>
  <c r="F783" i="2"/>
  <c r="H782" i="2"/>
  <c r="F782" i="2"/>
  <c r="H781" i="2"/>
  <c r="F781" i="2"/>
  <c r="H780" i="2"/>
  <c r="F780" i="2"/>
  <c r="H779" i="2"/>
  <c r="F779" i="2"/>
  <c r="H778" i="2"/>
  <c r="F778" i="2"/>
  <c r="H777" i="2"/>
  <c r="F777" i="2"/>
  <c r="H791" i="2"/>
  <c r="H776" i="2"/>
  <c r="F776" i="2"/>
  <c r="H788" i="2"/>
  <c r="I1894" i="2"/>
  <c r="G1894" i="2"/>
  <c r="H793" i="2"/>
  <c r="H799" i="2"/>
  <c r="H798" i="2"/>
  <c r="H797" i="2"/>
  <c r="H818" i="2"/>
  <c r="H817" i="2"/>
  <c r="H815" i="2"/>
  <c r="H814" i="2"/>
  <c r="H813" i="2"/>
  <c r="H809" i="2"/>
  <c r="H808" i="2"/>
  <c r="H807" i="2"/>
  <c r="H806" i="2"/>
  <c r="H805" i="2"/>
  <c r="H819" i="2"/>
  <c r="H804" i="2"/>
  <c r="H803" i="2"/>
  <c r="H802" i="2"/>
  <c r="H801" i="2"/>
  <c r="H800" i="2"/>
  <c r="H828" i="2"/>
  <c r="H820" i="2"/>
  <c r="H827" i="2"/>
  <c r="H826" i="2"/>
  <c r="H825" i="2"/>
  <c r="H824" i="2"/>
  <c r="H823" i="2"/>
  <c r="H822" i="2"/>
  <c r="H821" i="2"/>
  <c r="H816" i="2"/>
  <c r="G2348" i="2" l="1"/>
  <c r="G2357" i="2"/>
  <c r="D2302" i="2" a="1"/>
  <c r="D2302" i="2" s="1"/>
  <c r="H2302" i="2" s="1"/>
  <c r="D2356" i="2" a="1"/>
  <c r="D2356" i="2" s="1"/>
  <c r="H2356" i="2" s="1"/>
  <c r="F2349" i="2"/>
  <c r="H2349" i="2"/>
  <c r="H2346" i="2"/>
  <c r="F2346" i="2"/>
  <c r="H2363" i="2"/>
  <c r="F2363" i="2"/>
  <c r="F2306" i="2"/>
  <c r="F505" i="2"/>
  <c r="F624" i="2"/>
  <c r="F620" i="2"/>
  <c r="H727" i="2"/>
  <c r="F2291" i="2"/>
  <c r="G2291" i="2" s="1"/>
  <c r="F541" i="2"/>
  <c r="G541" i="2" s="1"/>
  <c r="F2340" i="2"/>
  <c r="G2340" i="2" s="1"/>
  <c r="F726" i="2"/>
  <c r="F2323" i="2"/>
  <c r="I2323" i="2" s="1"/>
  <c r="F2307" i="2"/>
  <c r="F2329" i="2"/>
  <c r="G2329" i="2" s="1"/>
  <c r="F677" i="2"/>
  <c r="G677" i="2" s="1"/>
  <c r="F2351" i="2"/>
  <c r="I2351" i="2" s="1"/>
  <c r="F2337" i="2"/>
  <c r="G2337" i="2" s="1"/>
  <c r="F2322" i="2"/>
  <c r="G2322" i="2" s="1"/>
  <c r="F2332" i="2"/>
  <c r="G2332" i="2" s="1"/>
  <c r="D2327" i="2" a="1"/>
  <c r="D2327" i="2" s="1"/>
  <c r="D2334" i="2" a="1"/>
  <c r="D2334" i="2" s="1"/>
  <c r="F2352" i="2"/>
  <c r="I2352" i="2" s="1"/>
  <c r="B9" i="10"/>
  <c r="G2362" i="2"/>
  <c r="I2362" i="2"/>
  <c r="E3" i="9"/>
  <c r="E7" i="9" s="1"/>
  <c r="Q5" i="4" s="1"/>
  <c r="F83" i="2"/>
  <c r="H201" i="2"/>
  <c r="I2353" i="2"/>
  <c r="G2353" i="2"/>
  <c r="I2361" i="2"/>
  <c r="G2361" i="2"/>
  <c r="G2342" i="2"/>
  <c r="I2342" i="2"/>
  <c r="G2343" i="2"/>
  <c r="I2343" i="2"/>
  <c r="G2344" i="2"/>
  <c r="I2344" i="2"/>
  <c r="G2345" i="2"/>
  <c r="I2345" i="2"/>
  <c r="F592" i="2"/>
  <c r="I592" i="2" s="1"/>
  <c r="H135" i="2"/>
  <c r="F200" i="2"/>
  <c r="G200" i="2" s="1"/>
  <c r="F202" i="2"/>
  <c r="G202" i="2" s="1"/>
  <c r="H159" i="2"/>
  <c r="F121" i="2"/>
  <c r="G121" i="2" s="1"/>
  <c r="F2" i="2"/>
  <c r="I2" i="2" s="1"/>
  <c r="F50" i="2"/>
  <c r="I50" i="2" s="1"/>
  <c r="F207" i="2"/>
  <c r="G207" i="2" s="1"/>
  <c r="H213" i="2"/>
  <c r="F140" i="2"/>
  <c r="G140" i="2" s="1"/>
  <c r="H120" i="2"/>
  <c r="H215" i="2"/>
  <c r="F115" i="2"/>
  <c r="G115" i="2" s="1"/>
  <c r="H2282" i="2"/>
  <c r="H9" i="2"/>
  <c r="F58" i="2"/>
  <c r="I58" i="2" s="1"/>
  <c r="F11" i="2"/>
  <c r="G11" i="2" s="1"/>
  <c r="F163" i="2"/>
  <c r="G163" i="2" s="1"/>
  <c r="H169" i="2"/>
  <c r="H18" i="2"/>
  <c r="H209" i="2"/>
  <c r="H178" i="2"/>
  <c r="F27" i="2"/>
  <c r="I27" i="2" s="1"/>
  <c r="G2323" i="2"/>
  <c r="H203" i="2"/>
  <c r="H165" i="2"/>
  <c r="F8" i="2"/>
  <c r="G8" i="2" s="1"/>
  <c r="G2331" i="2"/>
  <c r="H98" i="2"/>
  <c r="F170" i="2"/>
  <c r="I170" i="2" s="1"/>
  <c r="H133" i="2"/>
  <c r="F17" i="2"/>
  <c r="G17" i="2" s="1"/>
  <c r="F167" i="2"/>
  <c r="G167" i="2" s="1"/>
  <c r="F128" i="2"/>
  <c r="G128" i="2" s="1"/>
  <c r="F79" i="2"/>
  <c r="G79" i="2" s="1"/>
  <c r="F57" i="2"/>
  <c r="I57" i="2" s="1"/>
  <c r="F7" i="2"/>
  <c r="G7" i="2" s="1"/>
  <c r="G2338" i="2"/>
  <c r="I2338" i="2"/>
  <c r="G2328" i="2"/>
  <c r="I2328" i="2"/>
  <c r="G2333" i="2"/>
  <c r="I2333" i="2"/>
  <c r="G2336" i="2"/>
  <c r="I2336" i="2"/>
  <c r="I2317" i="2"/>
  <c r="F10" i="2"/>
  <c r="G10" i="2" s="1"/>
  <c r="H19" i="2"/>
  <c r="F126" i="2"/>
  <c r="G126" i="2" s="1"/>
  <c r="F88" i="2"/>
  <c r="G88" i="2" s="1"/>
  <c r="H96" i="2"/>
  <c r="F54" i="2"/>
  <c r="G54" i="2" s="1"/>
  <c r="H112" i="2"/>
  <c r="H107" i="2"/>
  <c r="F33" i="2"/>
  <c r="G33" i="2" s="1"/>
  <c r="H194" i="2"/>
  <c r="F174" i="2"/>
  <c r="G174" i="2" s="1"/>
  <c r="F76" i="2"/>
  <c r="I76" i="2" s="1"/>
  <c r="H51" i="2"/>
  <c r="H78" i="2"/>
  <c r="H134" i="2"/>
  <c r="F130" i="2"/>
  <c r="G130" i="2" s="1"/>
  <c r="F87" i="2"/>
  <c r="G87" i="2" s="1"/>
  <c r="F53" i="2"/>
  <c r="I53" i="2" s="1"/>
  <c r="F166" i="2"/>
  <c r="I166" i="2" s="1"/>
  <c r="F129" i="2"/>
  <c r="G129" i="2" s="1"/>
  <c r="F214" i="2"/>
  <c r="G214" i="2" s="1"/>
  <c r="F154" i="2"/>
  <c r="I154" i="2" s="1"/>
  <c r="F2283" i="2"/>
  <c r="G2283" i="2" s="1"/>
  <c r="H2288" i="2"/>
  <c r="H160" i="2"/>
  <c r="F119" i="2"/>
  <c r="G119" i="2" s="1"/>
  <c r="H113" i="2"/>
  <c r="F21" i="2"/>
  <c r="G21" i="2" s="1"/>
  <c r="F414" i="2"/>
  <c r="F156" i="2"/>
  <c r="G156" i="2" s="1"/>
  <c r="F86" i="2"/>
  <c r="I86" i="2" s="1"/>
  <c r="F187" i="2"/>
  <c r="G187" i="2" s="1"/>
  <c r="F94" i="2"/>
  <c r="G94" i="2" s="1"/>
  <c r="F42" i="2"/>
  <c r="G42" i="2" s="1"/>
  <c r="F2280" i="2"/>
  <c r="G2280" i="2" s="1"/>
  <c r="F116" i="2"/>
  <c r="I116" i="2" s="1"/>
  <c r="F204" i="2"/>
  <c r="G204" i="2" s="1"/>
  <c r="F206" i="2"/>
  <c r="G206" i="2" s="1"/>
  <c r="F171" i="2"/>
  <c r="G171" i="2" s="1"/>
  <c r="F155" i="2"/>
  <c r="G155" i="2" s="1"/>
  <c r="F111" i="2"/>
  <c r="G111" i="2" s="1"/>
  <c r="H84" i="2"/>
  <c r="F68" i="2"/>
  <c r="G68" i="2" s="1"/>
  <c r="F22" i="2"/>
  <c r="G22" i="2" s="1"/>
  <c r="F149" i="2"/>
  <c r="G149" i="2" s="1"/>
  <c r="F157" i="2"/>
  <c r="G157" i="2" s="1"/>
  <c r="F32" i="2"/>
  <c r="G32" i="2" s="1"/>
  <c r="F2281" i="2"/>
  <c r="I2281" i="2" s="1"/>
  <c r="F48" i="2"/>
  <c r="G48" i="2" s="1"/>
  <c r="H89" i="2"/>
  <c r="H118" i="2"/>
  <c r="F117" i="2"/>
  <c r="G117" i="2" s="1"/>
  <c r="F192" i="2"/>
  <c r="G192" i="2" s="1"/>
  <c r="F168" i="2"/>
  <c r="G168" i="2" s="1"/>
  <c r="F208" i="2"/>
  <c r="G208" i="2" s="1"/>
  <c r="F136" i="2"/>
  <c r="I136" i="2" s="1"/>
  <c r="F14" i="2"/>
  <c r="G14" i="2" s="1"/>
  <c r="I2324" i="2"/>
  <c r="G2324" i="2"/>
  <c r="F2297" i="2"/>
  <c r="G2297" i="2" s="1"/>
  <c r="F175" i="2"/>
  <c r="G175" i="2" s="1"/>
  <c r="F144" i="2"/>
  <c r="G144" i="2" s="1"/>
  <c r="I196" i="2"/>
  <c r="F44" i="2"/>
  <c r="G44" i="2" s="1"/>
  <c r="F34" i="2"/>
  <c r="I34" i="2" s="1"/>
  <c r="F28" i="2"/>
  <c r="G28" i="2" s="1"/>
  <c r="F141" i="2"/>
  <c r="G141" i="2" s="1"/>
  <c r="I2321" i="2"/>
  <c r="G2321" i="2"/>
  <c r="I2325" i="2"/>
  <c r="G2325" i="2"/>
  <c r="I2326" i="2"/>
  <c r="G2326" i="2"/>
  <c r="I2320" i="2"/>
  <c r="G2320" i="2"/>
  <c r="G2318" i="2"/>
  <c r="I2318" i="2"/>
  <c r="G2308" i="2"/>
  <c r="I2308" i="2"/>
  <c r="G2319" i="2"/>
  <c r="I2319" i="2"/>
  <c r="G2306" i="2"/>
  <c r="I2306" i="2"/>
  <c r="G2307" i="2"/>
  <c r="I2307" i="2"/>
  <c r="G2316" i="2"/>
  <c r="I2316" i="2"/>
  <c r="G2282" i="2"/>
  <c r="I2282" i="2"/>
  <c r="G2284" i="2"/>
  <c r="I2284" i="2"/>
  <c r="G2289" i="2"/>
  <c r="I2289" i="2"/>
  <c r="G2295" i="2"/>
  <c r="I2295" i="2"/>
  <c r="G2294" i="2"/>
  <c r="I2294" i="2"/>
  <c r="G2293" i="2"/>
  <c r="I2293" i="2"/>
  <c r="G2292" i="2"/>
  <c r="I2292" i="2"/>
  <c r="G2288" i="2"/>
  <c r="I2288" i="2"/>
  <c r="G2287" i="2"/>
  <c r="I2287" i="2"/>
  <c r="G2290" i="2"/>
  <c r="I2290" i="2"/>
  <c r="G2300" i="2"/>
  <c r="I2300" i="2"/>
  <c r="G2299" i="2"/>
  <c r="I2299" i="2"/>
  <c r="G2305" i="2"/>
  <c r="I2305" i="2"/>
  <c r="G2304" i="2"/>
  <c r="I2304" i="2"/>
  <c r="G2303" i="2"/>
  <c r="I2303" i="2"/>
  <c r="G2298" i="2"/>
  <c r="I2298" i="2"/>
  <c r="G2302" i="2"/>
  <c r="I2302" i="2"/>
  <c r="G2301" i="2"/>
  <c r="I2301" i="2"/>
  <c r="G2296" i="2"/>
  <c r="I2296" i="2"/>
  <c r="F772" i="2"/>
  <c r="H772" i="2"/>
  <c r="D139" i="2" a="1"/>
  <c r="D139" i="2" s="1"/>
  <c r="D106" i="2" a="1"/>
  <c r="D106" i="2" s="1"/>
  <c r="B48" i="5"/>
  <c r="D747" i="2" a="1"/>
  <c r="D747" i="2" s="1"/>
  <c r="D733" i="2" a="1"/>
  <c r="D733" i="2" s="1"/>
  <c r="D469" i="2" a="1"/>
  <c r="D469" i="2" s="1"/>
  <c r="D325" i="2" a="1"/>
  <c r="D325" i="2" s="1"/>
  <c r="D319" i="2" a="1"/>
  <c r="D319" i="2" s="1"/>
  <c r="D227" i="2" a="1"/>
  <c r="D227" i="2" s="1"/>
  <c r="B45" i="5"/>
  <c r="D735" i="2" a="1"/>
  <c r="D735" i="2" s="1"/>
  <c r="D577" i="2" a="1"/>
  <c r="D577" i="2" s="1"/>
  <c r="D538" i="2" a="1"/>
  <c r="D538" i="2" s="1"/>
  <c r="D518" i="2" a="1"/>
  <c r="D518" i="2" s="1"/>
  <c r="D457" i="2" a="1"/>
  <c r="D457" i="2" s="1"/>
  <c r="D221" i="2" a="1"/>
  <c r="D221" i="2" s="1"/>
  <c r="D41" i="2" a="1"/>
  <c r="D41" i="2" s="1"/>
  <c r="H41" i="2" s="1"/>
  <c r="B69" i="5"/>
  <c r="B76" i="5" s="1"/>
  <c r="D682" i="2" a="1"/>
  <c r="D682" i="2" s="1"/>
  <c r="H682" i="2" s="1"/>
  <c r="D651" i="2" a="1"/>
  <c r="D651" i="2" s="1"/>
  <c r="H651" i="2" s="1"/>
  <c r="D573" i="2" a="1"/>
  <c r="D573" i="2" s="1"/>
  <c r="H573" i="2" s="1"/>
  <c r="D470" i="2" a="1"/>
  <c r="D470" i="2" s="1"/>
  <c r="H470" i="2" s="1"/>
  <c r="D369" i="2" a="1"/>
  <c r="D369" i="2" s="1"/>
  <c r="H369" i="2" s="1"/>
  <c r="D299" i="2" a="1"/>
  <c r="D299" i="2" s="1"/>
  <c r="H299" i="2" s="1"/>
  <c r="D265" i="2" a="1"/>
  <c r="D265" i="2" s="1"/>
  <c r="H265" i="2" s="1"/>
  <c r="D193" i="2" a="1"/>
  <c r="D193" i="2" s="1"/>
  <c r="H193" i="2" s="1"/>
  <c r="D93" i="2" a="1"/>
  <c r="D93" i="2" s="1"/>
  <c r="H93" i="2" s="1"/>
  <c r="D640" i="2" a="1"/>
  <c r="D640" i="2" s="1"/>
  <c r="H640" i="2" s="1"/>
  <c r="D585" i="2" a="1"/>
  <c r="D585" i="2" s="1"/>
  <c r="H585" i="2" s="1"/>
  <c r="D483" i="2" a="1"/>
  <c r="D483" i="2" s="1"/>
  <c r="H483" i="2" s="1"/>
  <c r="B23" i="5"/>
  <c r="B22" i="5"/>
  <c r="D811" i="2" a="1"/>
  <c r="D811" i="2" s="1"/>
  <c r="D749" i="2" a="1"/>
  <c r="D749" i="2" s="1"/>
  <c r="D718" i="2" a="1"/>
  <c r="D718" i="2" s="1"/>
  <c r="D676" i="2" a="1"/>
  <c r="D676" i="2" s="1"/>
  <c r="D661" i="2" a="1"/>
  <c r="D661" i="2" s="1"/>
  <c r="D810" i="2" a="1"/>
  <c r="D810" i="2" s="1"/>
  <c r="B40" i="5"/>
  <c r="D785" i="2" a="1"/>
  <c r="D785" i="2" s="1"/>
  <c r="D752" i="2" a="1"/>
  <c r="D752" i="2" s="1"/>
  <c r="D710" i="2" a="1"/>
  <c r="D710" i="2" s="1"/>
  <c r="D537" i="2" a="1"/>
  <c r="D537" i="2" s="1"/>
  <c r="D397" i="2" a="1"/>
  <c r="D397" i="2" s="1"/>
  <c r="D398" i="2" a="1"/>
  <c r="D398" i="2" s="1"/>
  <c r="D234" i="2" a="1"/>
  <c r="D234" i="2" s="1"/>
  <c r="G197" i="2"/>
  <c r="I197" i="2"/>
  <c r="G198" i="2"/>
  <c r="I198" i="2"/>
  <c r="G199" i="2"/>
  <c r="I199" i="2"/>
  <c r="G201" i="2"/>
  <c r="I201" i="2"/>
  <c r="G203" i="2"/>
  <c r="I203" i="2"/>
  <c r="G215" i="2"/>
  <c r="I215" i="2"/>
  <c r="G205" i="2"/>
  <c r="I205" i="2"/>
  <c r="G209" i="2"/>
  <c r="I209" i="2"/>
  <c r="G210" i="2"/>
  <c r="I210" i="2"/>
  <c r="G211" i="2"/>
  <c r="I211" i="2"/>
  <c r="G212" i="2"/>
  <c r="I212" i="2"/>
  <c r="G213" i="2"/>
  <c r="I213" i="2"/>
  <c r="G195" i="2"/>
  <c r="I195" i="2"/>
  <c r="G194" i="2"/>
  <c r="I194" i="2"/>
  <c r="G185" i="2"/>
  <c r="I185" i="2"/>
  <c r="G193" i="2"/>
  <c r="I193" i="2"/>
  <c r="G186" i="2"/>
  <c r="I186" i="2"/>
  <c r="G188" i="2"/>
  <c r="I188" i="2"/>
  <c r="G189" i="2"/>
  <c r="I189" i="2"/>
  <c r="G190" i="2"/>
  <c r="I190" i="2"/>
  <c r="G191" i="2"/>
  <c r="I191" i="2"/>
  <c r="G184" i="2"/>
  <c r="I184" i="2"/>
  <c r="G172" i="2"/>
  <c r="I172" i="2"/>
  <c r="G173" i="2"/>
  <c r="I173" i="2"/>
  <c r="G183" i="2"/>
  <c r="I183" i="2"/>
  <c r="G176" i="2"/>
  <c r="I176" i="2"/>
  <c r="G177" i="2"/>
  <c r="I177" i="2"/>
  <c r="G178" i="2"/>
  <c r="I178" i="2"/>
  <c r="G179" i="2"/>
  <c r="I179" i="2"/>
  <c r="G180" i="2"/>
  <c r="I180" i="2"/>
  <c r="G181" i="2"/>
  <c r="I181" i="2"/>
  <c r="G182" i="2"/>
  <c r="I182" i="2"/>
  <c r="G164" i="2"/>
  <c r="I164" i="2"/>
  <c r="G165" i="2"/>
  <c r="I165" i="2"/>
  <c r="G169" i="2"/>
  <c r="I169" i="2"/>
  <c r="G159" i="2"/>
  <c r="I159" i="2"/>
  <c r="G160" i="2"/>
  <c r="I160" i="2"/>
  <c r="G161" i="2"/>
  <c r="I161" i="2"/>
  <c r="G162" i="2"/>
  <c r="I162" i="2"/>
  <c r="G150" i="2"/>
  <c r="I150" i="2"/>
  <c r="G151" i="2"/>
  <c r="I151" i="2"/>
  <c r="G152" i="2"/>
  <c r="I152" i="2"/>
  <c r="G153" i="2"/>
  <c r="I153" i="2"/>
  <c r="G158" i="2"/>
  <c r="I158" i="2"/>
  <c r="G148" i="2"/>
  <c r="I148" i="2"/>
  <c r="G146" i="2"/>
  <c r="I146" i="2"/>
  <c r="G147" i="2"/>
  <c r="I147" i="2"/>
  <c r="G142" i="2"/>
  <c r="I142" i="2"/>
  <c r="G143" i="2"/>
  <c r="I143" i="2"/>
  <c r="G145" i="2"/>
  <c r="I145" i="2"/>
  <c r="G132" i="2"/>
  <c r="I132" i="2"/>
  <c r="G133" i="2"/>
  <c r="I133" i="2"/>
  <c r="G134" i="2"/>
  <c r="I134" i="2"/>
  <c r="G135" i="2"/>
  <c r="I135" i="2"/>
  <c r="G137" i="2"/>
  <c r="I137" i="2"/>
  <c r="G138" i="2"/>
  <c r="I138" i="2"/>
  <c r="G125" i="2"/>
  <c r="I125" i="2"/>
  <c r="G127" i="2"/>
  <c r="I127" i="2"/>
  <c r="G131" i="2"/>
  <c r="I131" i="2"/>
  <c r="G118" i="2"/>
  <c r="I118" i="2"/>
  <c r="G120" i="2"/>
  <c r="I120" i="2"/>
  <c r="G124" i="2"/>
  <c r="I124" i="2"/>
  <c r="G123" i="2"/>
  <c r="I123" i="2"/>
  <c r="G122" i="2"/>
  <c r="I122" i="2"/>
  <c r="G109" i="2"/>
  <c r="I109" i="2"/>
  <c r="G110" i="2"/>
  <c r="I110" i="2"/>
  <c r="G112" i="2"/>
  <c r="I112" i="2"/>
  <c r="G113" i="2"/>
  <c r="I113" i="2"/>
  <c r="G114" i="2"/>
  <c r="I114" i="2"/>
  <c r="G116" i="2"/>
  <c r="G108" i="2"/>
  <c r="I108" i="2"/>
  <c r="G105" i="2"/>
  <c r="I105" i="2"/>
  <c r="G107" i="2"/>
  <c r="I107" i="2"/>
  <c r="G93" i="2"/>
  <c r="I93" i="2"/>
  <c r="G104" i="2"/>
  <c r="I104" i="2"/>
  <c r="I94" i="2"/>
  <c r="G95" i="2"/>
  <c r="I95" i="2"/>
  <c r="G96" i="2"/>
  <c r="I96" i="2"/>
  <c r="G97" i="2"/>
  <c r="I97" i="2"/>
  <c r="G98" i="2"/>
  <c r="I98" i="2"/>
  <c r="G100" i="2"/>
  <c r="I100" i="2"/>
  <c r="G101" i="2"/>
  <c r="I101" i="2"/>
  <c r="G102" i="2"/>
  <c r="I102" i="2"/>
  <c r="G103" i="2"/>
  <c r="I103" i="2"/>
  <c r="G89" i="2"/>
  <c r="I89" i="2"/>
  <c r="G90" i="2"/>
  <c r="I90" i="2"/>
  <c r="G91" i="2"/>
  <c r="I91" i="2"/>
  <c r="G92" i="2"/>
  <c r="I92" i="2"/>
  <c r="G83" i="2"/>
  <c r="I83" i="2"/>
  <c r="G84" i="2"/>
  <c r="I84" i="2"/>
  <c r="G85" i="2"/>
  <c r="I85" i="2"/>
  <c r="G75" i="2"/>
  <c r="I75" i="2"/>
  <c r="G77" i="2"/>
  <c r="I77" i="2"/>
  <c r="G78" i="2"/>
  <c r="I78" i="2"/>
  <c r="G80" i="2"/>
  <c r="I80" i="2"/>
  <c r="G81" i="2"/>
  <c r="I81" i="2"/>
  <c r="G82" i="2"/>
  <c r="I82" i="2"/>
  <c r="G66" i="2"/>
  <c r="I66" i="2"/>
  <c r="G67" i="2"/>
  <c r="I67" i="2"/>
  <c r="G74" i="2"/>
  <c r="I74" i="2"/>
  <c r="G70" i="2"/>
  <c r="I70" i="2"/>
  <c r="G71" i="2"/>
  <c r="I71" i="2"/>
  <c r="G72" i="2"/>
  <c r="I72" i="2"/>
  <c r="G73" i="2"/>
  <c r="I73" i="2"/>
  <c r="G65" i="2"/>
  <c r="I65" i="2"/>
  <c r="G63" i="2"/>
  <c r="I63" i="2"/>
  <c r="G64" i="2"/>
  <c r="I64" i="2"/>
  <c r="G52" i="2"/>
  <c r="I52" i="2"/>
  <c r="G55" i="2"/>
  <c r="I55" i="2"/>
  <c r="G56" i="2"/>
  <c r="I56" i="2"/>
  <c r="G59" i="2"/>
  <c r="I59" i="2"/>
  <c r="G60" i="2"/>
  <c r="I60" i="2"/>
  <c r="G61" i="2"/>
  <c r="I61" i="2"/>
  <c r="G62" i="2"/>
  <c r="I62" i="2"/>
  <c r="G45" i="2"/>
  <c r="I45" i="2"/>
  <c r="G47" i="2"/>
  <c r="I47" i="2"/>
  <c r="G49" i="2"/>
  <c r="I49" i="2"/>
  <c r="G51" i="2"/>
  <c r="I51" i="2"/>
  <c r="G40" i="2"/>
  <c r="I40" i="2"/>
  <c r="G41" i="2"/>
  <c r="I41" i="2"/>
  <c r="G31" i="2"/>
  <c r="I31" i="2"/>
  <c r="G30" i="2"/>
  <c r="I30" i="2"/>
  <c r="G38" i="2"/>
  <c r="I38" i="2"/>
  <c r="G39" i="2"/>
  <c r="I39" i="2"/>
  <c r="G35" i="2"/>
  <c r="I35" i="2"/>
  <c r="G36" i="2"/>
  <c r="I36" i="2"/>
  <c r="G37" i="2"/>
  <c r="I37" i="2"/>
  <c r="G5" i="2"/>
  <c r="I5" i="2"/>
  <c r="G6" i="2"/>
  <c r="I6" i="2"/>
  <c r="G9" i="2"/>
  <c r="I9" i="2"/>
  <c r="G12" i="2"/>
  <c r="I12" i="2"/>
  <c r="G13" i="2"/>
  <c r="I13" i="2"/>
  <c r="G15" i="2"/>
  <c r="I15" i="2"/>
  <c r="G16" i="2"/>
  <c r="I16" i="2"/>
  <c r="G18" i="2"/>
  <c r="I18" i="2"/>
  <c r="G19" i="2"/>
  <c r="I19" i="2"/>
  <c r="G20" i="2"/>
  <c r="I20" i="2"/>
  <c r="G23" i="2"/>
  <c r="I23" i="2"/>
  <c r="G24" i="2"/>
  <c r="I24" i="2"/>
  <c r="G25" i="2"/>
  <c r="I25" i="2"/>
  <c r="G26" i="2"/>
  <c r="I26" i="2"/>
  <c r="G29" i="2"/>
  <c r="I29" i="2"/>
  <c r="G4" i="2"/>
  <c r="I4" i="2"/>
  <c r="G3" i="2"/>
  <c r="I3" i="2"/>
  <c r="G2" i="2"/>
  <c r="G788" i="2"/>
  <c r="I788" i="2"/>
  <c r="G776" i="2"/>
  <c r="I776" i="2"/>
  <c r="G791" i="2"/>
  <c r="I791" i="2"/>
  <c r="G777" i="2"/>
  <c r="I777" i="2"/>
  <c r="G778" i="2"/>
  <c r="I778" i="2"/>
  <c r="G779" i="2"/>
  <c r="I779" i="2"/>
  <c r="G780" i="2"/>
  <c r="I780" i="2"/>
  <c r="G781" i="2"/>
  <c r="I781" i="2"/>
  <c r="G782" i="2"/>
  <c r="I782" i="2"/>
  <c r="G790" i="2"/>
  <c r="I790" i="2"/>
  <c r="G783" i="2"/>
  <c r="I783" i="2"/>
  <c r="G784" i="2"/>
  <c r="I784" i="2"/>
  <c r="G787" i="2"/>
  <c r="I787" i="2"/>
  <c r="G786" i="2"/>
  <c r="I786" i="2"/>
  <c r="G773" i="2"/>
  <c r="I773" i="2"/>
  <c r="G774" i="2"/>
  <c r="I774" i="2"/>
  <c r="G766" i="2"/>
  <c r="I766" i="2"/>
  <c r="G767" i="2"/>
  <c r="I767" i="2"/>
  <c r="G768" i="2"/>
  <c r="I768" i="2"/>
  <c r="G769" i="2"/>
  <c r="I769" i="2"/>
  <c r="G770" i="2"/>
  <c r="I770" i="2"/>
  <c r="G771" i="2"/>
  <c r="I771" i="2"/>
  <c r="G750" i="2"/>
  <c r="I750" i="2"/>
  <c r="G765" i="2"/>
  <c r="I765" i="2"/>
  <c r="G753" i="2"/>
  <c r="I753" i="2"/>
  <c r="G754" i="2"/>
  <c r="I754" i="2"/>
  <c r="G755" i="2"/>
  <c r="I755" i="2"/>
  <c r="G756" i="2"/>
  <c r="I756" i="2"/>
  <c r="G757" i="2"/>
  <c r="I757" i="2"/>
  <c r="G760" i="2"/>
  <c r="I760" i="2"/>
  <c r="G761" i="2"/>
  <c r="I761" i="2"/>
  <c r="G748" i="2"/>
  <c r="I748" i="2"/>
  <c r="G740" i="2"/>
  <c r="I740" i="2"/>
  <c r="G742" i="2"/>
  <c r="I742" i="2"/>
  <c r="G744" i="2"/>
  <c r="I744" i="2"/>
  <c r="G745" i="2"/>
  <c r="I745" i="2"/>
  <c r="G734" i="2"/>
  <c r="I734" i="2"/>
  <c r="G736" i="2"/>
  <c r="I736" i="2"/>
  <c r="G737" i="2"/>
  <c r="I737" i="2"/>
  <c r="G738" i="2"/>
  <c r="I738" i="2"/>
  <c r="G739" i="2"/>
  <c r="I739" i="2"/>
  <c r="G725" i="2"/>
  <c r="I725" i="2"/>
  <c r="G726" i="2"/>
  <c r="I726" i="2"/>
  <c r="G727" i="2"/>
  <c r="I727" i="2"/>
  <c r="G732" i="2"/>
  <c r="I732" i="2"/>
  <c r="G729" i="2"/>
  <c r="I729" i="2"/>
  <c r="G730" i="2"/>
  <c r="I730" i="2"/>
  <c r="G731" i="2"/>
  <c r="I731" i="2"/>
  <c r="G719" i="2"/>
  <c r="I719" i="2"/>
  <c r="G720" i="2"/>
  <c r="I720" i="2"/>
  <c r="G721" i="2"/>
  <c r="I721" i="2"/>
  <c r="G694" i="2"/>
  <c r="I694" i="2"/>
  <c r="G695" i="2"/>
  <c r="I695" i="2"/>
  <c r="G696" i="2"/>
  <c r="I696" i="2"/>
  <c r="G697" i="2"/>
  <c r="I697" i="2"/>
  <c r="G698" i="2"/>
  <c r="I698" i="2"/>
  <c r="G699" i="2"/>
  <c r="I699" i="2"/>
  <c r="G700" i="2"/>
  <c r="I700" i="2"/>
  <c r="G701" i="2"/>
  <c r="I701" i="2"/>
  <c r="G702" i="2"/>
  <c r="I702" i="2"/>
  <c r="G704" i="2"/>
  <c r="I704" i="2"/>
  <c r="G705" i="2"/>
  <c r="I705" i="2"/>
  <c r="G706" i="2"/>
  <c r="I706" i="2"/>
  <c r="G708" i="2"/>
  <c r="I708" i="2"/>
  <c r="G709" i="2"/>
  <c r="I709" i="2"/>
  <c r="G711" i="2"/>
  <c r="I711" i="2"/>
  <c r="G712" i="2"/>
  <c r="I712" i="2"/>
  <c r="G713" i="2"/>
  <c r="I713" i="2"/>
  <c r="G714" i="2"/>
  <c r="I714" i="2"/>
  <c r="G684" i="2"/>
  <c r="I684" i="2"/>
  <c r="G686" i="2"/>
  <c r="I686" i="2"/>
  <c r="G687" i="2"/>
  <c r="I687" i="2"/>
  <c r="G693" i="2"/>
  <c r="I693" i="2"/>
  <c r="G688" i="2"/>
  <c r="I688" i="2"/>
  <c r="G690" i="2"/>
  <c r="I690" i="2"/>
  <c r="G691" i="2"/>
  <c r="I691" i="2"/>
  <c r="G692" i="2"/>
  <c r="I692" i="2"/>
  <c r="G682" i="2"/>
  <c r="I682" i="2"/>
  <c r="G678" i="2"/>
  <c r="I678" i="2"/>
  <c r="G679" i="2"/>
  <c r="I679" i="2"/>
  <c r="G680" i="2"/>
  <c r="I680" i="2"/>
  <c r="G681" i="2"/>
  <c r="I681" i="2"/>
  <c r="G669" i="2"/>
  <c r="I669" i="2"/>
  <c r="G674" i="2"/>
  <c r="I674" i="2"/>
  <c r="G670" i="2"/>
  <c r="I670" i="2"/>
  <c r="G672" i="2"/>
  <c r="I672" i="2"/>
  <c r="G673" i="2"/>
  <c r="I673" i="2"/>
  <c r="G662" i="2"/>
  <c r="I662" i="2"/>
  <c r="G663" i="2"/>
  <c r="I663" i="2"/>
  <c r="G665" i="2"/>
  <c r="I665" i="2"/>
  <c r="G666" i="2"/>
  <c r="I666" i="2"/>
  <c r="G653" i="2"/>
  <c r="I653" i="2"/>
  <c r="G654" i="2"/>
  <c r="I654" i="2"/>
  <c r="G655" i="2"/>
  <c r="I655" i="2"/>
  <c r="G656" i="2"/>
  <c r="I656" i="2"/>
  <c r="G657" i="2"/>
  <c r="I657" i="2"/>
  <c r="G658" i="2"/>
  <c r="I658" i="2"/>
  <c r="G652" i="2"/>
  <c r="I652" i="2"/>
  <c r="G651" i="2"/>
  <c r="I651" i="2"/>
  <c r="G645" i="2"/>
  <c r="I645" i="2"/>
  <c r="G646" i="2"/>
  <c r="I646" i="2"/>
  <c r="G647" i="2"/>
  <c r="I647" i="2"/>
  <c r="G649" i="2"/>
  <c r="I649" i="2"/>
  <c r="G650" i="2"/>
  <c r="I650" i="2"/>
  <c r="G640" i="2"/>
  <c r="I640" i="2"/>
  <c r="G633" i="2"/>
  <c r="I633" i="2"/>
  <c r="G634" i="2"/>
  <c r="I634" i="2"/>
  <c r="G641" i="2"/>
  <c r="I641" i="2"/>
  <c r="G635" i="2"/>
  <c r="I635" i="2"/>
  <c r="G636" i="2"/>
  <c r="I636" i="2"/>
  <c r="G638" i="2"/>
  <c r="I638" i="2"/>
  <c r="G639" i="2"/>
  <c r="I639" i="2"/>
  <c r="G632" i="2"/>
  <c r="I632" i="2"/>
  <c r="G628" i="2"/>
  <c r="I628" i="2"/>
  <c r="G630" i="2"/>
  <c r="I630" i="2"/>
  <c r="G629" i="2"/>
  <c r="I629" i="2"/>
  <c r="G631" i="2"/>
  <c r="I631" i="2"/>
  <c r="G618" i="2"/>
  <c r="I618" i="2"/>
  <c r="G620" i="2"/>
  <c r="I620" i="2"/>
  <c r="G621" i="2"/>
  <c r="I621" i="2"/>
  <c r="G623" i="2"/>
  <c r="I623" i="2"/>
  <c r="G624" i="2"/>
  <c r="I624" i="2"/>
  <c r="G626" i="2"/>
  <c r="I626" i="2"/>
  <c r="G625" i="2"/>
  <c r="I625" i="2"/>
  <c r="G627" i="2"/>
  <c r="I627" i="2"/>
  <c r="G598" i="2"/>
  <c r="I598" i="2"/>
  <c r="I613" i="2"/>
  <c r="G612" i="2"/>
  <c r="I612" i="2"/>
  <c r="G617" i="2"/>
  <c r="I617" i="2"/>
  <c r="G600" i="2"/>
  <c r="I600" i="2"/>
  <c r="G601" i="2"/>
  <c r="I601" i="2"/>
  <c r="G602" i="2"/>
  <c r="I602" i="2"/>
  <c r="G616" i="2"/>
  <c r="I616" i="2"/>
  <c r="G615" i="2"/>
  <c r="I615" i="2"/>
  <c r="G603" i="2"/>
  <c r="I603" i="2"/>
  <c r="G604" i="2"/>
  <c r="I604" i="2"/>
  <c r="G605" i="2"/>
  <c r="I605" i="2"/>
  <c r="G606" i="2"/>
  <c r="I606" i="2"/>
  <c r="G607" i="2"/>
  <c r="I607" i="2"/>
  <c r="G608" i="2"/>
  <c r="I608" i="2"/>
  <c r="G614" i="2"/>
  <c r="I614" i="2"/>
  <c r="G609" i="2"/>
  <c r="I609" i="2"/>
  <c r="G610" i="2"/>
  <c r="I610" i="2"/>
  <c r="G611" i="2"/>
  <c r="I611" i="2"/>
  <c r="G597" i="2"/>
  <c r="I597" i="2"/>
  <c r="G593" i="2"/>
  <c r="I593" i="2"/>
  <c r="G594" i="2"/>
  <c r="I594" i="2"/>
  <c r="G595" i="2"/>
  <c r="I595" i="2"/>
  <c r="G596" i="2"/>
  <c r="I596" i="2"/>
  <c r="G588" i="2"/>
  <c r="I588" i="2"/>
  <c r="G589" i="2"/>
  <c r="I589" i="2"/>
  <c r="G585" i="2"/>
  <c r="I585" i="2"/>
  <c r="G581" i="2"/>
  <c r="I581" i="2"/>
  <c r="G582" i="2"/>
  <c r="I582" i="2"/>
  <c r="G583" i="2"/>
  <c r="I583" i="2"/>
  <c r="G584" i="2"/>
  <c r="I584" i="2"/>
  <c r="G586" i="2"/>
  <c r="I586" i="2"/>
  <c r="G587" i="2"/>
  <c r="I587" i="2"/>
  <c r="G580" i="2"/>
  <c r="I580" i="2"/>
  <c r="G576" i="2"/>
  <c r="I576" i="2"/>
  <c r="G578" i="2"/>
  <c r="I578" i="2"/>
  <c r="G579" i="2"/>
  <c r="I579" i="2"/>
  <c r="G591" i="2"/>
  <c r="I591" i="2"/>
  <c r="G574" i="2"/>
  <c r="I574" i="2"/>
  <c r="G575" i="2"/>
  <c r="I575" i="2"/>
  <c r="G573" i="2"/>
  <c r="I573" i="2"/>
  <c r="G590" i="2"/>
  <c r="I590" i="2"/>
  <c r="G567" i="2"/>
  <c r="I567" i="2"/>
  <c r="G568" i="2"/>
  <c r="I568" i="2"/>
  <c r="G569" i="2"/>
  <c r="I569" i="2"/>
  <c r="G570" i="2"/>
  <c r="I570" i="2"/>
  <c r="G571" i="2"/>
  <c r="I571" i="2"/>
  <c r="G572" i="2"/>
  <c r="I572" i="2"/>
  <c r="G566" i="2"/>
  <c r="I566" i="2"/>
  <c r="G554" i="2"/>
  <c r="I554" i="2"/>
  <c r="G555" i="2"/>
  <c r="I555" i="2"/>
  <c r="G556" i="2"/>
  <c r="I556" i="2"/>
  <c r="G565" i="2"/>
  <c r="I565" i="2"/>
  <c r="G563" i="2"/>
  <c r="I563" i="2"/>
  <c r="G557" i="2"/>
  <c r="I557" i="2"/>
  <c r="I562" i="2"/>
  <c r="G564" i="2"/>
  <c r="I564" i="2"/>
  <c r="G558" i="2"/>
  <c r="I558" i="2"/>
  <c r="G559" i="2"/>
  <c r="I559" i="2"/>
  <c r="G560" i="2"/>
  <c r="I560" i="2"/>
  <c r="G396" i="2"/>
  <c r="I396" i="2"/>
  <c r="G561" i="2"/>
  <c r="I561" i="2"/>
  <c r="G552" i="2"/>
  <c r="I552" i="2"/>
  <c r="G553" i="2"/>
  <c r="I553" i="2"/>
  <c r="G544" i="2"/>
  <c r="I544" i="2"/>
  <c r="G547" i="2"/>
  <c r="I547" i="2"/>
  <c r="G548" i="2"/>
  <c r="I548" i="2"/>
  <c r="G549" i="2"/>
  <c r="I549" i="2"/>
  <c r="G545" i="2"/>
  <c r="I545" i="2"/>
  <c r="G546" i="2"/>
  <c r="I546" i="2"/>
  <c r="G550" i="2"/>
  <c r="I550" i="2"/>
  <c r="G551" i="2"/>
  <c r="I551" i="2"/>
  <c r="G536" i="2"/>
  <c r="I536" i="2"/>
  <c r="G539" i="2"/>
  <c r="I539" i="2"/>
  <c r="G540" i="2"/>
  <c r="I540" i="2"/>
  <c r="G542" i="2"/>
  <c r="I542" i="2"/>
  <c r="G543" i="2"/>
  <c r="I543" i="2"/>
  <c r="G531" i="2"/>
  <c r="I531" i="2"/>
  <c r="G532" i="2"/>
  <c r="I532" i="2"/>
  <c r="G533" i="2"/>
  <c r="I533" i="2"/>
  <c r="G534" i="2"/>
  <c r="I534" i="2"/>
  <c r="G535" i="2"/>
  <c r="I535" i="2"/>
  <c r="G527" i="2"/>
  <c r="I527" i="2"/>
  <c r="G528" i="2"/>
  <c r="I528" i="2"/>
  <c r="G529" i="2"/>
  <c r="I529" i="2"/>
  <c r="G530" i="2"/>
  <c r="I530" i="2"/>
  <c r="G526" i="2"/>
  <c r="I526" i="2"/>
  <c r="G515" i="2"/>
  <c r="I515" i="2"/>
  <c r="G513" i="2"/>
  <c r="I513" i="2"/>
  <c r="G514" i="2"/>
  <c r="I514" i="2"/>
  <c r="G516" i="2"/>
  <c r="I516" i="2"/>
  <c r="G517" i="2"/>
  <c r="I517" i="2"/>
  <c r="G519" i="2"/>
  <c r="I519" i="2"/>
  <c r="G520" i="2"/>
  <c r="I520" i="2"/>
  <c r="G521" i="2"/>
  <c r="I521" i="2"/>
  <c r="G522" i="2"/>
  <c r="I522" i="2"/>
  <c r="G523" i="2"/>
  <c r="I523" i="2"/>
  <c r="G524" i="2"/>
  <c r="I524" i="2"/>
  <c r="G525" i="2"/>
  <c r="I525" i="2"/>
  <c r="G512" i="2"/>
  <c r="I512" i="2"/>
  <c r="G510" i="2"/>
  <c r="I510" i="2"/>
  <c r="G511" i="2"/>
  <c r="I511" i="2"/>
  <c r="G503" i="2"/>
  <c r="I503" i="2"/>
  <c r="G504" i="2"/>
  <c r="I504" i="2"/>
  <c r="G505" i="2"/>
  <c r="I505" i="2"/>
  <c r="G507" i="2"/>
  <c r="I507" i="2"/>
  <c r="G508" i="2"/>
  <c r="I508" i="2"/>
  <c r="G509" i="2"/>
  <c r="I509" i="2"/>
  <c r="G501" i="2"/>
  <c r="I501" i="2"/>
  <c r="G502" i="2"/>
  <c r="I502" i="2"/>
  <c r="G498" i="2"/>
  <c r="I498" i="2"/>
  <c r="G499" i="2"/>
  <c r="I499" i="2"/>
  <c r="G500" i="2"/>
  <c r="I500" i="2"/>
  <c r="G497" i="2"/>
  <c r="I497" i="2"/>
  <c r="G485" i="2"/>
  <c r="I485" i="2"/>
  <c r="G486" i="2"/>
  <c r="I486" i="2"/>
  <c r="G487" i="2"/>
  <c r="I487" i="2"/>
  <c r="G488" i="2"/>
  <c r="I488" i="2"/>
  <c r="G489" i="2"/>
  <c r="I489" i="2"/>
  <c r="G490" i="2"/>
  <c r="I490" i="2"/>
  <c r="G491" i="2"/>
  <c r="I491" i="2"/>
  <c r="G492" i="2"/>
  <c r="I492" i="2"/>
  <c r="G493" i="2"/>
  <c r="I493" i="2"/>
  <c r="G484" i="2"/>
  <c r="I484" i="2"/>
  <c r="G483" i="2"/>
  <c r="I483" i="2"/>
  <c r="G494" i="2"/>
  <c r="I494" i="2"/>
  <c r="G495" i="2"/>
  <c r="I495" i="2"/>
  <c r="G496" i="2"/>
  <c r="I496" i="2"/>
  <c r="G482" i="2"/>
  <c r="I482" i="2"/>
  <c r="G481" i="2"/>
  <c r="I481" i="2"/>
  <c r="G480" i="2"/>
  <c r="I480" i="2"/>
  <c r="G470" i="2"/>
  <c r="I470" i="2"/>
  <c r="G471" i="2"/>
  <c r="I471" i="2"/>
  <c r="G472" i="2"/>
  <c r="I472" i="2"/>
  <c r="G473" i="2"/>
  <c r="I473" i="2"/>
  <c r="G474" i="2"/>
  <c r="I474" i="2"/>
  <c r="G475" i="2"/>
  <c r="I475" i="2"/>
  <c r="G476" i="2"/>
  <c r="I476" i="2"/>
  <c r="G477" i="2"/>
  <c r="I477" i="2"/>
  <c r="G478" i="2"/>
  <c r="I478" i="2"/>
  <c r="G479" i="2"/>
  <c r="I479" i="2"/>
  <c r="G461" i="2"/>
  <c r="I461" i="2"/>
  <c r="G462" i="2"/>
  <c r="I462" i="2"/>
  <c r="G464" i="2"/>
  <c r="I464" i="2"/>
  <c r="G465" i="2"/>
  <c r="I465" i="2"/>
  <c r="G466" i="2"/>
  <c r="I466" i="2"/>
  <c r="G467" i="2"/>
  <c r="I467" i="2"/>
  <c r="G468" i="2"/>
  <c r="I468" i="2"/>
  <c r="G455" i="2"/>
  <c r="I455" i="2"/>
  <c r="I454" i="2"/>
  <c r="G458" i="2"/>
  <c r="I458" i="2"/>
  <c r="G459" i="2"/>
  <c r="I459" i="2"/>
  <c r="G460" i="2"/>
  <c r="I460" i="2"/>
  <c r="G456" i="2"/>
  <c r="I456" i="2"/>
  <c r="G453" i="2"/>
  <c r="I453" i="2"/>
  <c r="G452" i="2"/>
  <c r="I452" i="2"/>
  <c r="G451" i="2"/>
  <c r="I451" i="2"/>
  <c r="G447" i="2"/>
  <c r="I447" i="2"/>
  <c r="G448" i="2"/>
  <c r="I448" i="2"/>
  <c r="G449" i="2"/>
  <c r="I449" i="2"/>
  <c r="G373" i="2"/>
  <c r="I373" i="2"/>
  <c r="G450" i="2"/>
  <c r="I450" i="2"/>
  <c r="G446" i="2"/>
  <c r="I446" i="2"/>
  <c r="G445" i="2"/>
  <c r="I445" i="2"/>
  <c r="G424" i="2"/>
  <c r="I424" i="2"/>
  <c r="G427" i="2"/>
  <c r="I427" i="2"/>
  <c r="G428" i="2"/>
  <c r="I428" i="2"/>
  <c r="G429" i="2"/>
  <c r="I429" i="2"/>
  <c r="G423" i="2"/>
  <c r="I423" i="2"/>
  <c r="G430" i="2"/>
  <c r="I430" i="2"/>
  <c r="G431" i="2"/>
  <c r="I431" i="2"/>
  <c r="G432" i="2"/>
  <c r="I432" i="2"/>
  <c r="G433" i="2"/>
  <c r="I433" i="2"/>
  <c r="G434" i="2"/>
  <c r="I434" i="2"/>
  <c r="G435" i="2"/>
  <c r="I435" i="2"/>
  <c r="G436" i="2"/>
  <c r="I436" i="2"/>
  <c r="G437" i="2"/>
  <c r="I437" i="2"/>
  <c r="G422" i="2"/>
  <c r="I422" i="2"/>
  <c r="G438" i="2"/>
  <c r="I438" i="2"/>
  <c r="G439" i="2"/>
  <c r="I439" i="2"/>
  <c r="G440" i="2"/>
  <c r="I440" i="2"/>
  <c r="G441" i="2"/>
  <c r="I441" i="2"/>
  <c r="G442" i="2"/>
  <c r="I442" i="2"/>
  <c r="G443" i="2"/>
  <c r="I443" i="2"/>
  <c r="G425" i="2"/>
  <c r="I425" i="2"/>
  <c r="G426" i="2"/>
  <c r="I426" i="2"/>
  <c r="G421" i="2"/>
  <c r="I421" i="2"/>
  <c r="G444" i="2"/>
  <c r="I444" i="2"/>
  <c r="G420" i="2"/>
  <c r="I420" i="2"/>
  <c r="G419" i="2"/>
  <c r="I419" i="2"/>
  <c r="G416" i="2"/>
  <c r="I416" i="2"/>
  <c r="G418" i="2"/>
  <c r="I418" i="2"/>
  <c r="G417" i="2"/>
  <c r="I417" i="2"/>
  <c r="G415" i="2"/>
  <c r="I415" i="2"/>
  <c r="G407" i="2"/>
  <c r="I407" i="2"/>
  <c r="G408" i="2"/>
  <c r="I408" i="2"/>
  <c r="G409" i="2"/>
  <c r="I409" i="2"/>
  <c r="G414" i="2"/>
  <c r="I414" i="2"/>
  <c r="G410" i="2"/>
  <c r="I410" i="2"/>
  <c r="G411" i="2"/>
  <c r="I411" i="2"/>
  <c r="G412" i="2"/>
  <c r="I412" i="2"/>
  <c r="G399" i="2"/>
  <c r="I399" i="2"/>
  <c r="G413" i="2"/>
  <c r="I413" i="2"/>
  <c r="G400" i="2"/>
  <c r="I400" i="2"/>
  <c r="G401" i="2"/>
  <c r="I401" i="2"/>
  <c r="G402" i="2"/>
  <c r="I402" i="2"/>
  <c r="G403" i="2"/>
  <c r="I403" i="2"/>
  <c r="G404" i="2"/>
  <c r="I404" i="2"/>
  <c r="G406" i="2"/>
  <c r="I406" i="2"/>
  <c r="G387" i="2"/>
  <c r="I387" i="2"/>
  <c r="G388" i="2"/>
  <c r="I388" i="2"/>
  <c r="G389" i="2"/>
  <c r="I389" i="2"/>
  <c r="G390" i="2"/>
  <c r="I390" i="2"/>
  <c r="G391" i="2"/>
  <c r="I391" i="2"/>
  <c r="G392" i="2"/>
  <c r="I392" i="2"/>
  <c r="G393" i="2"/>
  <c r="I393" i="2"/>
  <c r="G394" i="2"/>
  <c r="I394" i="2"/>
  <c r="G395" i="2"/>
  <c r="I395" i="2"/>
  <c r="G374" i="2"/>
  <c r="I374" i="2"/>
  <c r="G375" i="2"/>
  <c r="I375" i="2"/>
  <c r="G376" i="2"/>
  <c r="I376" i="2"/>
  <c r="G377" i="2"/>
  <c r="I377" i="2"/>
  <c r="G378" i="2"/>
  <c r="I378" i="2"/>
  <c r="G379" i="2"/>
  <c r="I379" i="2"/>
  <c r="G372" i="2"/>
  <c r="I372" i="2"/>
  <c r="G370" i="2"/>
  <c r="I370" i="2"/>
  <c r="G380" i="2"/>
  <c r="I380" i="2"/>
  <c r="G381" i="2"/>
  <c r="I381" i="2"/>
  <c r="G382" i="2"/>
  <c r="I382" i="2"/>
  <c r="G383" i="2"/>
  <c r="I383" i="2"/>
  <c r="G384" i="2"/>
  <c r="I384" i="2"/>
  <c r="G369" i="2"/>
  <c r="I369" i="2"/>
  <c r="G385" i="2"/>
  <c r="I385" i="2"/>
  <c r="G371" i="2"/>
  <c r="I371" i="2"/>
  <c r="G386" i="2"/>
  <c r="I386" i="2"/>
  <c r="G368" i="2"/>
  <c r="I368" i="2"/>
  <c r="G363" i="2"/>
  <c r="I363" i="2"/>
  <c r="G364" i="2"/>
  <c r="I364" i="2"/>
  <c r="G365" i="2"/>
  <c r="I365" i="2"/>
  <c r="G366" i="2"/>
  <c r="I366" i="2"/>
  <c r="G367" i="2"/>
  <c r="I367" i="2"/>
  <c r="G354" i="2"/>
  <c r="I354" i="2"/>
  <c r="G355" i="2"/>
  <c r="I355" i="2"/>
  <c r="G356" i="2"/>
  <c r="I356" i="2"/>
  <c r="G357" i="2"/>
  <c r="I357" i="2"/>
  <c r="G358" i="2"/>
  <c r="I358" i="2"/>
  <c r="G359" i="2"/>
  <c r="I359" i="2"/>
  <c r="G360" i="2"/>
  <c r="I360" i="2"/>
  <c r="G361" i="2"/>
  <c r="I361" i="2"/>
  <c r="G362" i="2"/>
  <c r="I362" i="2"/>
  <c r="G353" i="2"/>
  <c r="I353" i="2"/>
  <c r="G346" i="2"/>
  <c r="I346" i="2"/>
  <c r="G347" i="2"/>
  <c r="I347" i="2"/>
  <c r="G349" i="2"/>
  <c r="I349" i="2"/>
  <c r="G350" i="2"/>
  <c r="I350" i="2"/>
  <c r="G351" i="2"/>
  <c r="I351" i="2"/>
  <c r="G345" i="2"/>
  <c r="I345" i="2"/>
  <c r="G352" i="2"/>
  <c r="I352" i="2"/>
  <c r="G340" i="2"/>
  <c r="I340" i="2"/>
  <c r="G341" i="2"/>
  <c r="I341" i="2"/>
  <c r="G343" i="2"/>
  <c r="I343" i="2"/>
  <c r="G344" i="2"/>
  <c r="I344" i="2"/>
  <c r="G339" i="2"/>
  <c r="I339" i="2"/>
  <c r="G332" i="2"/>
  <c r="I332" i="2"/>
  <c r="G334" i="2"/>
  <c r="I334" i="2"/>
  <c r="G335" i="2"/>
  <c r="I335" i="2"/>
  <c r="G336" i="2"/>
  <c r="I336" i="2"/>
  <c r="G333" i="2"/>
  <c r="I333" i="2"/>
  <c r="G337" i="2"/>
  <c r="I337" i="2"/>
  <c r="G338" i="2"/>
  <c r="I338" i="2"/>
  <c r="G324" i="2"/>
  <c r="I324" i="2"/>
  <c r="G326" i="2"/>
  <c r="I326" i="2"/>
  <c r="G322" i="2"/>
  <c r="I322" i="2"/>
  <c r="G327" i="2"/>
  <c r="I327" i="2"/>
  <c r="G328" i="2"/>
  <c r="I328" i="2"/>
  <c r="G329" i="2"/>
  <c r="I329" i="2"/>
  <c r="G331" i="2"/>
  <c r="I331" i="2"/>
  <c r="G323" i="2"/>
  <c r="I323" i="2"/>
  <c r="G312" i="2"/>
  <c r="I312" i="2"/>
  <c r="G314" i="2"/>
  <c r="I314" i="2"/>
  <c r="G313" i="2"/>
  <c r="I313" i="2"/>
  <c r="G316" i="2"/>
  <c r="I316" i="2"/>
  <c r="G317" i="2"/>
  <c r="I317" i="2"/>
  <c r="G315" i="2"/>
  <c r="I315" i="2"/>
  <c r="G318" i="2"/>
  <c r="I318" i="2"/>
  <c r="G320" i="2"/>
  <c r="I320" i="2"/>
  <c r="G321" i="2"/>
  <c r="I321" i="2"/>
  <c r="G309" i="2"/>
  <c r="I309" i="2"/>
  <c r="G307" i="2"/>
  <c r="I307" i="2"/>
  <c r="G308" i="2"/>
  <c r="I308" i="2"/>
  <c r="G311" i="2"/>
  <c r="I311" i="2"/>
  <c r="G299" i="2"/>
  <c r="I299" i="2"/>
  <c r="G300" i="2"/>
  <c r="I300" i="2"/>
  <c r="G301" i="2"/>
  <c r="I301" i="2"/>
  <c r="G298" i="2"/>
  <c r="I298" i="2"/>
  <c r="G304" i="2"/>
  <c r="I304" i="2"/>
  <c r="G305" i="2"/>
  <c r="I305" i="2"/>
  <c r="G306" i="2"/>
  <c r="I306" i="2"/>
  <c r="G296" i="2"/>
  <c r="I296" i="2"/>
  <c r="G297" i="2"/>
  <c r="I297" i="2"/>
  <c r="G291" i="2"/>
  <c r="I291" i="2"/>
  <c r="G292" i="2"/>
  <c r="I292" i="2"/>
  <c r="G293" i="2"/>
  <c r="I293" i="2"/>
  <c r="G294" i="2"/>
  <c r="I294" i="2"/>
  <c r="G295" i="2"/>
  <c r="I295" i="2"/>
  <c r="G284" i="2"/>
  <c r="I284" i="2"/>
  <c r="G285" i="2"/>
  <c r="I285" i="2"/>
  <c r="G286" i="2"/>
  <c r="I286" i="2"/>
  <c r="G287" i="2"/>
  <c r="I287" i="2"/>
  <c r="G288" i="2"/>
  <c r="I288" i="2"/>
  <c r="G289" i="2"/>
  <c r="I289" i="2"/>
  <c r="G290" i="2"/>
  <c r="I290" i="2"/>
  <c r="G273" i="2"/>
  <c r="I273" i="2"/>
  <c r="G274" i="2"/>
  <c r="I274" i="2"/>
  <c r="G275" i="2"/>
  <c r="I275" i="2"/>
  <c r="G276" i="2"/>
  <c r="I276" i="2"/>
  <c r="G277" i="2"/>
  <c r="I277" i="2"/>
  <c r="G278" i="2"/>
  <c r="I278" i="2"/>
  <c r="G279" i="2"/>
  <c r="I279" i="2"/>
  <c r="G280" i="2"/>
  <c r="I280" i="2"/>
  <c r="G281" i="2"/>
  <c r="I281" i="2"/>
  <c r="G282" i="2"/>
  <c r="I282" i="2"/>
  <c r="G283" i="2"/>
  <c r="I283" i="2"/>
  <c r="G265" i="2"/>
  <c r="I265" i="2"/>
  <c r="G267" i="2"/>
  <c r="I267" i="2"/>
  <c r="G268" i="2"/>
  <c r="I268" i="2"/>
  <c r="G269" i="2"/>
  <c r="I269" i="2"/>
  <c r="G270" i="2"/>
  <c r="I270" i="2"/>
  <c r="G271" i="2"/>
  <c r="I271" i="2"/>
  <c r="G272" i="2"/>
  <c r="I272" i="2"/>
  <c r="G264" i="2"/>
  <c r="I264" i="2"/>
  <c r="G254" i="2"/>
  <c r="I254" i="2"/>
  <c r="G255" i="2"/>
  <c r="I255" i="2"/>
  <c r="G256" i="2"/>
  <c r="I256" i="2"/>
  <c r="G257" i="2"/>
  <c r="I257" i="2"/>
  <c r="G259" i="2"/>
  <c r="I259" i="2"/>
  <c r="G260" i="2"/>
  <c r="I260" i="2"/>
  <c r="G253" i="2"/>
  <c r="I253" i="2"/>
  <c r="G261" i="2"/>
  <c r="I261" i="2"/>
  <c r="G262" i="2"/>
  <c r="I262" i="2"/>
  <c r="G251" i="2"/>
  <c r="I251" i="2"/>
  <c r="G263" i="2"/>
  <c r="I263" i="2"/>
  <c r="G250" i="2"/>
  <c r="I250" i="2"/>
  <c r="G252" i="2"/>
  <c r="I252" i="2"/>
  <c r="G241" i="2"/>
  <c r="I241" i="2"/>
  <c r="G242" i="2"/>
  <c r="I242" i="2"/>
  <c r="G243" i="2"/>
  <c r="I243" i="2"/>
  <c r="G244" i="2"/>
  <c r="I244" i="2"/>
  <c r="G245" i="2"/>
  <c r="I245" i="2"/>
  <c r="G246" i="2"/>
  <c r="I246" i="2"/>
  <c r="G247" i="2"/>
  <c r="I247" i="2"/>
  <c r="G248" i="2"/>
  <c r="I248" i="2"/>
  <c r="G249" i="2"/>
  <c r="I249" i="2"/>
  <c r="G240" i="2"/>
  <c r="I240" i="2"/>
  <c r="G236" i="2"/>
  <c r="I236" i="2"/>
  <c r="G237" i="2"/>
  <c r="I237" i="2"/>
  <c r="G238" i="2"/>
  <c r="I238" i="2"/>
  <c r="G239" i="2"/>
  <c r="I239" i="2"/>
  <c r="G231" i="2"/>
  <c r="I231" i="2"/>
  <c r="G233" i="2"/>
  <c r="I233" i="2"/>
  <c r="G235" i="2"/>
  <c r="I235" i="2"/>
  <c r="G228" i="2"/>
  <c r="I228" i="2"/>
  <c r="G229" i="2"/>
  <c r="I229" i="2"/>
  <c r="G230" i="2"/>
  <c r="I230" i="2"/>
  <c r="G226" i="2"/>
  <c r="I226" i="2"/>
  <c r="G216" i="2"/>
  <c r="I216" i="2"/>
  <c r="G217" i="2"/>
  <c r="I217" i="2"/>
  <c r="G218" i="2"/>
  <c r="I218" i="2"/>
  <c r="G220" i="2"/>
  <c r="I220" i="2"/>
  <c r="G222" i="2"/>
  <c r="I222" i="2"/>
  <c r="G223" i="2"/>
  <c r="I223" i="2"/>
  <c r="G224" i="2"/>
  <c r="I224" i="2"/>
  <c r="G225" i="2"/>
  <c r="I225" i="2"/>
  <c r="D796" i="2" l="1" a="1"/>
  <c r="D796" i="2" s="1"/>
  <c r="D2385" i="2" a="1"/>
  <c r="D2385" i="2" s="1"/>
  <c r="H2385" i="2" s="1"/>
  <c r="G2363" i="2"/>
  <c r="I2363" i="2"/>
  <c r="G2346" i="2"/>
  <c r="I2346" i="2"/>
  <c r="G2349" i="2"/>
  <c r="I2349" i="2"/>
  <c r="I2291" i="2"/>
  <c r="G50" i="2"/>
  <c r="I214" i="2"/>
  <c r="I2340" i="2"/>
  <c r="I541" i="2"/>
  <c r="G592" i="2"/>
  <c r="G58" i="2"/>
  <c r="I2329" i="2"/>
  <c r="I2337" i="2"/>
  <c r="G166" i="2"/>
  <c r="I115" i="2"/>
  <c r="I677" i="2"/>
  <c r="G2351" i="2"/>
  <c r="G57" i="2"/>
  <c r="G2352" i="2"/>
  <c r="I2332" i="2"/>
  <c r="I2322" i="2"/>
  <c r="F2334" i="2"/>
  <c r="H2334" i="2"/>
  <c r="H2327" i="2"/>
  <c r="F2327" i="2"/>
  <c r="I163" i="2"/>
  <c r="I48" i="2"/>
  <c r="I121" i="2"/>
  <c r="I167" i="2"/>
  <c r="E8" i="9"/>
  <c r="I140" i="2"/>
  <c r="G27" i="2"/>
  <c r="G170" i="2"/>
  <c r="I207" i="2"/>
  <c r="I128" i="2"/>
  <c r="I202" i="2"/>
  <c r="I14" i="2"/>
  <c r="I8" i="2"/>
  <c r="I174" i="2"/>
  <c r="I68" i="2"/>
  <c r="I200" i="2"/>
  <c r="I157" i="2"/>
  <c r="I87" i="2"/>
  <c r="I21" i="2"/>
  <c r="I7" i="2"/>
  <c r="I33" i="2"/>
  <c r="I206" i="2"/>
  <c r="I119" i="2"/>
  <c r="I11" i="2"/>
  <c r="I155" i="2"/>
  <c r="G76" i="2"/>
  <c r="I88" i="2"/>
  <c r="I168" i="2"/>
  <c r="I130" i="2"/>
  <c r="I204" i="2"/>
  <c r="I187" i="2"/>
  <c r="I44" i="2"/>
  <c r="I2283" i="2"/>
  <c r="I10" i="2"/>
  <c r="I175" i="2"/>
  <c r="I42" i="2"/>
  <c r="G154" i="2"/>
  <c r="I17" i="2"/>
  <c r="I171" i="2"/>
  <c r="I79" i="2"/>
  <c r="I54" i="2"/>
  <c r="I192" i="2"/>
  <c r="I126" i="2"/>
  <c r="I22" i="2"/>
  <c r="I32" i="2"/>
  <c r="G86" i="2"/>
  <c r="I28" i="2"/>
  <c r="G53" i="2"/>
  <c r="G136" i="2"/>
  <c r="G2281" i="2"/>
  <c r="I129" i="2"/>
  <c r="I2280" i="2"/>
  <c r="I117" i="2"/>
  <c r="I156" i="2"/>
  <c r="I141" i="2"/>
  <c r="I144" i="2"/>
  <c r="I149" i="2"/>
  <c r="I111" i="2"/>
  <c r="I2297" i="2"/>
  <c r="I208" i="2"/>
  <c r="G34" i="2"/>
  <c r="D751" i="2" a="1"/>
  <c r="D751" i="2" s="1"/>
  <c r="F751" i="2" s="1"/>
  <c r="D2285" i="2" a="1"/>
  <c r="D2285" i="2" s="1"/>
  <c r="H234" i="2"/>
  <c r="F234" i="2"/>
  <c r="H398" i="2"/>
  <c r="F398" i="2"/>
  <c r="H397" i="2"/>
  <c r="F397" i="2"/>
  <c r="H537" i="2"/>
  <c r="F537" i="2"/>
  <c r="H710" i="2"/>
  <c r="F710" i="2"/>
  <c r="H752" i="2"/>
  <c r="F752" i="2"/>
  <c r="H785" i="2"/>
  <c r="F785" i="2"/>
  <c r="F810" i="2"/>
  <c r="H810" i="2"/>
  <c r="H661" i="2"/>
  <c r="F661" i="2"/>
  <c r="H676" i="2"/>
  <c r="F676" i="2"/>
  <c r="H718" i="2"/>
  <c r="F718" i="2"/>
  <c r="H749" i="2"/>
  <c r="F749" i="2"/>
  <c r="F811" i="2"/>
  <c r="H811" i="2"/>
  <c r="D99" i="2" a="1"/>
  <c r="D99" i="2" s="1"/>
  <c r="D266" i="2" a="1"/>
  <c r="D266" i="2" s="1"/>
  <c r="D812" i="2" a="1"/>
  <c r="D812" i="2" s="1"/>
  <c r="F796" i="2"/>
  <c r="H796" i="2"/>
  <c r="H221" i="2"/>
  <c r="F221" i="2"/>
  <c r="H457" i="2"/>
  <c r="F457" i="2"/>
  <c r="H518" i="2"/>
  <c r="F518" i="2"/>
  <c r="H538" i="2"/>
  <c r="F538" i="2"/>
  <c r="H577" i="2"/>
  <c r="F577" i="2"/>
  <c r="H735" i="2"/>
  <c r="F735" i="2"/>
  <c r="D728" i="2" a="1"/>
  <c r="D728" i="2" s="1"/>
  <c r="D637" i="2" a="1"/>
  <c r="D637" i="2" s="1"/>
  <c r="H227" i="2"/>
  <c r="F227" i="2"/>
  <c r="H319" i="2"/>
  <c r="F319" i="2"/>
  <c r="H325" i="2"/>
  <c r="F325" i="2"/>
  <c r="H469" i="2"/>
  <c r="F469" i="2"/>
  <c r="H733" i="2"/>
  <c r="F733" i="2"/>
  <c r="H747" i="2"/>
  <c r="F747" i="2"/>
  <c r="D43" i="2" a="1"/>
  <c r="D43" i="2" s="1"/>
  <c r="B61" i="5"/>
  <c r="D2341" i="2" s="1" a="1"/>
  <c r="D2341" i="2" s="1"/>
  <c r="D703" i="2" a="1"/>
  <c r="D703" i="2" s="1"/>
  <c r="D622" i="2" a="1"/>
  <c r="D622" i="2" s="1"/>
  <c r="D506" i="2" a="1"/>
  <c r="D506" i="2" s="1"/>
  <c r="D463" i="2" a="1"/>
  <c r="D463" i="2" s="1"/>
  <c r="D348" i="2" a="1"/>
  <c r="D348" i="2" s="1"/>
  <c r="D342" i="2" a="1"/>
  <c r="D342" i="2" s="1"/>
  <c r="D330" i="2" a="1"/>
  <c r="D330" i="2" s="1"/>
  <c r="D310" i="2" a="1"/>
  <c r="D310" i="2" s="1"/>
  <c r="D302" i="2" a="1"/>
  <c r="D302" i="2" s="1"/>
  <c r="D303" i="2" a="1"/>
  <c r="D303" i="2" s="1"/>
  <c r="D258" i="2" a="1"/>
  <c r="D258" i="2" s="1"/>
  <c r="D219" i="2" a="1"/>
  <c r="D219" i="2" s="1"/>
  <c r="H106" i="2"/>
  <c r="F106" i="2"/>
  <c r="H139" i="2"/>
  <c r="F139" i="2"/>
  <c r="G772" i="2"/>
  <c r="I772" i="2"/>
  <c r="G2327" i="2" l="1"/>
  <c r="I2327" i="2"/>
  <c r="F2341" i="2"/>
  <c r="H2341" i="2"/>
  <c r="G2334" i="2"/>
  <c r="I2334" i="2"/>
  <c r="H751" i="2"/>
  <c r="H2285" i="2"/>
  <c r="F2285" i="2"/>
  <c r="G139" i="2"/>
  <c r="I139" i="2"/>
  <c r="G106" i="2"/>
  <c r="I106" i="2"/>
  <c r="H219" i="2"/>
  <c r="F219" i="2"/>
  <c r="H258" i="2"/>
  <c r="F258" i="2"/>
  <c r="H303" i="2"/>
  <c r="F303" i="2"/>
  <c r="H302" i="2"/>
  <c r="F302" i="2"/>
  <c r="H310" i="2"/>
  <c r="F310" i="2"/>
  <c r="H330" i="2"/>
  <c r="F330" i="2"/>
  <c r="H342" i="2"/>
  <c r="F342" i="2"/>
  <c r="H348" i="2"/>
  <c r="F348" i="2"/>
  <c r="H463" i="2"/>
  <c r="F463" i="2"/>
  <c r="H506" i="2"/>
  <c r="F506" i="2"/>
  <c r="H622" i="2"/>
  <c r="F622" i="2"/>
  <c r="H703" i="2"/>
  <c r="F703" i="2"/>
  <c r="D46" i="2" a="1"/>
  <c r="D46" i="2" s="1"/>
  <c r="B64" i="5"/>
  <c r="D619" i="2" a="1"/>
  <c r="D619" i="2" s="1"/>
  <c r="D232" i="2" a="1"/>
  <c r="D232" i="2" s="1"/>
  <c r="H43" i="2"/>
  <c r="F43" i="2"/>
  <c r="G747" i="2"/>
  <c r="I747" i="2"/>
  <c r="G733" i="2"/>
  <c r="I733" i="2"/>
  <c r="G469" i="2"/>
  <c r="I469" i="2"/>
  <c r="G325" i="2"/>
  <c r="I325" i="2"/>
  <c r="G319" i="2"/>
  <c r="I319" i="2"/>
  <c r="G227" i="2"/>
  <c r="I227" i="2"/>
  <c r="H637" i="2"/>
  <c r="F637" i="2"/>
  <c r="H728" i="2"/>
  <c r="F728" i="2"/>
  <c r="G735" i="2"/>
  <c r="I735" i="2"/>
  <c r="G577" i="2"/>
  <c r="I577" i="2"/>
  <c r="G538" i="2"/>
  <c r="I538" i="2"/>
  <c r="G518" i="2"/>
  <c r="I518" i="2"/>
  <c r="G457" i="2"/>
  <c r="I457" i="2"/>
  <c r="G221" i="2"/>
  <c r="I221" i="2"/>
  <c r="G796" i="2"/>
  <c r="I796" i="2"/>
  <c r="F812" i="2"/>
  <c r="H812" i="2"/>
  <c r="H266" i="2"/>
  <c r="F266" i="2"/>
  <c r="H99" i="2"/>
  <c r="F99" i="2"/>
  <c r="G811" i="2"/>
  <c r="I811" i="2"/>
  <c r="G749" i="2"/>
  <c r="I749" i="2"/>
  <c r="G718" i="2"/>
  <c r="I718" i="2"/>
  <c r="G676" i="2"/>
  <c r="I676" i="2"/>
  <c r="G661" i="2"/>
  <c r="I661" i="2"/>
  <c r="G810" i="2"/>
  <c r="I810" i="2"/>
  <c r="G751" i="2"/>
  <c r="I751" i="2"/>
  <c r="G785" i="2"/>
  <c r="I785" i="2"/>
  <c r="G752" i="2"/>
  <c r="I752" i="2"/>
  <c r="G710" i="2"/>
  <c r="I710" i="2"/>
  <c r="G537" i="2"/>
  <c r="I537" i="2"/>
  <c r="G397" i="2"/>
  <c r="I397" i="2"/>
  <c r="G398" i="2"/>
  <c r="I398" i="2"/>
  <c r="G234" i="2"/>
  <c r="I234" i="2"/>
  <c r="I2341" i="2" l="1"/>
  <c r="G2341" i="2"/>
  <c r="G2285" i="2"/>
  <c r="I2285" i="2"/>
  <c r="G99" i="2"/>
  <c r="I99" i="2"/>
  <c r="G266" i="2"/>
  <c r="I266" i="2"/>
  <c r="G812" i="2"/>
  <c r="I812" i="2"/>
  <c r="G728" i="2"/>
  <c r="I728" i="2"/>
  <c r="G637" i="2"/>
  <c r="I637" i="2"/>
  <c r="G43" i="2"/>
  <c r="I43" i="2"/>
  <c r="H232" i="2"/>
  <c r="F232" i="2"/>
  <c r="H619" i="2"/>
  <c r="F619" i="2"/>
  <c r="D69" i="2" a="1"/>
  <c r="D69" i="2" s="1"/>
  <c r="D599" i="2" a="1"/>
  <c r="D599" i="2" s="1"/>
  <c r="D405" i="2" a="1"/>
  <c r="D405" i="2" s="1"/>
  <c r="H46" i="2"/>
  <c r="F46" i="2"/>
  <c r="G703" i="2"/>
  <c r="I703" i="2"/>
  <c r="G622" i="2"/>
  <c r="I622" i="2"/>
  <c r="G506" i="2"/>
  <c r="I506" i="2"/>
  <c r="G463" i="2"/>
  <c r="I463" i="2"/>
  <c r="G348" i="2"/>
  <c r="I348" i="2"/>
  <c r="G342" i="2"/>
  <c r="I342" i="2"/>
  <c r="G330" i="2"/>
  <c r="I330" i="2"/>
  <c r="G310" i="2"/>
  <c r="I310" i="2"/>
  <c r="G302" i="2"/>
  <c r="I302" i="2"/>
  <c r="G303" i="2"/>
  <c r="I303" i="2"/>
  <c r="G258" i="2"/>
  <c r="I258" i="2"/>
  <c r="G219" i="2"/>
  <c r="I219" i="2"/>
  <c r="G46" i="2" l="1"/>
  <c r="I46" i="2"/>
  <c r="H405" i="2"/>
  <c r="F405" i="2"/>
  <c r="H599" i="2"/>
  <c r="F599" i="2"/>
  <c r="H69" i="2"/>
  <c r="F69" i="2"/>
  <c r="G619" i="2"/>
  <c r="I619" i="2"/>
  <c r="G232" i="2"/>
  <c r="I232" i="2"/>
  <c r="G69" i="2" l="1"/>
  <c r="I69" i="2"/>
  <c r="G599" i="2"/>
  <c r="I599" i="2"/>
  <c r="G405" i="2"/>
  <c r="I405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Christoff Rotty</author>
  </authors>
  <commentList>
    <comment ref="A19" authorId="0" shapeId="0" xr:uid="{9188EA15-1FBA-4E5F-B249-F5FE1EA6175E}">
      <text>
        <r>
          <rPr>
            <b/>
            <sz val="9"/>
            <color indexed="81"/>
            <rFont val="Tahoma"/>
            <family val="2"/>
          </rPr>
          <t>Christoff Rotty:</t>
        </r>
        <r>
          <rPr>
            <sz val="9"/>
            <color indexed="81"/>
            <rFont val="Tahoma"/>
            <family val="2"/>
          </rPr>
          <t xml:space="preserve">
cellen van negatief naar positief omgezet voor verdere verwerking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<sst xmlns="http://schemas.openxmlformats.org/spreadsheetml/2006/main" count="4642" uniqueCount="1290">
  <si>
    <t>category</t>
  </si>
  <si>
    <t>Vast</t>
  </si>
  <si>
    <t>Variabel</t>
  </si>
  <si>
    <t>voeding</t>
  </si>
  <si>
    <t>Eindtotaal</t>
  </si>
  <si>
    <t>maand</t>
  </si>
  <si>
    <t>bedrag</t>
  </si>
  <si>
    <t>omschrijving</t>
  </si>
  <si>
    <t>verzekering</t>
  </si>
  <si>
    <t>restaurant</t>
  </si>
  <si>
    <t>hypotheek</t>
  </si>
  <si>
    <t>gas/elektriciteit</t>
  </si>
  <si>
    <t>Water</t>
  </si>
  <si>
    <t>Laadbeurt</t>
  </si>
  <si>
    <t>Louis/Vis</t>
  </si>
  <si>
    <t>datum</t>
  </si>
  <si>
    <t>in/uitgave</t>
  </si>
  <si>
    <t>Inkomst</t>
  </si>
  <si>
    <t>Uitgave</t>
  </si>
  <si>
    <t>Bankkost</t>
  </si>
  <si>
    <t>vast/variabel</t>
  </si>
  <si>
    <t>uitstapkes</t>
  </si>
  <si>
    <t>Parkeren</t>
  </si>
  <si>
    <t>Telenet</t>
  </si>
  <si>
    <t>afbetaling fiets</t>
  </si>
  <si>
    <t>NMBS</t>
  </si>
  <si>
    <t>automaat De Lijn</t>
  </si>
  <si>
    <t>Laserontharing</t>
  </si>
  <si>
    <t>AXA</t>
  </si>
  <si>
    <t>belasting</t>
  </si>
  <si>
    <t>GSM Bram</t>
  </si>
  <si>
    <t>GSM Christoff</t>
  </si>
  <si>
    <t>kledij</t>
  </si>
  <si>
    <t>pensioensparen</t>
  </si>
  <si>
    <t>trein</t>
  </si>
  <si>
    <t>school Bram</t>
  </si>
  <si>
    <t>dietiste</t>
  </si>
  <si>
    <t>-</t>
  </si>
  <si>
    <t>vakbond</t>
  </si>
  <si>
    <t>krant</t>
  </si>
  <si>
    <t>visa</t>
  </si>
  <si>
    <t>omnium</t>
  </si>
  <si>
    <t>Te Bepalen</t>
  </si>
  <si>
    <t>kapster</t>
  </si>
  <si>
    <t>cadeautjes</t>
  </si>
  <si>
    <t>Coolblue</t>
  </si>
  <si>
    <t>Euromex</t>
  </si>
  <si>
    <t>Ikea</t>
  </si>
  <si>
    <t>ICT</t>
  </si>
  <si>
    <t>Streamz</t>
  </si>
  <si>
    <t>Cardif</t>
  </si>
  <si>
    <t>Ramenwas</t>
  </si>
  <si>
    <t>Bol</t>
  </si>
  <si>
    <t>Brico</t>
  </si>
  <si>
    <t>car wash</t>
  </si>
  <si>
    <t>kruidvat</t>
  </si>
  <si>
    <t>EuroShop</t>
  </si>
  <si>
    <t>controle</t>
  </si>
  <si>
    <t>DPG</t>
  </si>
  <si>
    <t>Amazon</t>
  </si>
  <si>
    <t>molecule</t>
  </si>
  <si>
    <t>decathlon</t>
  </si>
  <si>
    <t>Action</t>
  </si>
  <si>
    <t>AVA</t>
  </si>
  <si>
    <t>Dreamland</t>
  </si>
  <si>
    <t>inkomst</t>
  </si>
  <si>
    <t>BETALING VIA BANCONTACT              03-07 03-07-2025 OM 13.45 UUR DIE KEURE BE8000 BRUGGE MET KBC-DEBETKAART 5127 88XX XXXX 8113 KAARTHOUDER: BOMBAERT BRAM</t>
  </si>
  <si>
    <t>Kine</t>
  </si>
  <si>
    <t>Koffie</t>
  </si>
  <si>
    <t>Ouders Bram</t>
  </si>
  <si>
    <t>standaardboekhandel</t>
  </si>
  <si>
    <t>Mediahuis</t>
  </si>
  <si>
    <t>Gamma</t>
  </si>
  <si>
    <t>Leasing Auto</t>
  </si>
  <si>
    <t>Deborah/nieuwkuis</t>
  </si>
  <si>
    <t>Allerlei</t>
  </si>
  <si>
    <t>Hema</t>
  </si>
  <si>
    <t>Jysk</t>
  </si>
  <si>
    <t>Rituals</t>
  </si>
  <si>
    <t>Onderhoud huis</t>
  </si>
  <si>
    <t>muze</t>
  </si>
  <si>
    <t>keyaki</t>
  </si>
  <si>
    <t>Gezondheid</t>
  </si>
  <si>
    <t>Inkomsten Loon</t>
  </si>
  <si>
    <t>BETALING VIA BANCONTACT              22-07 20-07-2025 OM 12.00 UUR CONRAD ELECTRONIC BENE NL7575 EJ OLDENZAAL MET KBC-DEBETKAART 5127 88XX XXXX 8113 KAARTHOUDER: BOMBAERT BRAM</t>
  </si>
  <si>
    <t>BETALING VIA DEBIT MASTERCARD        22-07 19-07-2025 OM 15.41 UUR ACTION 2009 BE8560 WEVELGEM MET APPLE PAY 5127 88XX XXXX 8113 VIRTUEEL KAARTNUMMER CONTACTLOZE BETALING: 5354 00XX XXXX 7841 KAARTHOUDER: BOMBAERT BRAM</t>
  </si>
  <si>
    <t>BETALING VIA DEBIT MASTERCARD        22-07 19-07-2025 OM 13.36 UUR AU POISSON D'OR BE07700 MOUSCRON MET KBC-DEBETKAART 5127 88XX XXXX 8113 KAARTHOUDER: BOMBAERT BRAM</t>
  </si>
  <si>
    <t>BETALING VIA DEBIT MASTERCARD        22-07 18-07-2025 OM 16.30 UUR MOLECULE BE8570 VICHTE MET APPLE PAY 5127 88XX XXXX 8113 VIRTUEEL KAARTNUMMER CONTACTLOZE BETALING: 5354 00XX XXXX 8030 KAARTHOUDER: BOMBAERT BRAM</t>
  </si>
  <si>
    <t>BETALING VIA DEBIT MASTERCARD        22-07 18-07-2025 OM 16.27 UUR CASH PLUS BE8570 VICHTE MET APPLE PAY 5127 88XX XXXX 8113 VIRTUEEL KAARTNUMMER CONTACTLOZE BETALING: 5354 00XX XXXX 8030 KAARTHOUDER: BOMBAERT BRAM</t>
  </si>
  <si>
    <t>BETALING VIA DEBIT MASTERCARD        22-07 18-07-2025 OM 14.28 UUR DECATHLON 384 KORTRIJK BE8500 KORTRIJK MET APPLE PAY 5127 88XX XXXX 8113 VIRTUEEL KAARTNUMMER CONTACTLOZE BETALING: 5354 00XX XXXX 8030 KAARTHOUDER: BOMBAERT BRAM</t>
  </si>
  <si>
    <t>BETALING VIA DEBIT MASTERCARD        22-07 18-07-2025 OM 17.39 UUR DE KLEINE BASSIN KORTR BE8500 KORTRIJK MET APPLE PAY 5127 88XX XXXX 8113 VIRTUEEL KAARTNUMMER CONTACTLOZE BETALING: 5354 00XX XXXX 8030 KAARTHOUDER: BOMBAERT BRAM</t>
  </si>
  <si>
    <t>BETALING VIA DEBIT MASTERCARD        22-07 18-07-2025 OM 18.13 UUR SPAR KORTRIJK BE8500 KORTRIJK MET APPLE PAY 5127 88XX XXXX 8113 VIRTUEEL KAARTNUMMER CONTACTLOZE BETALING: 5354 00XX XXXX 8030 KAARTHOUDER: BOMBAERT BRAM</t>
  </si>
  <si>
    <t>BETALING VIA DEBIT MASTERCARD        22-07 18-07-2025 OM 18.04 UUR LIDL 803 KORTRIJK 2 BE8500 KORTRIJK MET APPLE PAY 5127 88XX XXXX 8113 VIRTUEEL KAARTNUMMER CONTACTLOZE BETALING: 5354 00XX XXXX 8030 KAARTHOUDER: BOMBAERT BRAM</t>
  </si>
  <si>
    <t>BETALING VIA DEBIT MASTERCARD        22-07 18-07-2025 OM 18.27 UUR CARREFOUR MARKE BE8510 MARKE MET APPLE PAY 5127 88XX XXXX 8113 VIRTUEEL KAARTNUMMER CONTACTLOZE BETALING: 5354 00XX XXXX 8030 KAARTHOUDER: BOMBAERT BRAM</t>
  </si>
  <si>
    <t>BETALING VIA DEBIT MASTERCARD        22-07 18-07-2025 OM 13.31 UUR CARREFOUR MARKE BE8510 MARKE MET APPLE PAY 5127 88XX XXXX 8113 VIRTUEEL KAARTNUMMER CONTACTLOZE BETALING: 5354 00XX XXXX 8030 KAARTHOUDER: BOMBAERT BRAM</t>
  </si>
  <si>
    <t>BETALING VIA DEBIT MASTERCARD        18-07 17-07-2025 OM 13.47 UUR VOGEL &amp; VIJVERCENTRUM BE8531 HULSTE MET APPLE PAY 5127 88XX XXXX 8113 VIRTUEEL KAARTNUMMER CONTACTLOZE BETALING: 5354 00XX XXXX 8030 KAARTHOUDER: BOMBAERT BRAM</t>
  </si>
  <si>
    <t>BETALING VIA DEBIT MASTERCARD        18-07 17-07-2025 OM 18.11 UUR LIDL 803 KORTRIJK 2 BE8500 KORTRIJK MET APPLE PAY 5127 88XX XXXX 8113 VIRTUEEL KAARTNUMMER CONTACTLOZE BETALING: 5354 00XX XXXX 8030 KAARTHOUDER: BOMBAERT BRAM</t>
  </si>
  <si>
    <t>BETALING VIA DEBIT MASTERCARD        18-07 17-07-2025 OM 11.22 UUR CARREFOUR MARKE BE8510 MARKE MET APPLE PAY 5127 88XX XXXX 8113 VIRTUEEL KAARTNUMMER CONTACTLOZE BETALING: 5354 00XX XXXX 8030 KAARTHOUDER: BOMBAERT BRAM</t>
  </si>
  <si>
    <t>BETALING VIA BANCONTACT              18-07 18-07-2025 OM 11.04 UUR BOL.COM NL3528 BJ UTRECHT MET KBC-DEBETKAART 5127 88XX XXXX 8113 KAARTHOUDER: BOMBAERT BRAM</t>
  </si>
  <si>
    <t>EUROPESE DOMICILIERING               18-07 SCHULDEISER     : SHELL EV CHARGING SOLUTIONS BELGIUM REF. SCHULDEISER: BE25TID123756 FEITEL. BEGUNST.: SHELL EV CHARGING SOLUTIONS BELGIUM MANDAATREFERTE  : 22MA139064 MEDEDELING      : BE25SI077240</t>
  </si>
  <si>
    <t>INSTANTOVERSCHRIJVING VAN            17-07 BE62 7370 5211 9961 BANKIER OPDRACHTGEVER: KREDBEBBXXX DE MEYER-LAVENDOMME J &amp; M OM 23.23 UUR</t>
  </si>
  <si>
    <t>BETALING VIA DEBIT MASTERCARD        17-07 16-07-2025 OM 12.43 UUR CCV*MARKIES TANDARTSEN BE8510 KORTRIJK MET APPLE PAY 5127 88XX XXXX 8113 VIRTUEEL KAARTNUMMER CONTACTLOZE BETALING: 5354 00XX XXXX 8030 KAARTHOUDER: BOMBAERT BRAM</t>
  </si>
  <si>
    <t>BETALING VIA MAESTRO                 17-07 16-07-2025 OM 10.35 UUR AZ GROENINGE VZW BE KORTRIJK MET APPLE PAY 6703 42XX XXXX X901 0 VIRTUEEL KAARTNUMMER CONTACTLOZE BETALING: 6790 28XX XXXX X658 7 KAARTHOUDER: ROTTY CHRISTOFF</t>
  </si>
  <si>
    <t>OVERSCHRIJVING VAN                   17-07 BE10 1325 4851 1904 BANKIER OPDRACHTGEVER: BNAGBEBBXXX SOLIDARIS W.-VLAANDEREN /C/ (1619945)   ZORG VAN 16/07/25 TACK E 93032216582 REFERENTIE: 175</t>
  </si>
  <si>
    <t>BETALING VIA BANCONTACT              17-07 17-07-2025 OM 15.15 UUR BROUWERIJ HAESEVELD BE9040 SINT-AMANDSBE MET KBC-DEBETKAART 6703 42XX XXXX X901 0 KAARTHOUDER: ROTTY CHRISTOFF INFO VAN DE HANDELAAR: 7825852 BY MULTISAFEPAY</t>
  </si>
  <si>
    <t>BETALING VIA BANCONTACT              17-07 17-07-2025 OM 14.38 UUR BROUWERIJ HAESEVELD BE9040 SINT-AMANDSBE MET KBC-DEBETKAART 6703 42XX XXXX X901 0 KAARTHOUDER: ROTTY CHRISTOFF INFO VAN DE HANDELAAR: 7825265 BY MULTISAFEPAY</t>
  </si>
  <si>
    <t>BETALING VIA DEBIT MASTERCARD        17-07 16-07-2025 OM 18.13 UUR HAWAIIAN POKE BOWL BE8500 KORTRIJK MET APPLE PAY 5127 88XX XXXX 8113 VIRTUEEL KAARTNUMMER CONTACTLOZE BETALING: 5354 00XX XXXX 8030 KAARTHOUDER: BOMBAERT BRAM</t>
  </si>
  <si>
    <t>BETALING VIA DEBIT MASTERCARD        17-07 16-07-2025 OM 15.49 UUR INTRATUIN ZWEVEGEM BE8550 ZWEVEGEM MET APPLE PAY 5127 88XX XXXX 8113 VIRTUEEL KAARTNUMMER CONTACTLOZE BETALING: 5354 00XX XXXX 8030 KAARTHOUDER: BOMBAERT BRAM</t>
  </si>
  <si>
    <t>BETALING VIA DEBIT MASTERCARD        17-07 16-07-2025 OM 13.01 UUR CARREFOUR MARKE BE8510 MARKE MET APPLE PAY 5127 88XX XXXX 8113 VIRTUEEL KAARTNUMMER CONTACTLOZE BETALING: 5354 00XX XXXX 8030 KAARTHOUDER: BOMBAERT BRAM</t>
  </si>
  <si>
    <t>BETALING VIA BANCONTACT              17-07 17-07-2025 OM 10.18 UUR MIJN.HOST NL1066JR AMSTERDAM MET KBC-DEBETKAART 6703 42XX XXXX X901 0 KAARTHOUDER: ROTTY CHRISTOFF INFO VAN DE HANDELAAR: 73BRPBE MIJN.HOST FACTUURNR. 2</t>
  </si>
  <si>
    <t>BETALING VIA BANCONTACT              17-07 16-07-2025 OM 18.02 UUR MEDI-MARKET KORTRIJK BE8500 KORTRIJK MET KBC-DEBETKAART 5127 88XX XXXX 8113 KAARTHOUDER: BOMBAERT BRAM</t>
  </si>
  <si>
    <t>BETALING VIA DEBIT MASTERCARD        17-07 16-07-2025 OM 08.08 UUR COOLBLUE N.V. BE2600 BERCHEM MET APPLE PAY 5127 88XX XXXX 8113 VIRTUEEL KAARTNUMMER CONTACTLOZE BETALING: 5354 00XX XXXX 7841 KAARTHOUDER: BOMBAERT BRAM</t>
  </si>
  <si>
    <t>BETALING VIA DEBIT MASTERCARD        16-07 15-07-2025 OM 12.14 UUR CARREFOUR MARKE BE8510 MARKE MET KBC-DEBETKAART 5127 88XX XXXX 8113 KAARTHOUDER: BOMBAERT BRAM</t>
  </si>
  <si>
    <t>BETALING VIA DEBIT MASTERCARD        16-07 15-07-2025 OM 10.15 UUR CARREFOUR MARKE BE8510 MARKE MET APPLE PAY 5127 88XX XXXX 8113 VIRTUEEL KAARTNUMMER CONTACTLOZE BETALING: 5354 00XX XXXX 7841 KAARTHOUDER: BOMBAERT BRAM</t>
  </si>
  <si>
    <t>BETALING VIA DEBIT MASTERCARD        16-07 15-07-2025 OM 13.55 UUR SPAR KORTRIJK BE8500 KORTRIJK MET APPLE PAY 5127 88XX XXXX 8113 VIRTUEEL KAARTNUMMER CONTACTLOZE BETALING: 5354 00XX XXXX 8030 KAARTHOUDER: BOMBAERT BRAM</t>
  </si>
  <si>
    <t>BETALING VIA DEBIT MASTERCARD        16-07 15-07-2025 OM 14.24 UUR LIDL 803 KORTRIJK 2 BE8500 KORTRIJK MET APPLE PAY 5127 88XX XXXX 8113 VIRTUEEL KAARTNUMMER CONTACTLOZE BETALING: 5354 00XX XXXX 8030 KAARTHOUDER: BOMBAERT BRAM</t>
  </si>
  <si>
    <t>OVERSCHRIJVING VAN                   16-07 BE10 1325 4851 1904 BANKIER OPDRACHTGEVER: BNAGBEBBXXX SOLIDARIS W.-VLAANDEREN /C/ (1619945)   ZORG VAN 14/07/25 VEYS E 93032216582 REFERENTIE: 176</t>
  </si>
  <si>
    <t>BETALING VIA MAESTRO                 16-07 15-07-2025 OM 16.10 UUR VALINSOPAY NL NL WIJK EN AALBU MET APPLE PAY 6703 42XX XXXX X901 0 VIRTUEEL KAARTNUMMER CONTACTLOZE BETALING: 6790 28XX XXXX X658 7 KAARTHOUDER: ROTTY CHRISTOFF</t>
  </si>
  <si>
    <t>BETALING VIA DEBIT MASTERCARD        16-07 14-07-2025 OM 17.29 UUR IKEA GENT-FOOD BE9051 SINT-DENIJS-W MET APPLE PAY 5127 88XX XXXX 8113 VIRTUEEL KAARTNUMMER CONTACTLOZE BETALING: 5354 00XX XXXX 8030 KAARTHOUDER: BOMBAERT BRAM</t>
  </si>
  <si>
    <t>BETALING VIA DEBIT MASTERCARD        16-07 14-07-2025 OM 17.50 UUR IKEA GENT-STORE BE9051 SINT-DENIJS-W MET APPLE PAY 5127 88XX XXXX 8113 VIRTUEEL KAARTNUMMER CONTACTLOZE BETALING: 5354 00XX XXXX 8030 KAARTHOUDER: BOMBAERT BRAM</t>
  </si>
  <si>
    <t>EUROPESE DOMICILIERING               16-07 SCHULDEISER     : DIGI COMMUNICATIONS BELGIUM NV REF. SCHULDEISER: 000009716467-705461 MANDAATREFERTE  : 1D574ED99E164823 MEDEDELING      : DIGI FACTUUR - JULI 2025</t>
  </si>
  <si>
    <t>EUROPESE DOMICILIERING               16-07 SCHULDEISER     : BALOISE BELGIUM NV REF. SCHULDEISER: 0000000000000024342672584 MANDAATREFERTE  : 202025682289 MEDEDELING      : POL.1A02635 VERV.10/07/25 9833</t>
  </si>
  <si>
    <t>EUROPESE DOMICILIERING               16-07 SCHULDEISER     : BALOISE BELGIUM NV REF. SCHULDEISER: 0000000000000024308945987 MANDAATREFERTE  : 202025687747 MEDEDELING      : POL.1B57806 VERV.10/07/25 9833</t>
  </si>
  <si>
    <t>trefwoord</t>
  </si>
  <si>
    <t>SPAR</t>
  </si>
  <si>
    <t>LIDL</t>
  </si>
  <si>
    <t>CONRAD</t>
  </si>
  <si>
    <t>ACTION</t>
  </si>
  <si>
    <t>DECATHLON</t>
  </si>
  <si>
    <t>POISSON</t>
  </si>
  <si>
    <t>MOLECULE</t>
  </si>
  <si>
    <t>SHELL</t>
  </si>
  <si>
    <t>OVERSCHRIJVING VAN                   31-12 BE57 3751 1109 9435 BANKIER OPDRACHTGEVER: BBRUBEBB OV HULPREKENING /A/E002543 - 19303221177-118257-311 BETALING-12/2024- -- REFERENTIE: 241201-002543-/A/E002543</t>
  </si>
  <si>
    <t>BETALING VIA MAESTRO                 31-12 30-12-2024 OM 18.00 UUR BVBA AWA INVEST BE SINT-NIKLAAS MET APPLE PAY 6703 42XX XXXX X601 6 VIRTUEEL KAARTNUMMER CONTACTLOZE BETALING: 6790 28XX XXXX X035 0 KAARTHOUDER: BOMBAERT BRAM</t>
  </si>
  <si>
    <t>BETALING VIA MAESTRO                 31-12 30-12-2024 OM 22.22 UUR BEAT VENUES NV BE MERKSEM MET APPLE PAY 6703 42XX XXXX X901 0 VIRTUEEL KAARTNUMMER CONTACTLOZE BETALING: 6790 28XX XXXX X658 7 KAARTHOUDER: ROTTY CHRISTOFF</t>
  </si>
  <si>
    <t>BETALING VIA MAESTRO                 31-12 30-12-2024 OM 19.45 UUR BEAT VENUES NV BE MERKSEM MET APPLE PAY 6703 42XX XXXX X601 6 VIRTUEEL KAARTNUMMER CONTACTLOZE BETALING: 6790 28XX XXXX X035 0 KAARTHOUDER: BOMBAERT BRAM</t>
  </si>
  <si>
    <t>BETALING VIA MAESTRO                 31-12 30-12-2024 OM 19.27 UUR BEAT VENUES NV BE MERKSEM MET APPLE PAY 6703 42XX XXXX X601 6 VIRTUEEL KAARTNUMMER CONTACTLOZE BETALING: 6790 28XX XXXX X035 0 KAARTHOUDER: BOMBAERT BRAM</t>
  </si>
  <si>
    <t>BETALING VIA MAESTRO                 31-12 30-12-2024 OM 11.57 UUR OVO CHARGE ANYWHERE GB +447533150555 MET APPLE PAY 6703 42XX XXXX X901 0 VIRTUEEL KAARTNUMMER CONTACTLOZE BETALING: 6790 28XX XXXX X658 7 KAARTHOUDER: ROTTY CHRISTOFF</t>
  </si>
  <si>
    <t>BETALING VIA MAESTRO                 31-12 30-12-2024 OM 09.26 UUR OVO CHARGE ANYWHERE GB +447533150555 MET APPLE PAY 6703 42XX XXXX X901 0 VIRTUEEL KAARTNUMMER CONTACTLOZE BETALING: 6790 28XX XXXX X658 7 KAARTHOUDER: ROTTY CHRISTOFF</t>
  </si>
  <si>
    <t>EUROPESE DOMICILIERING               31-12 SCHULDEISER     : KBC VERZEKERINGEN REF. SCHULDEISER: 390794481282 MANDAATREFERTE  : L00194638787V0001 EIGEN OMSCHR.   : HOSPITALISATIEVERZEKERING MEDEDELING      : POL.54467509 31/12/2024-31/01/2025 HOSPITALISATIEVERZEKERING</t>
  </si>
  <si>
    <t>BETALING VIA BANCONTACT              31-12 30-12-2024 OM 19.32 UUR MAKE-A-WISH(R) BELGIUM BE2800 MECHELEN MET KBC-DEBETKAART 6703 42XX XXXX X901 0 KAARTHOUDER: ROTTY CHRISTOFF INFO VAN DE HANDELAAR: 70PERFE DONATIE MAKE-A-WISH</t>
  </si>
  <si>
    <t>OVERSCHRIJVING VAN                   30-12 BE64 3751 1173 1652 BANKIER OPDRACHTGEVER: BBRUBEBB VVM DE LIJN ALGEMENE REK /A/ 29076 LOON VVM 12/2024</t>
  </si>
  <si>
    <t>BETALING VIA MAESTRO                 30-12 29-12-2024 OM 10.38 UUR AU POISSON D'OR FR MOUSCRON MET KBC-DEBETKAART 6703 42XX XXXX X601 6 KAARTHOUDER: BOMBAERT BRAM</t>
  </si>
  <si>
    <t>BETALING VIA MAESTRO                 30-12 29-12-2024 OM 11.08 UUR SPAR KORTRIJK BE KORTRIJK MET APPLE PAY 6703 42XX XXXX X601 6 VIRTUEEL KAARTNUMMER CONTACTLOZE BETALING: 6790 28XX XXXX X035 0 KAARTHOUDER: BOMBAERT BRAM</t>
  </si>
  <si>
    <t>BETALING VIA MAESTRO                 30-12 28-12-2024 OM 14.23 UUR CARREFOUR MARKE BE MARKE MET APPLE PAY 6703 42XX XXXX X601 6 VIRTUEEL KAARTNUMMER CONTACTLOZE BETALING: 6790 28XX XXXX X035 0 KAARTHOUDER: BOMBAERT BRAM</t>
  </si>
  <si>
    <t>BETALING VIA MAESTRO                 30-12 28-12-2024 OM 13.48 UUR TORFS KORTRIJK K BE 0000000010001 MET APPLE PAY 6703 42XX XXXX X901 0 VIRTUEEL KAARTNUMMER CONTACTLOZE BETALING: 6790 28XX XXXX X658 7 KAARTHOUDER: ROTTY CHRISTOFF</t>
  </si>
  <si>
    <t>BETALING VIA MAESTRO                 30-12 28-12-2024 OM 17.22 UUR CARREFOUR MARKE BE MARKE MET APPLE PAY 6703 42XX XXXX X601 6 VIRTUEEL KAARTNUMMER CONTACTLOZE BETALING: 6790 28XX XXXX X035 0 KAARTHOUDER: BOMBAERT BRAM</t>
  </si>
  <si>
    <t>BETALING VIA MAESTRO                 30-12 29-12-2024 OM 20.23 UUR CCV*BOSSUWE POTTELBERG BE KORTRIJK MET APPLE PAY 6703 42XX XXXX X601 6 VIRTUEEL KAARTNUMMER CONTACTLOZE BETALING: 6790 28XX XXXX X035 0 KAARTHOUDER: BOMBAERT BRAM</t>
  </si>
  <si>
    <t>EUROPESE DOMICILIERING               30-12 SCHULDEISER     : TELENET BV REF. SCHULDEISER: 115343185308783045564 MANDAATREFERTE  : 001285135 MEDEDELING      : ACCOUNT: 115343185 REF : 3087830455 64</t>
  </si>
  <si>
    <t>BETALING LEASING                     30-12 0001/0001/BE/2403586149</t>
  </si>
  <si>
    <t>BETALING VIA MAESTRO                 30-12 27-12-2024 OM 17.24 UUR WAASLA 0 BE ANTWERPEN MET APPLE PAY 6703 42XX XXXX X901 0 VIRTUEEL KAARTNUMMER CONTACTLOZE BETALING: 6790 28XX XXXX X658 7 KAARTHOUDER: ROTTY CHRISTOFF</t>
  </si>
  <si>
    <t>BETALING VIA MAESTRO                 30-12 27-12-2024 OM 18.40 UUR WAASLA 0 BE ANTWERPEN MET APPLE PAY 6703 42XX XXXX X601 6 VIRTUEEL KAARTNUMMER CONTACTLOZE BETALING: 6790 28XX XXXX X035 0 KAARTHOUDER: BOMBAERT BRAM</t>
  </si>
  <si>
    <t>BETALING VIA MAESTRO                 30-12 27-12-2024 OM 16.05 UUR EURO SHOP KORTRIJK BE ROESELARE MET APPLE PAY 6703 42XX XXXX X601 6 VIRTUEEL KAARTNUMMER CONTACTLOZE BETALING: 6790 28XX XXXX X035 0 KAARTHOUDER: BOMBAERT BRAM</t>
  </si>
  <si>
    <t>BETALING VIA MAESTRO                 30-12 28-12-2024 OM 13.00 UUR DUPONZOO 2 BE KUURNE MET APPLE PAY 6703 42XX XXXX X601 6 VIRTUEEL KAARTNUMMER CONTACTLOZE BETALING: 6790 28XX XXXX X035 0 KAARTHOUDER: BOMBAERT BRAM</t>
  </si>
  <si>
    <t>BETALING VIA MAESTRO                 30-12 28-12-2024 OM 13.45 UUR GIKS BE KUURNE MET APPLE PAY 6703 42XX XXXX X601 6 VIRTUEEL KAARTNUMMER CONTACTLOZE BETALING: 6790 28XX XXXX X035 0 KAARTHOUDER: BOMBAERT BRAM</t>
  </si>
  <si>
    <t>BETALING VIA MAESTRO                 30-12 28-12-2024 OM 13.59 UUR JBC 161 KUURNE BE KUURNE MET APPLE PAY 6703 42XX XXXX X601 6 VIRTUEEL KAARTNUMMER CONTACTLOZE BETALING: 6790 28XX XXXX X035 0 KAARTHOUDER: BOMBAERT BRAM</t>
  </si>
  <si>
    <t>BETALING VIA MAESTRO                 30-12 28-12-2024 OM 04.31 UUR OVO CHARGE ANYWHERE GB +447533150555 MET APPLE PAY 6703 42XX XXXX X901 0 VIRTUEEL KAARTNUMMER CONTACTLOZE BETALING: 6790 28XX XXXX X658 7 KAARTHOUDER: ROTTY CHRISTOFF</t>
  </si>
  <si>
    <t>BETALING VIA MAESTRO                 30-12 28-12-2024 OM 07.01 UUR OVO CHARGE ANYWHERE GB +447533150555 MET APPLE PAY 6703 42XX XXXX X901 0 VIRTUEEL KAARTNUMMER CONTACTLOZE BETALING: 6790 28XX XXXX X658 7 KAARTHOUDER: ROTTY CHRISTOFF</t>
  </si>
  <si>
    <t>BETALING VIA MAESTRO                 30-12 27-12-2024 OM 08.40 UUR OVO CHARGE ANYWH GB +447533150555 MET KBC-DEBETKAART 6703 42XX XXXX X901 0 KAARTHOUDER: ROTTY CHRISTOFF</t>
  </si>
  <si>
    <t>BETALING VIA MAESTRO                 30-12 27-12-2024 OM 04.55 UUR OVO CHARGE ANYWHERE GB +447533150555 MET APPLE PAY 6703 42XX XXXX X901 0 VIRTUEEL KAARTNUMMER CONTACTLOZE BETALING: 6790 28XX XXXX X658 7 KAARTHOUDER: ROTTY CHRISTOFF</t>
  </si>
  <si>
    <t>BETALING VIA MAESTRO                 30-12 27-12-2024 OM 02.24 UUR OVO CHARGE ANYWHERE GB +447533150555 MET APPLE PAY 6703 42XX XXXX X901 0 VIRTUEEL KAARTNUMMER CONTACTLOZE BETALING: 6790 28XX XXXX X658 7 KAARTHOUDER: ROTTY CHRISTOFF</t>
  </si>
  <si>
    <t>BETALING VIA BANCONTACT              30-12 29-12-2024 OM 21.38 UUR ZALANDO PAYMENTS GMBH DE10243 BERLIN MET KBC-DEBETKAART 6703 42XX XXXX X901 0 KAARTHOUDER: ROTTY CHRISTOFF</t>
  </si>
  <si>
    <t>BETALING VIA BANCONTACT              30-12 29-12-2024 OM 21.34 UUR CORPORATE BENEFITS VOU CH3011 BERN MET KBC-DEBETKAART 6703 42XX XXXX X901 0 KAARTHOUDER: ROTTY CHRISTOFF INFO VAN DE HANDELAAR: 70P2LWY E-BE-24-115367</t>
  </si>
  <si>
    <t>OVERSCHRIJVING NAAR                  29-12 BE07 8940 0008 9566 BANKIER BEGUNSTIGDE: VDSPBE91 DE SPELOSAURUS PAYCONIQ B5BB6C7E6DE37B7DBC766A2F DE SPELOSAURUS MET PAYCONIQ IN KBC MOBILE</t>
  </si>
  <si>
    <t>OVERSCHRIJVING NAAR                  29-12 BE07 8940 0008 9566 BANKIER BEGUNSTIGDE: VDSPBE91 DE SPELOSAURUS PAYCONIQ F7191BEDA6CC1EC01FBAAB03 DE SPELOSAURUS MET PAYCONIQ IN KBC MOBILE</t>
  </si>
  <si>
    <t>BETALING VIA BANCONTACT              30-12 28-12-2024 OM 16.53 UUR BOL.COM NL3528 BJ UTRECHT MET KBC-DEBETKAART 6703 42XX XXXX X601 6 KAARTHOUDER: BOMBAERT BRAM</t>
  </si>
  <si>
    <t>BETALING VIA BANCONTACT              30-12 28-12-2024 OM 12.48 UUR KO-NO BE8480 ICHTEGEM MET KBC-DEBETKAART 6703 42XX XXXX X901 0 KAARTHOUDER: ROTTY CHRISTOFF</t>
  </si>
  <si>
    <t>INSTANTOVERSCHRIJVING NAAR           28-12 BE76 0011 1806 0695 BANKIER BEGUNSTIGDE: GEBABEBBXXX WC MADAM OM 12.11 UUR MET KBC MOBILE</t>
  </si>
  <si>
    <t>INSTANTOVERSCHRIJVING NAAR           27-12 BE19 4468 6772 0112 BANKIER BEGUNSTIGDE: KREDBEBBXXX MONIQUE VAN ESCH OM 22.52 UUR MET KBC MOBILE</t>
  </si>
  <si>
    <t>BETALING VIA BANCONTACT              30-12 27-12-2024 OM 19.57 UUR STUDIO 100 BE2870 PUURS MET KBC-DEBETKAART 6703 42XX XXXX X601 6 KAARTHOUDER: BOMBAERT BRAM</t>
  </si>
  <si>
    <t>BETALING VIA MAESTRO                 27-12 26-12-2024 OM 12.49 UUR STD BH 321 ROESELARE BE ROESELARE MET APPLE PAY 6703 42XX XXXX X601 6 VIRTUEEL KAARTNUMMER CONTACTLOZE BETALING: 6790 28XX XXXX X035 0 KAARTHOUDER: BOMBAERT BRAM</t>
  </si>
  <si>
    <t>BETALING VIA MAESTRO                 27-12 26-12-2024 OM 15.03 UUR FAMIFLORA  CAISSE 19 BE MOUSCRON MET APPLE PAY 6703 42XX XXXX X901 0 VIRTUEEL KAARTNUMMER CONTACTLOZE BETALING: 6790 28XX XXXX X658 7 KAARTHOUDER: ROTTY CHRISTOFF</t>
  </si>
  <si>
    <t>BETALING VIA MAESTRO                 27-12 26-12-2024 OM 16.24 UUR CARREFOUR MARKE BE MARKE MET APPLE PAY 6703 42XX XXXX X601 6 VIRTUEEL KAARTNUMMER CONTACTLOZE BETALING: 6790 28XX XXXX X035 0 KAARTHOUDER: BOMBAERT BRAM</t>
  </si>
  <si>
    <t>BETALING VIA MAESTRO                 27-12 26-12-2024 OM 12.42 UUR KRUIDVAT 8176 ROESELAR BE ROESELARE MET APPLE PAY 6703 42XX XXXX X601 6 VIRTUEEL KAARTNUMMER CONTACTLOZE BETALING: 6790 28XX XXXX X035 0 KAARTHOUDER: BOMBAERT BRAM</t>
  </si>
  <si>
    <t>BETALING VIA MAESTRO                 27-12 26-12-2024 OM 12.29 UUR CCV*LA DOLCE VITA BE ROESELARE MET APPLE PAY 6703 42XX XXXX X601 6 VIRTUEEL KAARTNUMMER CONTACTLOZE BETALING: 6790 28XX XXXX X035 0 KAARTHOUDER: BOMBAERT BRAM</t>
  </si>
  <si>
    <t>BETALING VIA MAESTRO                 27-12 26-12-2024 OM 12.44 UUR ZEEMAN ROESELARE BE ROESELARE MET KBC-DEBETKAART 6703 42XX XXXX X601 6 KAARTHOUDER: BOMBAERT BRAM</t>
  </si>
  <si>
    <t>BETALING VIA BANCONTACT              27-12 27-12-2024 OM 12.10 UUR CATTEEUW LUDOVIC BE8510 MARKE MET KBC-DEBETKAART 6703 42XX XXXX X601 6 KAARTHOUDER: BOMBAERT BRAM</t>
  </si>
  <si>
    <t>BETALING VIA MAESTRO                 27-12 26-12-2024 OM 14.49 UUR AU POISSON D'OR FR MOUSCRON MET KBC-DEBETKAART 6703 42XX XXXX X601 6 KAARTHOUDER: BOMBAERT BRAM</t>
  </si>
  <si>
    <t>BETALING VIA MAESTRO                 27-12 24-12-2024 OM 09.14 UUR CARREFOUR MARKE BE MARKE MET APPLE PAY 6703 42XX XXXX X601 6 VIRTUEEL KAARTNUMMER CONTACTLOZE BETALING: 6790 28XX XXXX X831 3 KAARTHOUDER: BOMBAERT BRAM</t>
  </si>
  <si>
    <t>BETALING VIA MAESTRO                 27-12 24-12-2024 OM 16.30 UUR CARREFOUR MARKE BE MARKE MET KBC-DEBETKAART 6703 42XX XXXX X601 6 KAARTHOUDER: BOMBAERT BRAM</t>
  </si>
  <si>
    <t>BETALING VIA MAESTRO                 27-12 24-12-2024 OM 11.54 UUR DREAMLAND KUURNE BE KUURNE MET APPLE PAY 6703 42XX XXXX X601 6 VIRTUEEL KAARTNUMMER CONTACTLOZE BETALING: 6790 28XX XXXX X035 0 KAARTHOUDER: BOMBAERT BRAM</t>
  </si>
  <si>
    <t>BETALING VIA MAESTRO                 27-12 24-12-2024 OM 12.24 UUR OVO CHARGE ANYWHERE GB +447533150555 MET APPLE PAY 6703 42XX XXXX X901 0 VIRTUEEL KAARTNUMMER CONTACTLOZE BETALING: 6790 28XX XXXX X658 7 KAARTHOUDER: ROTTY CHRISTOFF</t>
  </si>
  <si>
    <t>BETALING VIA MAESTRO                 27-12 24-12-2024 OM 09.54 UUR OVO CHARGE ANYWHERE GB +447533150555 MET APPLE PAY 6703 42XX XXXX X901 0 VIRTUEEL KAARTNUMMER CONTACTLOZE BETALING: 6790 28XX XXXX X658 7 KAARTHOUDER: ROTTY CHRISTOFF</t>
  </si>
  <si>
    <t>BETALING VIA MAESTRO                 27-12 23-12-2024 OM 14.40 UUR TOM&amp;CO KORTRIJK BE KORTRIJK MET KBC-DEBETKAART 6703 42XX XXXX X601 6 KAARTHOUDER: BOMBAERT BRAM</t>
  </si>
  <si>
    <t>BETALING VIA MAESTRO                 27-12 23-12-2024 OM 17.56 UUR ELLIS GOURMET GENT BE GENT MET APPLE PAY 6703 42XX XXXX X901 0 VIRTUEEL KAARTNUMMER CONTACTLOZE BETALING: 6790 28XX XXXX X658 7 KAARTHOUDER: ROTTY CHRISTOFF</t>
  </si>
  <si>
    <t>EUROPESE DOMICILIERING               27-12 SCHULDEISER     : AXA REF. SCHULDEISER: 20241219011519793007007917 MANDAATREFERTE  : 010624258692001 MEDEDELING      : 0106242586921042024-12-262024120000 0010624258692</t>
  </si>
  <si>
    <t>OVERSCHRIJVING NAAR                  26-12 BE23 7330 6155 2691 BANKIER BEGUNSTIGDE: KREDBEBB 4411 BE-MOBILE ROESELARE ROES2 2C... - OLMPA100100 - KFKVX S17RZLC MET KBC MOBILE</t>
  </si>
  <si>
    <t>INSTANTOVERSCHRIJVING NAAR           26-12 BE62 7370 5288 6261 BANKIER BEGUNSTIGDE: KREDBEBBXXX MERIJN DEGRAVE WERO ROTTY CHRISTOFF OM 08.52 MET WERO</t>
  </si>
  <si>
    <t>BETALING VIA MAESTRO                 24-12 23-12-2024 OM 12.22 UUR VALINSOPAY NL NL WIJK EN AALBU MET APPLE PAY 6703 42XX XXXX X901 0 VIRTUEEL KAARTNUMMER CONTACTLOZE BETALING: 6790 28XX XXXX X658 7 KAARTHOUDER: ROTTY CHRISTOFF</t>
  </si>
  <si>
    <t>BETALING VIA MAESTRO                 24-12 23-12-2024 OM 06.48 UUR VALINSOPAY NL NL WIJK EN AALBU MET APPLE PAY 6703 42XX XXXX X901 0 VIRTUEEL KAARTNUMMER CONTACTLOZE BETALING: 6790 28XX XXXX X658 7 KAARTHOUDER: ROTTY CHRISTOFF</t>
  </si>
  <si>
    <t>BETALING VIA BANCONTACT              24-12 24-12-2024 OM 12.13 UUR BAKKERIJ TARCIS BE8501 KORTRIJK MET KBC-DEBETKAART 6703 42XX XXXX X601 6 KAARTHOUDER: BOMBAERT BRAM</t>
  </si>
  <si>
    <t>OVERSCHRIJVING NAAR                  24-12 BE34 7380 1081 2690 BANKIER BEGUNSTIGDE: KREDBEBB SLAGERIJ KRISTOF  KATY PAYCONIQ 9C88ADB6EC3DE39CC36B478E SLAGERIJ KRISTOF - KATY MET PAYCONIQ</t>
  </si>
  <si>
    <t>BETALING VIA MAESTRO                 24-12 23-12-2024 OM 10.01 UUR OVO CHARGE ANYWHERE GB +447533150555 MET APPLE PAY 6703 42XX XXXX X901 0 VIRTUEEL KAARTNUMMER CONTACTLOZE BETALING: 6790 28XX XXXX X658 7 KAARTHOUDER: ROTTY CHRISTOFF</t>
  </si>
  <si>
    <t>BETALING VIA MAESTRO                 24-12 23-12-2024 OM 07.30 UUR OVO CHARGE ANYWHERE GB +447533150555 MET APPLE PAY 6703 42XX XXXX X901 0 VIRTUEEL KAARTNUMMER CONTACTLOZE BETALING: 6790 28XX XXXX X658 7 KAARTHOUDER: ROTTY CHRISTOFF</t>
  </si>
  <si>
    <t>EUROPESE DOMICILIERING               24-12 SCHULDEISER     : PROXIMUS REF. SCHULDEISER: 6011973537 MANDAATREFERTE  : P000029050 MEDEDELING      : 007407092576</t>
  </si>
  <si>
    <t>BETALING VIA MAESTRO                 23-12 22-12-2024 OM 11.24 UUR KRUIDVAT 8427 KUURNE BE KUURNE MET APPLE PAY 6703 42XX XXXX X601 6 VIRTUEEL KAARTNUMMER CONTACTLOZE BETALING: 6790 28XX XXXX X035 0 KAARTHOUDER: BOMBAERT BRAM</t>
  </si>
  <si>
    <t>BETALING VIA MAESTRO                 23-12 22-12-2024 OM 12.16 UUR HPB RING SHOPPING BE KORTRIJK MET APPLE PAY 6703 42XX XXXX X601 6 VIRTUEEL KAARTNUMMER CONTACTLOZE BETALING: 6790 28XX XXXX X035 0 KAARTHOUDER: BOMBAERT BRAM</t>
  </si>
  <si>
    <t>BETALING VIA MAESTRO                 23-12 22-12-2024 OM 14.38 UUR VOGEL &amp; VIJVERCENTRUM BE HULSTE MET APPLE PAY 6703 42XX XXXX X601 6 VIRTUEEL KAARTNUMMER CONTACTLOZE BETALING: 6790 28XX XXXX X035 0 KAARTHOUDER: BOMBAERT BRAM</t>
  </si>
  <si>
    <t>BETALING VIA BANCONTACT              23-12 23-12-2024 OM 15.17 UUR TOM&amp;CO KORTRIJK BE8500 KORTRIJK MET KBC-DEBETKAART 6703 42XX XXXX X601 6 KAARTHOUDER: BOMBAERT BRAM</t>
  </si>
  <si>
    <t>OVERSCHRIJVING VAN                   23-12 NL92 ADYB 2017 4009 98 BANKIER OPDRACHTGEVER: ADYBNL2AXXX COOLBLUE N.V. TX1740384350XT REFUND FOR COOLBLUE N.V. REF:678134816 REFERENTIE: TX1740384350XT</t>
  </si>
  <si>
    <t>BETALING VIA MAESTRO                 23-12 21-12-2024 OM 12.08 UUR CARREFOUR MARKE BE MARKE MET APPLE PAY 6703 42XX XXXX X601 6 VIRTUEEL KAARTNUMMER CONTACTLOZE BETALING: 6790 28XX XXXX X035 0 KAARTHOUDER: BOMBAERT BRAM</t>
  </si>
  <si>
    <t>BETALING VIA MAESTRO                 23-12 22-12-2024 OM 16.15 UUR CARREFOUR MARKE BE MARKE MET KBC-DEBETKAART 6703 42XX XXXX X601 6 KAARTHOUDER: BOMBAERT BRAM</t>
  </si>
  <si>
    <t>BETALING VIA MAESTRO                 23-12 22-12-2024 OM 10.59 UUR CARREFOUR MARKE BE MARKE MET APPLE PAY 6703 42XX XXXX X601 6 VIRTUEEL KAARTNUMMER CONTACTLOZE BETALING: 6790 28XX XXXX X035 0 KAARTHOUDER: BOMBAERT BRAM</t>
  </si>
  <si>
    <t>BETALING VIA MAESTRO                 23-12 21-12-2024 OM 11.34 UUR CARREFOUR MARKE BE MARKE MET APPLE PAY 6703 42XX XXXX X601 6 VIRTUEEL KAARTNUMMER CONTACTLOZE BETALING: 6790 28XX XXXX X035 0 KAARTHOUDER: BOMBAERT BRAM</t>
  </si>
  <si>
    <t>BETALING VIA MAESTRO                 23-12 22-12-2024 OM 06.35 UUR OVO CHARGE ANYWH GB +447533150555 MET KBC-DEBETKAART 6703 42XX XXXX X901 0 KAARTHOUDER: ROTTY CHRISTOFF</t>
  </si>
  <si>
    <t>BETALING VIA MAESTRO                 23-12 20-12-2024 OM 13.43 UUR BAROUCHE BE KORTRIJK MET APPLE PAY 6703 42XX XXXX X601 6 VIRTUEEL KAARTNUMMER CONTACTLOZE BETALING: 6790 28XX XXXX X035 0 KAARTHOUDER: BOMBAERT BRAM</t>
  </si>
  <si>
    <t>BETALING VIA MAESTRO                 23-12 20-12-2024 OM 10.35 UUR Q8 108131 GENTBRUGGE V BE GENTBRUGGE MET APPLE PAY 6703 42XX XXXX X901 0 VIRTUEEL KAARTNUMMER CONTACTLOZE BETALING: 6790 28XX XXXX X658 7 KAARTHOUDER: ROTTY CHRISTOFF</t>
  </si>
  <si>
    <t>BETALING VIA MAESTRO                 23-12 20-12-2024 OM 14.48 UUR CCV*P K IN KORTRIJK BE KORTRIJK MET KBC-DEBETKAART 6703 42XX XXXX X601 6 KAARTHOUDER: BOMBAERT BRAM</t>
  </si>
  <si>
    <t>BETALING VIA MAESTRO                 23-12 20-12-2024 OM 11.37 UUR VALINSOPAY NL NL WIJK EN AALBU MET APPLE PAY 6703 42XX XXXX X901 0 VIRTUEEL KAARTNUMMER CONTACTLOZE BETALING: 6790 28XX XXXX X658 7 KAARTHOUDER: ROTTY CHRISTOFF</t>
  </si>
  <si>
    <t>BETALING VIA MAESTRO                 23-12 20-12-2024 OM 18.37 UUR CARREFOUR MARKE BE MARKE MET KBC-DEBETKAART 6703 42XX XXXX X601 6 KAARTHOUDER: BOMBAERT BRAM</t>
  </si>
  <si>
    <t>BETALING VIA MAESTRO                 23-12 19-12-2024 OM 11.46 UUR Q8 108131 GENTBRUGGE V BE GENTBRUGGE MET APPLE PAY 6703 42XX XXXX X901 0 VIRTUEEL KAARTNUMMER CONTACTLOZE BETALING: 6790 28XX XXXX X658 7 KAARTHOUDER: ROTTY CHRISTOFF</t>
  </si>
  <si>
    <t>BETALING VIA BANCONTACT              23-12 22-12-2024 OM 11.59 UUR DUPONZOO BE8520 KUURNE MET KBC-DEBETKAART 6703 42XX XXXX X601 6 KAARTHOUDER: BOMBAERT BRAM</t>
  </si>
  <si>
    <t>BETALING VIA BANCONTACT              23-12 21-12-2024 OM 11.22 UUR WARI BE8510 KORTRIJK MET KBC-DEBETKAART 6703 42XX XXXX X601 6 KAARTHOUDER: BOMBAERT BRAM</t>
  </si>
  <si>
    <t>BETALING VIA BANCONTACT              23-12 21-12-2024 OM 10.26 UUR APOTHEEK ARIE BE8510 MARKE MET KBC-DEBETKAART 6703 42XX XXXX X601 6 KAARTHOUDER: BOMBAERT BRAM</t>
  </si>
  <si>
    <t>BETALING VIA MAESTRO                 20-12 19-12-2024 OM 12.31 UUR VALINSOPAY NL NL WIJK EN AALBU MET APPLE PAY 6703 42XX XXXX X901 0 VIRTUEEL KAARTNUMMER CONTACTLOZE BETALING: 6790 28XX XXXX X658 7 KAARTHOUDER: ROTTY CHRISTOFF</t>
  </si>
  <si>
    <t>MOBIELE BETALING                     20-12 DATUM: 20-12-2024 OM 10.45</t>
  </si>
  <si>
    <t>OVERSCHRIJVING NAAR                  20-12 BE38 7785 9200 2472 BANKIER BEGUNSTIGDE: GKCCBEBB VKSO MWW AFDELING SPWE PAYCONIQ F8455F96489DE14B56E44CA9 VKSO MWW AFDELING S PWE MET PAYCONIQ</t>
  </si>
  <si>
    <t>BETALING VIA MAESTRO                 20-12 19-12-2024 OM 15.44 UUR ACTION 2009 BE WEVELGEM MET APPLE PAY 6703 42XX XXXX X601 6 VIRTUEEL KAARTNUMMER CONTACTLOZE BETALING: 6790 28XX XXXX X035 0 KAARTHOUDER: BOMBAERT BRAM</t>
  </si>
  <si>
    <t>BETALING VIA MAESTRO                 20-12 18-12-2024 OM 16.14 UUR SSP GENT OCTROOIPL BE GENT MET APPLE PAY 6703 42XX XXXX X901 0 VIRTUEEL KAARTNUMMER CONTACTLOZE BETALING: 6790 28XX XXXX X658 7 KAARTHOUDER: ROTTY CHRISTOFF</t>
  </si>
  <si>
    <t>EUROPESE DOMICILIERING               20-12 SCHULDEISER     : AXA REF. SCHULDEISER: 20241214011000942405032485 MANDAATREFERTE  : 010817143526001 MEDEDELING      : 0108171435261042024-12-202024120000 0010817143526</t>
  </si>
  <si>
    <t>EUROPESE DOMICILIERING               20-12 SCHULDEISER     : PROXIMUS REF. SCHULDEISER: 6011943893 MANDAATREFERTE  : B012009068 MEDEDELING      : 007476224919007452394618</t>
  </si>
  <si>
    <t>BETALING VIA BANCONTACT              19-12 19-12-2024 OM 14.24 UUR WARI BE8510 KORTRIJK MET KBC-DEBETKAART 6703 42XX XXXX X601 6 KAARTHOUDER: BOMBAERT BRAM</t>
  </si>
  <si>
    <t>BETALING VIA MAESTRO                 19-12 18-12-2024 OM 15.23 UUR VALINSOPAY NL NL WIJK EN AALBU MET APPLE PAY 6703 42XX XXXX X901 0 VIRTUEEL KAARTNUMMER CONTACTLOZE BETALING: 6790 28XX XXXX X658 7 KAARTHOUDER: ROTTY CHRISTOFF</t>
  </si>
  <si>
    <t>BETALING VIA BANCONTACT              19-12 19-12-2024 OM 11.25 UUR ALDI 26 MARKE BE8510 MARKE MET KBC-DEBETKAART 6703 42XX XXXX X601 6 KAARTHOUDER: BOMBAERT BRAM</t>
  </si>
  <si>
    <t>BETALING VIA BANCONTACT              19-12 19-12-2024 OM 11.14 UUR SPAR KORTRIJK BE8500 KORTRIJK MET KBC-DEBETKAART 6703 42XX XXXX X601 6 KAARTHOUDER: BOMBAERT BRAM</t>
  </si>
  <si>
    <t>OVERSCHRIJVING VAN                   19-12 BE64 3751 1173 1652 BANKIER OPDRACHTGEVER: BBRUBEBB VVM DE LIJN ALGEMENE REK /A/ 29076 EINDEJAARSPREMIE12/2024</t>
  </si>
  <si>
    <t>BETALING VIA MAESTRO                 19-12 18-12-2024 OM 12.22 UUR OVO CHARGE ANYWHERE GB +447533150555 MET APPLE PAY 6703 42XX XXXX X901 0 VIRTUEEL KAARTNUMMER CONTACTLOZE BETALING: 6790 28XX XXXX X658 7 KAARTHOUDER: ROTTY CHRISTOFF</t>
  </si>
  <si>
    <t>BETALING VIA MAESTRO                 19-12 18-12-2024 OM 09.50 UUR OVO CHARGE ANYWHERE GB +447533150555 MET APPLE PAY 6703 42XX XXXX X901 0 VIRTUEEL KAARTNUMMER CONTACTLOZE BETALING: 6790 28XX XXXX X658 7 KAARTHOUDER: ROTTY CHRISTOFF</t>
  </si>
  <si>
    <t>BETALING VIA MAESTRO                 18-12 17-12-2024 OM 12.50 UUR VAC BRUGGE BE BRUGGE MET APPLE PAY 6703 42XX XXXX X901 0 VIRTUEEL KAARTNUMMER CONTACTLOZE BETALING: 6790 28XX XXXX X658 7 KAARTHOUDER: ROTTY CHRISTOFF</t>
  </si>
  <si>
    <t>BETALING VIA MAESTRO                 18-12 17-12-2024 OM 07.58 UUR VALINSOPAY NL NL WIJK EN AALBU MET APPLE PAY 6703 42XX XXXX X901 0 VIRTUEEL KAARTNUMMER CONTACTLOZE BETALING: 6790 28XX XXXX X658 7 KAARTHOUDER: ROTTY CHRISTOFF</t>
  </si>
  <si>
    <t>BETALING VIA MAESTRO                 18-12 17-12-2024 OM 07.57 UUR VALINSOPAY NL NL WIJK EN AALBU MET APPLE PAY 6703 42XX XXXX X901 0 VIRTUEEL KAARTNUMMER CONTACTLOZE BETALING: 6790 28XX XXXX X658 7 KAARTHOUDER: ROTTY CHRISTOFF</t>
  </si>
  <si>
    <t>BETALING VIA MAESTRO                 18-12 17-12-2024 OM 18.10 UUR CCV*APOTHEEK VANNESTE BE KORTRIJK MET APPLE PAY 6703 42XX XXXX X901 0 VIRTUEEL KAARTNUMMER CONTACTLOZE BETALING: 6790 28XX XXXX X658 7 KAARTHOUDER: ROTTY CHRISTOFF</t>
  </si>
  <si>
    <t>BETALING VIA BANCONTACT              18-12 18-12-2024 OM 11.19 UUR KIMS CORNER BE8560 WEVELGEM MET KBC-DEBETKAART 6703 42XX XXXX X601 6 KAARTHOUDER: BOMBAERT BRAM</t>
  </si>
  <si>
    <t>BETALING VIA MAESTRO                 18-12 17-12-2024 OM 18.00 UUR CARREFOUR MARKE BE MARKE MET APPLE PAY 6703 42XX XXXX X601 6 VIRTUEEL KAARTNUMMER CONTACTLOZE BETALING: 6790 28XX XXXX X035 0 KAARTHOUDER: BOMBAERT BRAM</t>
  </si>
  <si>
    <t>BETALING VIA MAESTRO                 18-12 17-12-2024 OM 17.15 UUR AU POISSON D'OR FR MOUSCRON MET KBC-DEBETKAART 6703 42XX XXXX X601 6 KAARTHOUDER: BOMBAERT BRAM</t>
  </si>
  <si>
    <t>EUROPESE DOMICILIERING               18-12 SCHULDEISER     : DPG MEDIA NV REF. SCHULDEISER: CPAY-SUB-000001108-5751018797 MANDAATREFERTE  : 12-000037945 MEDEDELING      : A1001603189 - HET LAATSTE NIEUWS - 18-12-2024 - 17-01-2025-7075178969</t>
  </si>
  <si>
    <t>BETALING VIA BANCONTACT              18-12 17-12-2024 OM 19.20 UUR LEDKONING B.V. NL5222AP 'S-HERTOGENBO MET KBC-DEBETKAART 6703 42XX XXXX X601 6 KAARTHOUDER: BOMBAERT BRAM INFO VAN DE HANDELAAR: LEDKONING B046655A8BFD5CBD1CBB</t>
  </si>
  <si>
    <t>BETALING VIA MAESTRO                 17-12 16-12-2024 OM 14.53 UUR DUPONZOO 2 BE KUURNE MET APPLE PAY 6703 42XX XXXX X601 6 VIRTUEEL KAARTNUMMER CONTACTLOZE BETALING: 6790 28XX XXXX X035 0 KAARTHOUDER: BOMBAERT BRAM</t>
  </si>
  <si>
    <t>BETALING VIA MAESTRO                 17-12 16-12-2024 OM 09.34 UUR CARREFOUR GENT V BE GENT MET APPLE PAY 6703 42XX XXXX X901 0 VIRTUEEL KAARTNUMMER CONTACTLOZE BETALING: 6790 28XX XXXX X658 7 KAARTHOUDER: ROTTY CHRISTOFF</t>
  </si>
  <si>
    <t>BETALING VIA MAESTRO                 17-12 16-12-2024 OM 08.23 UUR CARREFOUR MARKE BE MARKE MET KBC-DEBETKAART 6703 42XX XXXX X601 6 KAARTHOUDER: BOMBAERT BRAM</t>
  </si>
  <si>
    <t>BETALING VIA MAESTRO                 17-12 16-12-2024 OM 14.34 UUR CARREFOUR MARKE BE MARKE MET APPLE PAY 6703 42XX XXXX X601 6 VIRTUEEL KAARTNUMMER CONTACTLOZE BETALING: 6790 28XX XXXX X035 0 KAARTHOUDER: BOMBAERT BRAM</t>
  </si>
  <si>
    <t>BETALING VIA BANCONTACT              17-12 17-12-2024 OM 06.47 UUR SNCBPPSEWEBPROD BE1060 BRUSSEL MET KBC-DEBETKAART 6703 42XX XXXX X901 0 KAARTHOUDER: ROTTY CHRISTOFF</t>
  </si>
  <si>
    <t>BETALING VIA BANCONTACT              17-12 16-12-2024 OM 21.57 UUR MIJN.HOST NL1066JR AMSTERDAM MET KBC-DEBETKAART 6703 42XX XXXX X901 0 KAARTHOUDER: ROTTY CHRISTOFF INFO VAN DE HANDELAAR: 5CY1HYU MIJN.HOST FACTUURNR. 2</t>
  </si>
  <si>
    <t>BETALING VIA MAESTRO                 16-12 15-12-2024 OM 12.53 UUR BURGER KING 1028 ESTAI BE ESTAIMPUIS MET APPLE PAY 6703 42XX XXXX X601 6 VIRTUEEL KAARTNUMMER CONTACTLOZE BETALING: 6790 28XX XXXX X035 0 KAARTHOUDER: BOMBAERT BRAM</t>
  </si>
  <si>
    <t>BETALING VIA MAESTRO                 16-12 15-12-2024 OM 17.04 UUR EURO SHOP KORTRIJK BE ROESELARE MET APPLE PAY 6703 42XX XXXX X601 6 VIRTUEEL KAARTNUMMER CONTACTLOZE BETALING: 6790 28XX XXXX X035 0 KAARTHOUDER: BOMBAERT BRAM</t>
  </si>
  <si>
    <t>BETALING VIA MAESTRO                 16-12 15-12-2024 OM 17.18 UUR CARREFOUR MARKE BE MARKE MET APPLE PAY 6703 42XX XXXX X601 6 VIRTUEEL KAARTNUMMER CONTACTLOZE BETALING: 6790 28XX XXXX X035 0 KAARTHOUDER: BOMBAERT BRAM</t>
  </si>
  <si>
    <t>BETALING VIA MAESTRO                 16-12 14-12-2024 OM 18.19 UUR CARREFOUR GROENP BE ANTWERPEN MET APPLE PAY 6703 42XX XXXX X601 6 VIRTUEEL KAARTNUMMER CONTACTLOZE BETALING: 6790 28XX XXXX X035 0 KAARTHOUDER: BOMBAERT BRAM</t>
  </si>
  <si>
    <t>BETALING VIA MAESTRO                 16-12 14-12-2024 OM 12.46 UUR CARREFOUR MARKE BE MARKE MET APPLE PAY 6703 42XX XXXX X601 6 VIRTUEEL KAARTNUMMER CONTACTLOZE BETALING: 6790 28XX XXXX X035 0 KAARTHOUDER: BOMBAERT BRAM</t>
  </si>
  <si>
    <t>BETALING VIA MAESTRO                 16-12 14-12-2024 OM 09.30 UUR CARREFOUR MARKE BE MARKE MET KBC-DEBETKAART 6703 42XX XXXX X601 6 KAARTHOUDER: BOMBAERT BRAM</t>
  </si>
  <si>
    <t>BETALING VIA MAESTRO                 16-12 15-12-2024 OM 12.40 UUR AU POISSON D'OR FR MOUSCRON MET KBC-DEBETKAART 6703 42XX XXXX X601 6 KAARTHOUDER: BOMBAERT BRAM</t>
  </si>
  <si>
    <t>BETALING VIA MAESTRO                 16-12 15-12-2024 OM 12.32 UUR AU POISSON D'OR FR MOUSCRON MET KBC-DEBETKAART 6703 42XX XXXX X601 6 KAARTHOUDER: BOMBAERT BRAM</t>
  </si>
  <si>
    <t>BETALING VIA MAESTRO                 16-12 15-12-2024 OM 07.11 UUR OVO CHARGE ANYWHERE GB +447533150555 MET APPLE PAY 6703 42XX XXXX X901 0 VIRTUEEL KAARTNUMMER CONTACTLOZE BETALING: 6790 28XX XXXX X658 7 KAARTHOUDER: ROTTY CHRISTOFF</t>
  </si>
  <si>
    <t>BETALING VIA MAESTRO                 16-12 15-12-2024 OM 04.40 UUR OVO CHARGE ANYWHERE GB +447533150555 MET APPLE PAY 6703 42XX XXXX X901 0 VIRTUEEL KAARTNUMMER CONTACTLOZE BETALING: 6790 28XX XXXX X658 7 KAARTHOUDER: ROTTY CHRISTOFF</t>
  </si>
  <si>
    <t>BETALING VIA MAESTRO                 16-12 13-12-2024 OM 10.55 UUR OKAY WEVELGEM 4258 BE WEVELGEM MET APPLE PAY 6703 42XX XXXX X601 6 VIRTUEEL KAARTNUMMER CONTACTLOZE BETALING: 6790 28XX XXXX X035 0 KAARTHOUDER: BOMBAERT BRAM</t>
  </si>
  <si>
    <t>BETALING VIA MAESTRO                 16-12 14-12-2024 OM 17.45 UUR QUETZAL ANTWERPEN BE ANTWERPEN MET APPLE PAY 6703 42XX XXXX X601 6 VIRTUEEL KAARTNUMMER CONTACTLOZE BETALING: 6790 28XX XXXX X035 0 KAARTHOUDER: BOMBAERT BRAM</t>
  </si>
  <si>
    <t>BETALING VIA MAESTRO                 16-12 14-12-2024 OM 16.06 UUR HEMA EV406 ANTWERPEN BE ANTWERPEN MET APPLE PAY 6703 42XX XXXX X601 6 VIRTUEEL KAARTNUMMER CONTACTLOZE BETALING: 6790 28XX XXXX X035 0 KAARTHOUDER: BOMBAERT BRAM</t>
  </si>
  <si>
    <t>BETALING VIA MAESTRO                 16-12 13-12-2024 OM 16.42 UUR CARREFOUR MARKE BE MARKE MET KBC-DEBETKAART 6703 42XX XXXX X601 6 KAARTHOUDER: BOMBAERT BRAM</t>
  </si>
  <si>
    <t>BETALING VIA MAESTRO                 16-12 13-12-2024 OM 11.48 UUR VALINSOPAY NL NL WIJK EN AALBU MET APPLE PAY 6703 42XX XXXX X901 0 VIRTUEEL KAARTNUMMER CONTACTLOZE BETALING: 6790 28XX XXXX X658 7 KAARTHOUDER: ROTTY CHRISTOFF</t>
  </si>
  <si>
    <t>BETALING VIA MAESTRO                 16-12 13-12-2024 OM 19.52 UUR KINEPOLIS KORTRIJK BE KORTRIJK MET APPLE PAY 6703 42XX XXXX X601 6 VIRTUEEL KAARTNUMMER CONTACTLOZE BETALING: 6790 28XX XXXX X035 0 KAARTHOUDER: BOMBAERT BRAM</t>
  </si>
  <si>
    <t>BETALING VIA MAESTRO                 16-12 13-12-2024 OM 15.04 UUR OVO CHARGE ANYWHERE GB +447533150555 MET APPLE PAY 6703 42XX XXXX X901 0 VIRTUEEL KAARTNUMMER CONTACTLOZE BETALING: 6790 28XX XXXX X658 7 KAARTHOUDER: ROTTY CHRISTOFF</t>
  </si>
  <si>
    <t>BETALING VIA MAESTRO                 16-12 13-12-2024 OM 12.34 UUR OVO CHARGE ANYWHERE GB +447533150555 MET APPLE PAY 6703 42XX XXXX X901 0 VIRTUEEL KAARTNUMMER CONTACTLOZE BETALING: 6790 28XX XXXX X658 7 KAARTHOUDER: ROTTY CHRISTOFF</t>
  </si>
  <si>
    <t>BETALING VIA MAESTRO                 16-12 12-12-2024 OM 12.44 UUR TOM&amp;CO KORTRIJK BE KORTRIJK MET APPLE PAY 6703 42XX XXXX X601 6 VIRTUEEL KAARTNUMMER CONTACTLOZE BETALING: 6790 28XX XXXX X035 0 KAARTHOUDER: BOMBAERT BRAM</t>
  </si>
  <si>
    <t>BETALING VIA MAESTRO                 16-12 12-12-2024 OM 12.33 UUR SPAR KORTRIJK BE KORTRIJK MET APPLE PAY 6703 42XX XXXX X601 6 VIRTUEEL KAARTNUMMER CONTACTLOZE BETALING: 6790 28XX XXXX X035 0 KAARTHOUDER: BOMBAERT BRAM</t>
  </si>
  <si>
    <t>EUROPESE DOMICILIERING               16-12 SCHULDEISER     : BALOISE BELGIUM NV REF. SCHULDEISER: 0000000000000024793451489 MANDAATREFERTE  : 202025687747 MEDEDELING      : POL.1B57806 VERV.10/12/24 9806</t>
  </si>
  <si>
    <t>EUROPESE DOMICILIERING               16-12 SCHULDEISER     : BALOISE BELGIUM NV REF. SCHULDEISER: 0000000000000024789526326 MANDAATREFERTE  : 202025682289 MEDEDELING      : POL.1A02635 VERV.10/12/24 9806</t>
  </si>
  <si>
    <t>EUROPESE DOMICILIERING               16-12 SCHULDEISER     : CARDIF -ASSURANCE VIE REF. SCHULDEISER: RF75240523981418214419160 MANDAATREFERTE  : CARDIF-8742994/01 MEDEDELING      : SCOR                   ISO                   RF75240523981418214419160</t>
  </si>
  <si>
    <t>BETALING VIA BANCONTACT              16-12 13-12-2024 OM 18.47 UUR CORPORATE BENEFITS BEN BE3500 HASSELT MET KBC-DEBETKAART 6703 42XX XXXX X601 6 KAARTHOUDER: BOMBAERT BRAM INFO VAN DE HANDELAAR: 5XK3F0B E-BENELUX-24-252860</t>
  </si>
  <si>
    <t>BETALING VIA BANCONTACT              16-12 13-12-2024 OM 17.27 UUR LOOK I LIKE GROU BE8450 BREDENE MET KBC-DEBETKAART 6703 42XX XXXX X901 0 KAARTHOUDER: ROTTY CHRISTOFF</t>
  </si>
  <si>
    <t>BETALING VIA MAESTRO                 13-12 12-12-2024 OM 12.47 UUR VALINSOPAY NL NL WIJK EN AALBU MET APPLE PAY 6703 42XX XXXX X901 0 VIRTUEEL KAARTNUMMER CONTACTLOZE BETALING: 6790 28XX XXXX X658 7 KAARTHOUDER: ROTTY CHRISTOFF</t>
  </si>
  <si>
    <t>BETALING VIA MAESTRO                 13-12 12-12-2024 OM 09.27 UUR VALINSOPAY NL NL WIJK EN AALBU MET APPLE PAY 6703 42XX XXXX X901 0 VIRTUEEL KAARTNUMMER CONTACTLOZE BETALING: 6790 28XX XXXX X658 7 KAARTHOUDER: ROTTY CHRISTOFF</t>
  </si>
  <si>
    <t>BETALING VIA MAESTRO                 13-12 12-12-2024 OM 16.22 UUR FAMIFLORA  CAISSE 19 BE MOUSCRON MET APPLE PAY 6703 42XX XXXX X601 6 VIRTUEEL KAARTNUMMER CONTACTLOZE BETALING: 6790 28XX XXXX X035 0 KAARTHOUDER: BOMBAERT BRAM</t>
  </si>
  <si>
    <t>BETALING VIA MAESTRO                 13-12 12-12-2024 OM 14.51 UUR AU POISSON D'OR FR MOUSCRON MET KBC-DEBETKAART 6703 42XX XXXX X601 6 KAARTHOUDER: BOMBAERT BRAM</t>
  </si>
  <si>
    <t>BETALING VIA BANCONTACT              13-12 13-12-2024 OM 09.11 UUR ANNIKA P2P MOBILE MET KBC-DEBETKAART 6703 42XX XXXX X901 0 KAARTHOUDER: ROTTY CHRISTOFF</t>
  </si>
  <si>
    <t>BETALING VIA MAESTRO                 13-12 12-12-2024 OM 01.08 UUR OVO CHARGE ANYWHERE GB +447533150555 MET APPLE PAY 6703 42XX XXXX X901 0 VIRTUEEL KAARTNUMMER CONTACTLOZE BETALING: 6790 28XX XXXX X658 7 KAARTHOUDER: ROTTY CHRISTOFF</t>
  </si>
  <si>
    <t>BETALING VIA MAESTRO                 13-12 12-12-2024 OM 00.37 UUR OVO CHARGE ANYWHERE GB +447533150555 MET APPLE PAY 6703 42XX XXXX X901 0 VIRTUEEL KAARTNUMMER CONTACTLOZE BETALING: 6790 28XX XXXX X658 7 KAARTHOUDER: ROTTY CHRISTOFF</t>
  </si>
  <si>
    <t>BETALING VIA BANCONTACT              13-12 13-12-2024 OM 08.08 UUR SPAR KORTRIJK BE8500 KORTRIJK MET KBC-DEBETKAART 6703 42XX XXXX X601 6 KAARTHOUDER: BOMBAERT BRAM</t>
  </si>
  <si>
    <t>BETALING VIA BANCONTACT              13-12 12-12-2024 OM 17.21 UUR ONLINEAQUARIUMSPULLEN NL9206BG DRACHTEN MET KBC-DEBETKAART 6703 42XX XXXX X601 6 KAARTHOUDER: BOMBAERT BRAM INFO VAN DE HANDELAAR: ONLINEAQUARIUMSPULLEN 28706163</t>
  </si>
  <si>
    <t>BETALING VIA BANCONTACT              13-12 12-12-2024 OM 18.05 UUR PIZZA HUT BE8500 KORTRIJK MET KBC-DEBETKAART 6703 42XX XXXX X601 6 KAARTHOUDER: BOMBAERT BRAM</t>
  </si>
  <si>
    <t>INSTANTOVERSCHRIJVING NAAR           12-12 BE76 3632 4613 3395 BANKIER BEGUNSTIGDE: BBRUBEBBXXX ASTRID SINGELEE WERO ROTTY CHRISTOFF OM 17.28 MET WERO</t>
  </si>
  <si>
    <t>BETALING VIA MAESTRO                 12-12 11-12-2024 OM 15.26 UUR DUPONZOO 2 BE KUURNE MET APPLE PAY 6703 42XX XXXX X601 6 VIRTUEEL KAARTNUMMER CONTACTLOZE BETALING: 6790 28XX XXXX X035 0 KAARTHOUDER: BOMBAERT BRAM</t>
  </si>
  <si>
    <t>BETALING VIA MAESTRO                 12-12 11-12-2024 OM 12.12 UUR VALINSOPAY NL NL WIJK EN AALBU MET APPLE PAY 6703 42XX XXXX X901 0 VIRTUEEL KAARTNUMMER CONTACTLOZE BETALING: 6790 28XX XXXX X658 7 KAARTHOUDER: ROTTY CHRISTOFF</t>
  </si>
  <si>
    <t>BETALING VIA MAESTRO                 12-12 11-12-2024 OM 17.30 UUR CARREFOUR MARKE BE MARKE MET KBC-DEBETKAART 6703 42XX XXXX X901 0 KAARTHOUDER: ROTTY CHRISTOFF</t>
  </si>
  <si>
    <t>BETALING VIA MAESTRO                 12-12 11-12-2024 OM 09.35 UUR CARREFOUR MARKE BE MARKE MET KBC-DEBETKAART 6703 42XX XXXX X601 6 KAARTHOUDER: BOMBAERT BRAM</t>
  </si>
  <si>
    <t>BETALING VIA MAESTRO                 12-12 11-12-2024 OM 11.49 UUR OVO CHARGE ANYWHERE GB +447533150555 MET APPLE PAY 6703 42XX XXXX X901 0 VIRTUEEL KAARTNUMMER CONTACTLOZE BETALING: 6790 28XX XXXX X658 7 KAARTHOUDER: ROTTY CHRISTOFF</t>
  </si>
  <si>
    <t>BETALING VIA BANCONTACT              12-12 12-12-2024 OM 08.06 UUR DECATHLON BELGIUM BE1140 EVERE MET KBC-DEBETKAART 6703 42XX XXXX X901 0 KAARTHOUDER: ROTTY CHRISTOFF</t>
  </si>
  <si>
    <t>BETALING VIA MAESTRO                 11-12 10-12-2024 OM 13.46 UUR Q8 108131 GENTBRUGGE V BE GENTBRUGGE MET APPLE PAY 6703 42XX XXXX X901 0 VIRTUEEL KAARTNUMMER CONTACTLOZE BETALING: 6790 28XX XXXX X658 7 KAARTHOUDER: ROTTY CHRISTOFF</t>
  </si>
  <si>
    <t>BETALING VIA MAESTRO                 11-12 10-12-2024 OM 12.18 UUR VALINSOPAY NL NL WIJK EN AALBU MET APPLE PAY 6703 42XX XXXX X901 0 VIRTUEEL KAARTNUMMER CONTACTLOZE BETALING: 6790 28XX XXXX X658 7 KAARTHOUDER: ROTTY CHRISTOFF</t>
  </si>
  <si>
    <t>BETALING VIA MAESTRO                 11-12 10-12-2024 OM 18.19 UUR CCV*BOSSUWE POTTELBERG BE KORTRIJK MET APPLE PAY 6703 42XX XXXX X601 6 VIRTUEEL KAARTNUMMER CONTACTLOZE BETALING: 6790 28XX XXXX X035 0 KAARTHOUDER: BOMBAERT BRAM</t>
  </si>
  <si>
    <t>BETALING VIA MAESTRO                 11-12 10-12-2024 OM 14.32 UUR VALINSOPAY NL NL WIJK EN AALBU MET APPLE PAY 6703 42XX XXXX X901 0 VIRTUEEL KAARTNUMMER CONTACTLOZE BETALING: 6790 28XX XXXX X658 7 KAARTHOUDER: ROTTY CHRISTOFF</t>
  </si>
  <si>
    <t>BETALING VIA BANCONTACT              11-12 11-12-2024 OM 11.55 UUR Q8 108131 GENTBRUGGE BE9050 GENTBRUGGE MET KBC-DEBETKAART 6703 42XX XXXX X901 0 KAARTHOUDER: ROTTY CHRISTOFF</t>
  </si>
  <si>
    <t>BETALING VIA MAESTRO                 11-12 10-12-2024 OM 17.51 UUR AU POISSON D'OR FR MOUSCRON MET KBC-DEBETKAART 6703 42XX XXXX X601 6 KAARTHOUDER: BOMBAERT BRAM</t>
  </si>
  <si>
    <t>EUROPESE DOMICILIERING               11-12 SCHULDEISER     : STREAMZ REF. SCHULDEISER: STR16NARMY4SOHH156YPLRANFAQBEVRQBM MANDAATREFERTE  : TYGILX4GBDBRBUON MEDEDELING      : STREAMZ</t>
  </si>
  <si>
    <t>BETALING VIA BANCONTACT              11-12 10-12-2024 OM 18.19 UUR POM-PROV.WVL.BEDR BE8200 BRUGGE MET KBC-DEBETKAART 6703 42XX XXXX X901 0 KAARTHOUDER: ROTTY CHRISTOFF INFO VAN DE HANDELAAR: 319487850881</t>
  </si>
  <si>
    <t>BETALING VIA MAESTRO                 10-12 09-12-2024 OM 07.34 UUR COOP A50 BE GENT MET APPLE PAY 6703 42XX XXXX X901 0 VIRTUEEL KAARTNUMMER CONTACTLOZE BETALING: 6790 28XX XXXX X658 7 KAARTHOUDER: ROTTY CHRISTOFF</t>
  </si>
  <si>
    <t>BETALING VIA MAESTRO                 10-12 09-12-2024 OM 19.13 UUR DUPONZOO 2 BE KUURNE MET APPLE PAY 6703 42XX XXXX X601 6 VIRTUEEL KAARTNUMMER CONTACTLOZE BETALING: 6790 28XX XXXX X035 0 KAARTHOUDER: BOMBAERT BRAM</t>
  </si>
  <si>
    <t>BETALING VIA MAESTRO                 10-12 09-12-2024 OM 12.16 UUR VALINSOPAY NL NL WIJK EN AALBU MET APPLE PAY 6703 42XX XXXX X901 0 VIRTUEEL KAARTNUMMER CONTACTLOZE BETALING: 6790 28XX XXXX X658 7 KAARTHOUDER: ROTTY CHRISTOFF</t>
  </si>
  <si>
    <t>BETALING VIA MAESTRO                 10-12 09-12-2024 OM 15.34 UUR VALINSOPAY NL NL WIJK EN AALBU MET APPLE PAY 6703 42XX XXXX X901 0 VIRTUEEL KAARTNUMMER CONTACTLOZE BETALING: 6790 28XX XXXX X658 7 KAARTHOUDER: ROTTY CHRISTOFF</t>
  </si>
  <si>
    <t>BETALING VIA MAESTRO                 10-12 09-12-2024 OM 13.16 UUR CCV*P VEEMARKT BE KORTRIJK MET KBC-DEBETKAART 6703 42XX XXXX X601 6 KAARTHOUDER: BOMBAERT BRAM</t>
  </si>
  <si>
    <t>BETALING VIA MAESTRO                 10-12 09-12-2024 OM 11.43 UUR CARREFOUR GENT BE GENTBRUGGE MET APPLE PAY 6703 42XX XXXX X901 0 VIRTUEEL KAARTNUMMER CONTACTLOZE BETALING: 6790 28XX XXXX X658 7 KAARTHOUDER: ROTTY CHRISTOFF</t>
  </si>
  <si>
    <t>BETALING VIA BANCONTACT              10-12 10-12-2024 OM 09.32 UUR CATTEEUW LUDOVIC BE8510 MARKE MET KBC-DEBETKAART 6703 42XX XXXX X601 6 KAARTHOUDER: BOMBAERT BRAM</t>
  </si>
  <si>
    <t>OVERSCHRIJVING NAAR                  09-12 BE81 3632 3564 0524 BANKIER BEGUNSTIGDE: BBRUBEBB FREDERIQUE WARNE PAYCONIQ E50378BFDC894414DFB38E90 FREDERIQUE WARNE BR AM BOMBAERT LUNCH VESPER MET PAYCONIQ</t>
  </si>
  <si>
    <t>BETALING VIA MAESTRO                 09-12 08-12-2024 OM 12.50 UUR AU POISSON D'OR FR MOUSCRON MET KBC-DEBETKAART 6703 42XX XXXX X601 6 KAARTHOUDER: BOMBAERT BRAM</t>
  </si>
  <si>
    <t>BETALING VIA MAESTRO                 09-12 08-12-2024 OM 09.30 UUR CARREFOUR MARKE BE MARKE MET KBC-DEBETKAART 6703 42XX XXXX X601 6 KAARTHOUDER: BOMBAERT BRAM</t>
  </si>
  <si>
    <t>BETALING VIA MAESTRO                 09-12 08-12-2024 OM 12.32 UUR AU POISSON D'OR BE MOUSCRON MET KBC-DEBETKAART 6703 42XX XXXX X601 6 KAARTHOUDER: BOMBAERT BRAM</t>
  </si>
  <si>
    <t>BETALING VIA MAESTRO                 09-12 06-12-2024 OM 08.01 UUR VALINSOPAY NL NL WIJK EN AALBU MET APPLE PAY 6703 42XX XXXX X901 0 VIRTUEEL KAARTNUMMER CONTACTLOZE BETALING: 6790 28XX XXXX X658 7 KAARTHOUDER: ROTTY CHRISTOFF</t>
  </si>
  <si>
    <t>BETALING VIA MAESTRO                 09-12 06-12-2024 OM 08.10 UUR CARREFOUR MARKE BE MARKE MET KBC-DEBETKAART 6703 42XX XXXX X601 6 KAARTHOUDER: BOMBAERT BRAM</t>
  </si>
  <si>
    <t>EUROPESE DOMICILIERING               09-12 SCHULDEISER     : CHARGEMAP SAS REF. SCHULDEISER: STR16NARLJVUWLWCHWPTBRANXQI7U1B5DB MANDAATREFERTE  : YGAYU1XCULZ4UQUA MEDEDELING      : CHARGEMAP</t>
  </si>
  <si>
    <t>BETALING VIA BANCONTACT              09-12 07-12-2024 OM 09.30 UUR VERLINDE LAUREN BE8510 MARKE MET KBC-DEBETKAART 6703 42XX XXXX X601 6 KAARTHOUDER: BOMBAERT BRAM</t>
  </si>
  <si>
    <t>BETALING VIA BANCONTACT              09-12 06-12-2024 OM 19.33 UUR PIZZA HUT BE8500 KORTRIJK MET KBC-DEBETKAART 6703 42XX XXXX X601 6 KAARTHOUDER: BOMBAERT BRAM</t>
  </si>
  <si>
    <t>BETALING VIA MAESTRO                 06-12 05-12-2024 OM 12.42 UUR VALINSOPAY NL NL WIJK EN AALBU MET APPLE PAY 6703 42XX XXXX X901 0 VIRTUEEL KAARTNUMMER CONTACTLOZE BETALING: 6790 28XX XXXX X658 7 KAARTHOUDER: ROTTY CHRISTOFF</t>
  </si>
  <si>
    <t>BETALING VIA MAESTRO                 06-12 05-12-2024 OM 08.51 UUR VALINSOPAY NL NL WIJK EN AALBU MET APPLE PAY 6703 42XX XXXX X901 0 VIRTUEEL KAARTNUMMER CONTACTLOZE BETALING: 6790 28XX XXXX X658 7 KAARTHOUDER: ROTTY CHRISTOFF</t>
  </si>
  <si>
    <t>BETALING VIA MAESTRO                 06-12 05-12-2024 OM 14.43 UUR VALINSOPAY NL NL WIJK EN AALBU MET APPLE PAY 6703 42XX XXXX X901 0 VIRTUEEL KAARTNUMMER CONTACTLOZE BETALING: 6790 28XX XXXX X658 7 KAARTHOUDER: ROTTY CHRISTOFF</t>
  </si>
  <si>
    <t>BETALING VIA BANCONTACT              06-12 06-12-2024 OM 13.01 UUR MICHIEL P2P MOBILE MET KBC-DEBETKAART 6703 42XX XXXX X901 0 KAARTHOUDER: ROTTY CHRISTOFF</t>
  </si>
  <si>
    <t>BETALING VIA MAESTRO                 06-12 05-12-2024 OM 13.35 UUR ACTION 2009 BE WEVELGEM MET APPLE PAY 6703 42XX XXXX X601 6 VIRTUEEL KAARTNUMMER CONTACTLOZE BETALING: 6790 28XX XXXX X035 0 KAARTHOUDER: BOMBAERT BRAM</t>
  </si>
  <si>
    <t>EUROPESE DOMICILIERING               06-12 SCHULDEISER     : ONESTO KREDIETMAATSCHAPPIJ REF. SCHULDEISER: 077-00-13137-74/044--/20241201/R MANDAATREFERTE  : BE96SDA077001313774 MEDEDELING      : DOSSIER 077-00-13137-74 - 01/12/202 4</t>
  </si>
  <si>
    <t>BETALING VIA BANCONTACT              06-12 05-12-2024 OM 17.37 UUR FRITUUR NATUUR BE8510 KORTRIJK MET KBC-DEBETKAART 6703 42XX XXXX X601 6 KAARTHOUDER: BOMBAERT BRAM INFO VAN DE HANDELAAR: 6OM1S4O BOMBAERT BRAM</t>
  </si>
  <si>
    <t>OVERSCHRIJVING VAN                   05-12 BE64 3751 1173 1652 BANKIER OPDRACHTGEVER: BBRUBEBB VVM DE LIJN ALGEMENE REK CADEAUCHEQUE PENSIOEN ARBEIDER</t>
  </si>
  <si>
    <t>BETALING VIA BANCONTACT              05-12 05-12-2024 OM 16.56 UUR ANNIKA P2P MOBILE MET KBC-DEBETKAART 6703 42XX XXXX X901 0 KAARTHOUDER: ROTTY CHRISTOFF</t>
  </si>
  <si>
    <t>BETALING VIA MAESTRO                 05-12 04-12-2024 OM 12.49 UUR SPAR KORTRIJK BE KORTRIJK MET APPLE PAY 6703 42XX XXXX X601 6 VIRTUEEL KAARTNUMMER CONTACTLOZE BETALING: 6790 28XX XXXX X035 0 KAARTHOUDER: BOMBAERT BRAM</t>
  </si>
  <si>
    <t>BETALING VIA MAESTRO                 05-12 04-12-2024 OM 14.12 UUR APOTHEEK ARIE FREDERIK BE MARKE MET APPLE PAY 6703 42XX XXXX X601 6 VIRTUEEL KAARTNUMMER CONTACTLOZE BETALING: 6790 28XX XXXX X035 0 KAARTHOUDER: BOMBAERT BRAM</t>
  </si>
  <si>
    <t>BETALING VIA MAESTRO                 05-12 04-12-2024 OM 14.42 UUR VALINSOPAY NL NL WIJK EN AALBU MET APPLE PAY 6703 42XX XXXX X901 0 VIRTUEEL KAARTNUMMER CONTACTLOZE BETALING: 6790 28XX XXXX X658 7 KAARTHOUDER: ROTTY CHRISTOFF</t>
  </si>
  <si>
    <t>BETALING VIA MAESTRO                 05-12 04-12-2024 OM 12.28 UUR VALINSOPAY NL NL WIJK EN AALBU MET APPLE PAY 6703 42XX XXXX X901 0 VIRTUEEL KAARTNUMMER CONTACTLOZE BETALING: 6790 28XX XXXX X658 7 KAARTHOUDER: ROTTY CHRISTOFF</t>
  </si>
  <si>
    <t>BETALING VIA BANCONTACT              05-12 05-12-2024 OM 12.11 UUR KIMS CORNER BE8560 WEVELGEM MET KBC-DEBETKAART 6703 42XX XXXX X601 6 KAARTHOUDER: BOMBAERT BRAM</t>
  </si>
  <si>
    <t>MOBIELE BETALING                     05-12 DATUM: 04-12-2024 OM 11.37</t>
  </si>
  <si>
    <t>MOBIELE BETALING                     05-12 DATUM: 04-12-2024 OM 11.36</t>
  </si>
  <si>
    <t>EUROPESE DOMICILIERING               05-12 SCHULDEISER     : EUROMEX NV REF. SCHULDEISER: BALN-BE-EMX-P-DVCKYHG949W74N MANDAATREFERTE  : 30507E MEDEDELING      : SCOR                   BBA                   241282249771</t>
  </si>
  <si>
    <t>EUROPESE DOMICILIERING               05-12 SCHULDEISER     : ACOD BIJDRAGEN REF. SCHULDEISER: MEMBERS/CONTRIBSDD/204315507 MANDAATREFERTE  : 47885563 MEDEDELING      : 0204315507 12/2024</t>
  </si>
  <si>
    <t>BETALING VIA MAESTRO                 04-12 03-12-2024 OM 09.31 UUR BRAVLI NV BE KORTRIJK MET APPLE PAY 6703 42XX XXXX X601 6 VIRTUEEL KAARTNUMMER CONTACTLOZE BETALING: 6790 28XX XXXX X035 0 KAARTHOUDER: BOMBAERT BRAM</t>
  </si>
  <si>
    <t>BETALING VIA MAESTRO                 04-12 03-12-2024 OM 12.28 UUR VALINSOPAY NL NL WIJK EN AALBU MET APPLE PAY 6703 42XX XXXX X901 0 VIRTUEEL KAARTNUMMER CONTACTLOZE BETALING: 6790 28XX XXXX X658 7 KAARTHOUDER: ROTTY CHRISTOFF</t>
  </si>
  <si>
    <t>INSTANTOVERSCHRIJVING VAN            04-12 BE34 7370 2822 2090 BANKIER OPDRACHTGEVER: KREDBEBBXXX VAN DER BEKEN BART WERO VAN DER BEKEN BART OM 11.41 MET WERO</t>
  </si>
  <si>
    <t>BETALING VIA BANCONTACT              04-12 04-12-2024 OM 11.24 UUR Q8 108131 GENTBRUGGE BE9050 GENTBRUGGE MET KBC-DEBETKAART 6703 42XX XXXX X901 0 KAARTHOUDER: ROTTY CHRISTOFF</t>
  </si>
  <si>
    <t>EUROPESE DOMICILIERING               04-12 SCHULDEISER     : ACV-CSC REF. SCHULDEISER: 1224 BIJDRAGEN 122024-122024 MANDAATREFERTE  : N00814013 MEDEDELING      : SCOR                   BBA                   081760860769</t>
  </si>
  <si>
    <t>INSTANTOVERSCHRIJVING NAAR           03-12 BE11 4050 5046 1148 BANKIER BEGUNSTIGDE: KREDBEBBXXX TELENET BV 308543004011 OM 18.55 UUR MET KBC MOBILE</t>
  </si>
  <si>
    <t>BETALING VIA MAESTRO                 03-12 02-12-2024 OM 15.11 UUR COLRUYT LEDEBERG BE GENT MET APPLE PAY 6703 42XX XXXX X901 0 VIRTUEEL KAARTNUMMER CONTACTLOZE BETALING: 6790 28XX XXXX X658 7 KAARTHOUDER: ROTTY CHRISTOFF</t>
  </si>
  <si>
    <t>BETALING VIA MAESTRO                 03-12 02-12-2024 OM 12.43 UUR VALINSOPAY NL NL WIJK EN AALBU MET APPLE PAY 6703 42XX XXXX X901 0 VIRTUEEL KAARTNUMMER CONTACTLOZE BETALING: 6790 28XX XXXX X658 7 KAARTHOUDER: ROTTY CHRISTOFF</t>
  </si>
  <si>
    <t>BETALING VIA MAESTRO                 03-12 02-12-2024 OM 15.30 UUR VALINSOPAY NL NL WIJK EN AALBU MET APPLE PAY 6703 42XX XXXX X901 0 VIRTUEEL KAARTNUMMER CONTACTLOZE BETALING: 6790 28XX XXXX X658 7 KAARTHOUDER: ROTTY CHRISTOFF</t>
  </si>
  <si>
    <t>BETALING VIA MAESTRO                 03-12 02-12-2024 OM 16.35 UUR OKAY WEVELGEM 4258 BE WEVELGEM MET APPLE PAY 6703 42XX XXXX X601 6 VIRTUEEL KAARTNUMMER CONTACTLOZE BETALING: 6790 28XX XXXX X035 0 KAARTHOUDER: BOMBAERT BRAM</t>
  </si>
  <si>
    <t>BETALING VIA MAESTRO                 03-12 02-12-2024 OM 10.03 UUR VALINSOPAY NL NL WIJK EN AALBU MET APPLE PAY 6703 42XX XXXX X901 0 VIRTUEEL KAARTNUMMER CONTACTLOZE BETALING: 6790 28XX XXXX X658 7 KAARTHOUDER: ROTTY CHRISTOFF</t>
  </si>
  <si>
    <t>BETALING VIA MAESTRO                 03-12 02-12-2024 OM 13.22 UUR VALINSOPAY NL NL WIJK EN AALBU MET APPLE PAY 6703 42XX XXXX X901 0 VIRTUEEL KAARTNUMMER CONTACTLOZE BETALING: 6790 28XX XXXX X658 7 KAARTHOUDER: ROTTY CHRISTOFF</t>
  </si>
  <si>
    <t>BETALING VIA BANCONTACT              03-12 03-12-2024 OM 09.56 UUR APOTHEEK VANNESTE TOM BE8510 KORTRIJK MET KBC-DEBETKAART 6703 42XX XXXX X601 6 KAARTHOUDER: BOMBAERT BRAM</t>
  </si>
  <si>
    <t>OVERSCHRIJVING NAAR                  03-12 BE05 0018 9871 4675 BANKIER BEGUNSTIGDE: GEBABEBB LASER LINE PAYCONIQ 113F58E242DF29B0F9194BE8 LASER LINE MET PAYCONIQ IN KBC MOBILE</t>
  </si>
  <si>
    <t>BETALING VIA BANCONTACT              03-12 03-12-2024 OM 04.58 UUR ENGIE BE1000 BRUSSEL MET KBC-DEBETKAART 6703 42XX XXXX X901 0 KAARTHOUDER: ROTTY CHRISTOFF</t>
  </si>
  <si>
    <t>BETALING VIA MAESTRO                 02-12 01-12-2024 OM 17.19 UUR MOLECULE BE VICHTE MET APPLE PAY 6703 42XX XXXX X901 0 VIRTUEEL KAARTNUMMER CONTACTLOZE BETALING: 6790 28XX XXXX X658 7 KAARTHOUDER: ROTTY CHRISTOFF</t>
  </si>
  <si>
    <t>INSTANTOVERSCHRIJVING NAAR           02-12 BE57 7380 3752 0935 BANKIER BEGUNSTIGDE: KREDBEBBXXX VIVES 110098345284 OM 11.45 UUR MET KBC MOBILE</t>
  </si>
  <si>
    <t>BETALING VIA MAESTRO                 02-12 30-11-2024 OM 19.29 UUR BONBINI BV BE MEERDONK MET APPLE PAY 6703 42XX XXXX X601 6 VIRTUEEL KAARTNUMMER CONTACTLOZE BETALING: 6790 28XX XXXX X035 0 KAARTHOUDER: BOMBAERT BRAM</t>
  </si>
  <si>
    <t>BETALING VIA MAESTRO                 02-12 30-11-2024 OM 15.13 UUR STARBUCKS GENT BE GENT MET APPLE PAY 6703 42XX XXXX X601 6 VIRTUEEL KAARTNUMMER CONTACTLOZE BETALING: 6790 28XX XXXX X035 0 KAARTHOUDER: BOMBAERT BRAM</t>
  </si>
  <si>
    <t>BETALING VIA MAESTRO                 02-12 30-11-2024 OM 10.27 UUR VANDEN BORRE 033 KUURN BE KUURNE MET APPLE PAY 6703 42XX XXXX X601 6 VIRTUEEL KAARTNUMMER CONTACTLOZE BETALING: 6790 28XX XXXX X035 0 KAARTHOUDER: BOMBAERT BRAM</t>
  </si>
  <si>
    <t>BETALING VIA MAESTRO                 02-12 30-11-2024 OM 10.31 UUR CCV*CARWASH DE SINGEL BE KUURNE MET APPLE PAY 6703 42XX XXXX X601 6 VIRTUEEL KAARTNUMMER CONTACTLOZE BETALING: 6790 28XX XXXX X035 0 KAARTHOUDER: BOMBAERT BRAM</t>
  </si>
  <si>
    <t>BETALING VIA MAESTRO                 02-12 30-11-2024 OM 11.58 UUR EURO SHOP KORTRIJK BE ROESELARE MET APPLE PAY 6703 42XX XXXX X601 6 VIRTUEEL KAARTNUMMER CONTACTLOZE BETALING: 6790 28XX XXXX X035 0 KAARTHOUDER: BOMBAERT BRAM</t>
  </si>
  <si>
    <t>BETALING VIA MAESTRO                 02-12 30-11-2024 OM 15.36 UUR ICI PARIS XL 5032 GENT BE GENT MET APPLE PAY 6703 42XX XXXX X601 6 VIRTUEEL KAARTNUMMER CONTACTLOZE BETALING: 6790 28XX XXXX X035 0 KAARTHOUDER: BOMBAERT BRAM</t>
  </si>
  <si>
    <t>BETALING VIA MAESTRO                 02-12 30-11-2024 OM 15.06 UUR OIL &amp; VINEGAR BE GENT MET APPLE PAY 6703 42XX XXXX X601 6 VIRTUEEL KAARTNUMMER CONTACTLOZE BETALING: 6790 28XX XXXX X035 0 KAARTHOUDER: BOMBAERT BRAM</t>
  </si>
  <si>
    <t>BETALING VIA MAESTRO                 02-12 30-11-2024 OM 08.49 UUR SP WATERDROP NL DE M NCHEN MET APPLE PAY 6703 42XX XXXX X601 6 VIRTUEEL KAARTNUMMER CONTACTLOZE BETALING: 6790 28XX XXXX X035 0 KAARTHOUDER: BOMBAERT BRAM</t>
  </si>
  <si>
    <t>BETALING VIA MAESTRO                 02-12 29-11-2024 OM 11.12 UUR CCV*P K IN KORTRIJK BE KORTRIJK MET KBC-DEBETKAART 6703 42XX XXXX X601 6 KAARTHOUDER: BOMBAERT BRAM</t>
  </si>
  <si>
    <t>BETALING VIA MAESTRO                 02-12 29-11-2024 OM 11.30 UUR SPAR KORTRIJK BE KORTRIJK MET APPLE PAY 6703 42XX XXXX X601 6 VIRTUEEL KAARTNUMMER CONTACTLOZE BETALING: 6790 28XX XXXX X035 0 KAARTHOUDER: BOMBAERT BRAM</t>
  </si>
  <si>
    <t>BETALING VIA MAESTRO                 02-12 29-11-2024 OM 16.34 UUR CCV*BLIECK DRANKENHAND BE MENEN MET APPLE PAY 6703 42XX XXXX X601 6 VIRTUEEL KAARTNUMMER CONTACTLOZE BETALING: 6790 28XX XXXX X035 0 KAARTHOUDER: BOMBAERT BRAM</t>
  </si>
  <si>
    <t>BETALING VIA MAESTRO                 02-12 29-11-2024 OM 11.44 UUR CARREFOUR MARKE BE MARKE MET APPLE PAY 6703 42XX XXXX X601 6 VIRTUEEL KAARTNUMMER CONTACTLOZE BETALING: 6790 28XX XXXX X035 0 KAARTHOUDER: BOMBAERT BRAM</t>
  </si>
  <si>
    <t>BETALING VIA MAESTRO                 02-12 29-11-2024 OM 12.22 UUR VALINSOPAY NL NL WIJK EN AALBU MET APPLE PAY 6703 42XX XXXX X901 0 VIRTUEEL KAARTNUMMER CONTACTLOZE BETALING: 6790 28XX XXXX X658 7 KAARTHOUDER: ROTTY CHRISTOFF</t>
  </si>
  <si>
    <t>BETALING VIA MAESTRO                 02-12 29-11-2024 OM 10.59 UUR VALINSOPAY NL NL WIJK EN AALBU MET APPLE PAY 6703 42XX XXXX X901 0 VIRTUEEL KAARTNUMMER CONTACTLOZE BETALING: 6790 28XX XXXX X658 7 KAARTHOUDER: ROTTY CHRISTOFF</t>
  </si>
  <si>
    <t>BETALING VIA MAESTRO                 02-12 29-11-2024 OM 10.20 UUR COCOA BE KORTRIJK MET KBC-DEBETKAART 6703 42XX XXXX X601 6 KAARTHOUDER: BOMBAERT BRAM</t>
  </si>
  <si>
    <t>EUROPESE DOMICILIERING               02-12 SCHULDEISER     : TELENET BV REF. SCHULDEISER: 115343185308514080934 MANDAATREFERTE  : 001285135 MEDEDELING      : ACCOUNT: 115343185 REF : 3085140809 34</t>
  </si>
  <si>
    <t>EUROPESE DOMICILIERING               02-12 SCHULDEISER     : KBC VERZEKERINGEN REF. SCHULDEISER: 394608325969 MANDAATREFERTE  : L00194638787V0001 EIGEN OMSCHR.   : HOSPITALISATIEVERZEKERING MEDEDELING      : POL.54467509 30/11/2024-31/12/2024 HOSPITALISATIEVERZEKERING</t>
  </si>
  <si>
    <t>EUROPESE DOMICILIERING               02-12 SCHULDEISER     : DKV BELGIUM REF. SCHULDEISER: 2024328345523551X000000000000001 MANDAATREFERTE  : 345523551/002 MEDEDELING      : 1224-0125 PREMIE</t>
  </si>
  <si>
    <t>BETALING VIA BANCONTACT              02-12 01-12-2024 OM 11.50 UUR INFINWEBS BVBA BE1730 ASSE MET KBC-DEBETKAART 6703 42XX XXXX X901 0 KAARTHOUDER: ROTTY CHRISTOFF INFO VAN DE HANDELAAR: 69XSHUO FACTUUR F246851</t>
  </si>
  <si>
    <t>BETALING VIA BANCONTACT              02-12 01-12-2024 OM 11.36 UUR BOL.COM NL3528 BJ UTRECHT MET KBC-DEBETKAART 6703 42XX XXXX X901 0 KAARTHOUDER: ROTTY CHRISTOFF</t>
  </si>
  <si>
    <t>AUTOMATISCH SPAREN                   01-12 NAAR BE13 7460 4686 9539 AUTOMATISCH SPAREN</t>
  </si>
  <si>
    <t>INSTANTOVERSCHRIJVING VAN            01-12 BE55 0012 5607 6844 BANKIER OPDRACHTGEVER: GEBABEBBXXX VANMACKELBERGH-DE RYCKE REFERENTIE: 67D653FFFDF84AACA8E8D5E1EBF1B2C5 OM 01.20 UUR MET WERO</t>
  </si>
  <si>
    <t>BETALING VIA BANCONTACT              02-12 01-12-2024 OM 01.15 UUR CAFE MATHEUS BE9940 EVERGEM MET KBC-DEBETKAART 6703 42XX XXXX X601 6 KAARTHOUDER: BOMBAERT BRAM</t>
  </si>
  <si>
    <t>BETALING LEASING                     30-11 0001/0001/BE/2403242445</t>
  </si>
  <si>
    <t>BETALING VIA BANCONTACT              02-12 30-11-2024 OM 19.43 UUR VAN DORSSELAERE P2P MOBILE MET KBC-DEBETKAART 6703 42XX XXXX X601 6 KAARTHOUDER: BOMBAERT BRAM</t>
  </si>
  <si>
    <t>BETALING VIA BANCONTACT              02-12 29-11-2024 OM 17.07 UUR FRITUUR NATUUR BE8510 KORTRIJK MET KBC-DEBETKAART 6703 42XX XXXX X601 6 KAARTHOUDER: BOMBAERT BRAM INFO VAN DE HANDELAAR: 5V7MM9D BOMBAERT BRAM</t>
  </si>
  <si>
    <t>BETALING VIA MAESTRO                 29-11 28-11-2024 OM 15.35 UUR VALINSOPAY NL NL WIJK EN AALBU MET APPLE PAY 6703 42XX XXXX X901 0 VIRTUEEL KAARTNUMMER CONTACTLOZE BETALING: 6790 28XX XXXX X658 7 KAARTHOUDER: ROTTY CHRISTOFF</t>
  </si>
  <si>
    <t>BETALING VIA MAESTRO                 29-11 28-11-2024 OM 09.59 UUR VALINSOPAY NL NL WIJK EN AALBU MET APPLE PAY 6703 42XX XXXX X901 0 VIRTUEEL KAARTNUMMER CONTACTLOZE BETALING: 6790 28XX XXXX X658 7 KAARTHOUDER: ROTTY CHRISTOFF</t>
  </si>
  <si>
    <t>BETALING VIA MAESTRO                 29-11 28-11-2024 OM 12.05 UUR VALINSOPAY NL NL WIJK EN AALBU MET APPLE PAY 6703 42XX XXXX X901 0 VIRTUEEL KAARTNUMMER CONTACTLOZE BETALING: 6790 28XX XXXX X658 7 KAARTHOUDER: ROTTY CHRISTOFF</t>
  </si>
  <si>
    <t>BETALING VIA BANCONTACT              29-11 29-11-2024 OM 12.34 UUR DOMINIQUE P2P MOBILE MET KBC-DEBETKAART 6703 42XX XXXX X901 0 KAARTHOUDER: ROTTY CHRISTOFF</t>
  </si>
  <si>
    <t>OVERSCHRIJVING VAN                   29-11 BE57 3751 1109 9435 BANKIER OPDRACHTGEVER: BBRUBEBB OV HULPREKENING /A/E002552 - 19303221177-118257-311 BETALING-11/2024- -- REFERENTIE: 241101-002552-/A/E002552</t>
  </si>
  <si>
    <t>BETALING VIA BANCONTACT              29-11 29-11-2024 OM 10.11 UUR STAD KORTRIJK BE8500 KORTRIJK MET KBC-DEBETKAART 6703 42XX XXXX X601 6 KAARTHOUDER: BOMBAERT BRAM</t>
  </si>
  <si>
    <t>BETALING VIA BANCONTACT              29-11 29-11-2024 OM 09.51 UUR PRESTIGE BV BE8500 KORTRIJK MET KBC-DEBETKAART 6703 42XX XXXX X601 6 KAARTHOUDER: BOMBAERT BRAM</t>
  </si>
  <si>
    <t>INSTANTOVERSCHRIJVING NAAR           28-11 BE76 3632 4613 3395 BANKIER BEGUNSTIGDE: BBRUBEBBXXX ASTRID SINGELEE WERO ROTTY CHRISTOFF OM 18.01 MET WERO</t>
  </si>
  <si>
    <t>BETALING VIA MAESTRO                 28-11 27-11-2024 OM 15.11 UUR BRICO PLAN-IT 4210 BE KORTRIJK MET APPLE PAY 6703 42XX XXXX X601 6 VIRTUEEL KAARTNUMMER CONTACTLOZE BETALING: 6790 28XX XXXX X035 0 KAARTHOUDER: BOMBAERT BRAM</t>
  </si>
  <si>
    <t>BETALING VIA MAESTRO                 28-11 27-11-2024 OM 14.53 UUR ALDI 26 MARKE BE MARKE MET APPLE PAY 6703 42XX XXXX X601 6 VIRTUEEL KAARTNUMMER CONTACTLOZE BETALING: 6790 28XX XXXX X035 0 KAARTHOUDER: BOMBAERT BRAM</t>
  </si>
  <si>
    <t>BETALING VIA MAESTRO                 28-11 27-11-2024 OM 14.32 UUR AVA KUURNE BE KUURNE MET APPLE PAY 6703 42XX XXXX X601 6 VIRTUEEL KAARTNUMMER CONTACTLOZE BETALING: 6790 28XX XXXX X035 0 KAARTHOUDER: BOMBAERT BRAM</t>
  </si>
  <si>
    <t>BETALING VIA MAESTRO                 28-11 27-11-2024 OM 11.50 UUR VALINSOPAY NL NL WIJK EN AALBU MET APPLE PAY 6703 42XX XXXX X901 0 VIRTUEEL KAARTNUMMER CONTACTLOZE BETALING: 6790 28XX XXXX X658 7 KAARTHOUDER: ROTTY CHRISTOFF</t>
  </si>
  <si>
    <t>OVERSCHRIJVING VAN                   28-11 BE64 3751 1173 1652 BANKIER OPDRACHTGEVER: BBRUBEBB VVM DE LIJN ALGEMENE REK /A/ 29076 LOON VVM 11/2024</t>
  </si>
  <si>
    <t>BETALING VIA MAESTRO                 27-11 26-11-2024 OM 10.06 UUR VALINSOPAY NL NL WIJK EN AALBU MET APPLE PAY 6703 42XX XXXX X901 0 VIRTUEEL KAARTNUMMER CONTACTLOZE BETALING: 6790 28XX XXXX X658 7 KAARTHOUDER: ROTTY CHRISTOFF</t>
  </si>
  <si>
    <t>BETALING VIA MAESTRO                 27-11 26-11-2024 OM 13.07 UUR VALINSOPAY NL NL WIJK EN AALBU MET APPLE PAY 6703 42XX XXXX X901 0 VIRTUEEL KAARTNUMMER CONTACTLOZE BETALING: 6790 28XX XXXX X658 7 KAARTHOUDER: ROTTY CHRISTOFF</t>
  </si>
  <si>
    <t>BETALING VIA BANCONTACT              27-11 26-11-2024 OM 17.05 UUR PIZZA HUT BE8500 KORTRIJK MET KBC-DEBETKAART 6703 42XX XXXX X601 6 KAARTHOUDER: BOMBAERT BRAM</t>
  </si>
  <si>
    <t>OVERSCHRIJVING VAN                   26-11 BE76 3751 1176 5095 BANKIER OPDRACHTGEVER: BBRUBEBB FB VLABEL JOBBONUS JOBBONUS.BT-2023-000223892-1.93032216582 REFERENTIE: 19870774</t>
  </si>
  <si>
    <t>BETALING VIA MAESTRO                 26-11 25-11-2024 OM 15.03 UUR VALINSOPAY NL NL WIJK EN AALBU MET APPLE PAY 6703 42XX XXXX X901 0 VIRTUEEL KAARTNUMMER CONTACTLOZE BETALING: 6790 28XX XXXX X658 7 KAARTHOUDER: ROTTY CHRISTOFF</t>
  </si>
  <si>
    <t>BETALING VIA MAESTRO                 26-11 25-11-2024 OM 10.40 UUR VALINSOPAY NL NL WIJK EN AALBU MET APPLE PAY 6703 42XX XXXX X901 0 VIRTUEEL KAARTNUMMER CONTACTLOZE BETALING: 6790 28XX XXXX X658 7 KAARTHOUDER: ROTTY CHRISTOFF</t>
  </si>
  <si>
    <t>BETALING VIA MAESTRO                 26-11 25-11-2024 OM 19.20 UUR LUNCH GARDEN 708 BE GENT MET APPLE PAY 6703 42XX XXXX X601 6 VIRTUEEL KAARTNUMMER CONTACTLOZE BETALING: 6790 28XX XXXX X035 0 KAARTHOUDER: BOMBAERT BRAM</t>
  </si>
  <si>
    <t>BETALING VIA MAESTRO                 26-11 25-11-2024 OM 17.18 UUR VALINSOPAY NL NL WIJK EN AALBU MET APPLE PAY 6703 42XX XXXX X901 0 VIRTUEEL KAARTNUMMER CONTACTLOZE BETALING: 6790 28XX XXXX X658 7 KAARTHOUDER: ROTTY CHRISTOFF</t>
  </si>
  <si>
    <t>BETALING VIA BANCONTACT              26-11 26-11-2024 OM 10.28 UUR CATTEEUW LUDOVIC BE8510 MARKE MET KBC-DEBETKAART 6703 42XX XXXX X601 6 KAARTHOUDER: BOMBAERT BRAM</t>
  </si>
  <si>
    <t>EUROPESE DOMICILIERING               26-11 SCHULDEISER     : AXA REF. SCHULDEISER: 20241120010821387294007033 MANDAATREFERTE  : 010624258692001 MEDEDELING      : 0106242586921042024-11-262024110000 0010624258692</t>
  </si>
  <si>
    <t>BETALING VIA MAESTRO                 25-11 23-11-2024 OM 04.14 UUR SP WATERDROP FRANCE DE M NCHEN MET KBC-DEBETKAART 6703 42XX XXXX X601 6 KAARTHOUDER: BOMBAERT BRAM</t>
  </si>
  <si>
    <t>BETALING VIA MAESTRO                 25-11 24-11-2024 OM 16.09 UUR EURO SHOP KORTRIJK BE ROESELARE MET APPLE PAY 6703 42XX XXXX X601 6 VIRTUEEL KAARTNUMMER CONTACTLOZE BETALING: 6790 28XX XXXX X035 0 KAARTHOUDER: BOMBAERT BRAM</t>
  </si>
  <si>
    <t>BETALING VIA MAESTRO                 25-11 24-11-2024 OM 09.07 UUR CARREFOUR MARKE BE MARKE MET APPLE PAY 6703 42XX XXXX X601 6 VIRTUEEL KAARTNUMMER CONTACTLOZE BETALING: 6790 28XX XXXX X035 0 KAARTHOUDER: BOMBAERT BRAM</t>
  </si>
  <si>
    <t>BETALING VIA MAESTRO                 25-11 23-11-2024 OM 09.14 UUR CARREFOUR MARKE BE MARKE MET KBC-DEBETKAART 6703 42XX XXXX X601 6 KAARTHOUDER: BOMBAERT BRAM</t>
  </si>
  <si>
    <t>OVERSCHRIJVING VAN                   25-11 NL27 INGB 0000 0265 00 BANKIER OPDRACHTGEVER: INGBNL2A BOLCOM BV ARTIKEL GERETOURNEERD VOOR FACTUUR 3912101709446 REFERENTIE: FEB87E53C10D42A799E544143C462D67</t>
  </si>
  <si>
    <t>BETALING VIA MAESTRO                 25-11 23-11-2024 OM 13.02 UUR BURGER KING FR RONCQ MET KBC-DEBETKAART 6703 42XX XXXX X601 6 KAARTHOUDER: BOMBAERT BRAM</t>
  </si>
  <si>
    <t>BETALING VIA MAESTRO                 25-11 23-11-2024 OM 00.00 UUR APPLE STORE R376 FR LILLE MET APPLE PAY 6703 42XX XXXX X601 6 VIRTUEEL KAARTNUMMER CONTACTLOZE BETALING: 6790 28XX XXXX X831 3 KAARTHOUDER: BOMBAERT BRAM</t>
  </si>
  <si>
    <t>BETALING VIA MAESTRO                 25-11 23-11-2024 OM 20.50 UUR CCV*BRASSERIE BERGELEN BE GULLEGEM MET APPLE PAY 6703 42XX XXXX X601 6 VIRTUEEL KAARTNUMMER CONTACTLOZE BETALING: 6790 28XX XXXX X035 0 KAARTHOUDER: BOMBAERT BRAM</t>
  </si>
  <si>
    <t>OVERSCHRIJVING NAAR                  25-11 BE55 7340 6631 2744 BANKIER BEGUNSTIGDE: KREDBEBB KIM'S CORNER PAYCONIQ 1BA73462D358A048FDAB4FA1 KIM'S CORNER MET PAYCONIQ IN KBC MOBILE</t>
  </si>
  <si>
    <t>BETALING VIA MAESTRO                 25-11 23-11-2024 OM 11.07 UUR HETM006 FR LILLE MET KBC-DEBETKAART 6703 42XX XXXX X601 6 KAARTHOUDER: BOMBAERT BRAM</t>
  </si>
  <si>
    <t>BETALING VIA MAESTRO                 25-11 23-11-2024 OM 12.28 UUR INDIGO 590029 FR LILLE MET KBC-DEBETKAART 6703 42XX XXXX X601 6 KAARTHOUDER: BOMBAERT BRAM</t>
  </si>
  <si>
    <t>BETALING VIA MAESTRO                 25-11 22-11-2024 OM 10.55 UUR CARREFOUR MARKE BE MARKE MET APPLE PAY 6703 42XX XXXX X601 6 VIRTUEEL KAARTNUMMER CONTACTLOZE BETALING: 6790 28XX XXXX X831 3 KAARTHOUDER: BOMBAERT BRAM</t>
  </si>
  <si>
    <t>CORRECTIE                            31-10 DEBETVERRICHTING</t>
  </si>
  <si>
    <t>EUROPESE DOMICILIERING               25-11 SCHULDEISER     : PROXIMUS REF. SCHULDEISER: 8011808425 MANDAATREFERTE  : P000029050 MEDEDELING      : 007406557374</t>
  </si>
  <si>
    <t>BETALING VIA BANCONTACT              25-11 23-11-2024 OM 15.30 UUR MIJN.HOST NL1066JR AMSTERDAM MET KBC-DEBETKAART 6703 42XX XXXX X901 0 KAARTHOUDER: ROTTY CHRISTOFF INFO VAN DE HANDELAAR: 5F1A6GK MIJN.HOST ORDERNR. 000</t>
  </si>
  <si>
    <t>BETALING VIA BANCONTACT              25-11 23-11-2024 OM 15.27 UUR MIJN.HOST NL1066JR AMSTERDAM MET KBC-DEBETKAART 6703 42XX XXXX X901 0 KAARTHOUDER: ROTTY CHRISTOFF INFO VAN DE HANDELAAR: 51MQLNF MIJN.HOST ORDERNR. 000</t>
  </si>
  <si>
    <t>BETALING VIA BANCONTACT              25-11 22-11-2024 OM 21.07 UUR KEYAKI GT BE4101 SERAING MET KBC-DEBETKAART 6703 42XX XXXX X901 0 KAARTHOUDER: ROTTY CHRISTOFF</t>
  </si>
  <si>
    <t>BETALING VIA MAESTRO                 22-11 21-11-2024 OM 12.56 UUR VALINSOPAY NL NL WIJK EN AALBU MET APPLE PAY 6703 42XX XXXX X901 0 VIRTUEEL KAARTNUMMER CONTACTLOZE BETALING: 6790 28XX XXXX X658 7 KAARTHOUDER: ROTTY CHRISTOFF</t>
  </si>
  <si>
    <t>BETALING VIA MAESTRO                 22-11 21-11-2024 OM 11.13 UUR VALINSOPAY NL NL WIJK EN AALBU MET APPLE PAY 6703 42XX XXXX X901 0 VIRTUEEL KAARTNUMMER CONTACTLOZE BETALING: 6790 28XX XXXX X658 7 KAARTHOUDER: ROTTY CHRISTOFF</t>
  </si>
  <si>
    <t>BETALING VIA BANCONTACT              22-11 22-11-2024 OM 10.45 UUR CATTEEUW LUDOVIC BE8510 MARKE MET KBC-DEBETKAART 6703 42XX XXXX X601 6 KAARTHOUDER: BOMBAERT BRAM</t>
  </si>
  <si>
    <t>INSTANTOVERSCHRIJVING VAN            22-11 BE19 4468 6772 0112 BANKIER OPDRACHTGEVER: KREDBEBBXXX BOMBAERT-VAN ESCH J &amp; M PROFICIAT MET JE 40STE OM 10.42 UUR</t>
  </si>
  <si>
    <t>BETALING VIA MAESTRO                 22-11 21-11-2024 OM 16.02 UUR SUMUP  *MARIO DHONT BE KORTRIJK MET APPLE PAY 6703 42XX XXXX X901 0 VIRTUEEL KAARTNUMMER CONTACTLOZE BETALING: 6790 28XX XXXX X658 7 KAARTHOUDER: ROTTY CHRISTOFF</t>
  </si>
  <si>
    <t>EUROPESE DOMICILIERING               22-11 SCHULDEISER     : SHELL EV CHARGING SOLUTIONS BELGIUM REF. SCHULDEISER: BE24TID176135 FEITEL. BEGUNST.: SHELL EV CHARGING SOLUTIONS BELGIUM MANDAATREFERTE  : 22MA139064 MEDEDELING      : BE24SI123700</t>
  </si>
  <si>
    <t>EUROPESE DOMICILIERING               22-11 SCHULDEISER     : AXA REF. SCHULDEISER: 20241116010853786445020961 MANDAATREFERTE  : 010817143526001 MEDEDELING      : 0108171435261042024-11-222024110000 0010817143526</t>
  </si>
  <si>
    <t>BETALING VIA MAESTRO                 21-11 20-11-2024 OM 12.01 UUR VALINSOPAY NL NL WIJK EN AALBU MET APPLE PAY 6703 42XX XXXX X901 0 VIRTUEEL KAARTNUMMER CONTACTLOZE BETALING: 6790 28XX XXXX X658 7 KAARTHOUDER: ROTTY CHRISTOFF</t>
  </si>
  <si>
    <t>BETALING VIA MAESTRO                 21-11 19-11-2024 OM 16.54 UUR TOM&amp;CO KORTRIJK BE KORTRIJK MET APPLE PAY 6703 42XX XXXX X601 6 VIRTUEEL KAARTNUMMER CONTACTLOZE BETALING: 6790 28XX XXXX X654 2 KAARTHOUDER: BOMBAERT BRAM</t>
  </si>
  <si>
    <t>BETALING VIA MAESTRO                 21-11 20-11-2024 OM 14.07 UUR ALDI 26 MARKE BE MARKE MET APPLE PAY 6703 42XX XXXX X601 6 VIRTUEEL KAARTNUMMER CONTACTLOZE BETALING: 6790 28XX XXXX X654 2 KAARTHOUDER: BOMBAERT BRAM</t>
  </si>
  <si>
    <t>BETALING VIA MAESTRO                 21-11 19-11-2024 OM 16.11 UUR SSP GENT OCTROOIPL BE GENT MET APPLE PAY 6703 42XX XXXX X901 0 VIRTUEEL KAARTNUMMER CONTACTLOZE BETALING: 6790 28XX XXXX X658 7 KAARTHOUDER: ROTTY CHRISTOFF</t>
  </si>
  <si>
    <t>BETALING VIA MAESTRO                 21-11 20-11-2024 OM 10.09 UUR VALINSOPAY NL NL WIJK EN AALBU MET APPLE PAY 6703 42XX XXXX X901 0 VIRTUEEL KAARTNUMMER CONTACTLOZE BETALING: 6790 28XX XXXX X658 7 KAARTHOUDER: ROTTY CHRISTOFF</t>
  </si>
  <si>
    <t>BETALING VIA MAESTRO                 21-11 20-11-2024 OM 16.00 UUR VALINSOPAY NL NL WIJK EN AALBU MET APPLE PAY 6703 42XX XXXX X901 0 VIRTUEEL KAARTNUMMER CONTACTLOZE BETALING: 6790 28XX XXXX X658 7 KAARTHOUDER: ROTTY CHRISTOFF</t>
  </si>
  <si>
    <t>BETALING VIA MAESTRO                 21-11 20-11-2024 OM 12.58 UUR VALINSOPAY NL NL WIJK EN AALBU MET APPLE PAY 6703 42XX XXXX X901 0 VIRTUEEL KAARTNUMMER CONTACTLOZE BETALING: 6790 28XX XXXX X658 7 KAARTHOUDER: ROTTY CHRISTOFF</t>
  </si>
  <si>
    <t>BETALING VIA BANCONTACT              21-11 21-11-2024 OM 07.44 UUR SNCB NMBS WEB BE1060 BRUXELLES MET KBC-DEBETKAART 6703 42XX XXXX X901 0 KAARTHOUDER: ROTTY CHRISTOFF</t>
  </si>
  <si>
    <t>INSTANTOVERSCHRIJVING NAAR           20-11 BE34 7370 2822 2090 BANKIER BEGUNSTIGDE: KREDBEBBXXX BART VAN DER BEKEN WERO ROTTY CHRISTOFF OM 12.27 MET WERO</t>
  </si>
  <si>
    <t>BETALING VIA MAESTRO                 20-11 19-11-2024 OM 15.40 UUR VALINSOPAY NL NL WIJK EN AALBU MET APPLE PAY 6703 42XX XXXX X901 0 VIRTUEEL KAARTNUMMER CONTACTLOZE BETALING: 6790 28XX XXXX X658 7 KAARTHOUDER: ROTTY CHRISTOFF</t>
  </si>
  <si>
    <t>BETALING VIA MAESTRO                 20-11 19-11-2024 OM 13.16 UUR VALINSOPAY NL NL WIJK EN AALBU MET APPLE PAY 6703 42XX XXXX X901 0 VIRTUEEL KAARTNUMMER CONTACTLOZE BETALING: 6790 28XX XXXX X658 7 KAARTHOUDER: ROTTY CHRISTOFF</t>
  </si>
  <si>
    <t>BETALING VIA MAESTRO                 20-11 19-11-2024 OM 17.18 UUR CARREFOUR MARKE BE MARKE MET APPLE PAY 6703 42XX XXXX X901 0 VIRTUEEL KAARTNUMMER CONTACTLOZE BETALING: 6790 28XX XXXX X658 7 KAARTHOUDER: ROTTY CHRISTOFF</t>
  </si>
  <si>
    <t>BETALING VIA MAESTRO                 20-11 19-11-2024 OM 17.03 UUR CARREFOUR MARKE BE MARKE MET APPLE PAY 6703 42XX XXXX X601 6 VIRTUEEL KAARTNUMMER CONTACTLOZE BETALING: 6790 28XX XXXX X654 2 KAARTHOUDER: BOMBAERT BRAM</t>
  </si>
  <si>
    <t>BETALING VIA MAESTRO                 19-11 18-11-2024 OM 09.42 UUR VALINSOPAY NL NL WIJK EN AALBU MET APPLE PAY 6703 42XX XXXX X901 0 VIRTUEEL KAARTNUMMER CONTACTLOZE BETALING: 6790 28XX XXXX X658 7 KAARTHOUDER: ROTTY CHRISTOFF</t>
  </si>
  <si>
    <t>BETALING VIA MAESTRO                 19-11 18-11-2024 OM 09.41 UUR VALINSOPAY NL NL WIJK EN AALBU MET APPLE PAY 6703 42XX XXXX X901 0 VIRTUEEL KAARTNUMMER CONTACTLOZE BETALING: 6790 28XX XXXX X658 7 KAARTHOUDER: ROTTY CHRISTOFF</t>
  </si>
  <si>
    <t>BETALING VIA BANCONTACT              19-11 19-11-2024 OM 10.29 UUR KWARTO  N.V. BE9000 GENT MET KBC-DEBETKAART 6703 42XX XXXX X601 6 KAARTHOUDER: BOMBAERT BRAM</t>
  </si>
  <si>
    <t>BETALING VIA BANCONTACT              19-11 19-11-2024 OM 10.10 UUR CATTEEUW LUDOVIC BE8510 MARKE MET KBC-DEBETKAART 6703 42XX XXXX X601 6 KAARTHOUDER: BOMBAERT BRAM</t>
  </si>
  <si>
    <t>BETALING VIA MAESTRO                 19-11 18-11-2024 OM 15.56 UUR CORAL MOON BV BE IXELLES MET APPLE PAY 6703 42XX XXXX X901 0 VIRTUEEL KAARTNUMMER CONTACTLOZE BETALING: 6790 28XX XXXX X658 7 KAARTHOUDER: ROTTY CHRISTOFF</t>
  </si>
  <si>
    <t>BETALING VIA BANCONTACT              19-11 18-11-2024 OM 17.45 UUR CORPORATE BENEFITS BEN BE3500 HASSELT MET KBC-DEBETKAART 6703 42XX XXXX X901 0 KAARTHOUDER: ROTTY CHRISTOFF INFO VAN DE HANDELAAR: 5N6YD56 E-BENELUX-24-114487</t>
  </si>
  <si>
    <t>BETALING VIA MAESTRO                 18-11 17-11-2024 OM 16.14 UUR CHABLIS BVBA BE MOORSLEDE MET APPLE PAY 6703 42XX XXXX X601 6 VIRTUEEL KAARTNUMMER CONTACTLOZE BETALING: 6790 28XX XXXX X654 2 KAARTHOUDER: BOMBAERT BRAM</t>
  </si>
  <si>
    <t>BETALING VIA MAESTRO                 18-11 17-11-2024 OM 17.01 UUR FLORALUX DADIZELE BE DADIZELE MET APPLE PAY 6703 42XX XXXX X601 6 VIRTUEEL KAARTNUMMER CONTACTLOZE BETALING: 6790 28XX XXXX X654 2 KAARTHOUDER: BOMBAERT BRAM</t>
  </si>
  <si>
    <t>BETALING VIA MAESTRO                 18-11 16-11-2024 OM 11.33 UUR CARREFOUR MARKE BE MARKE MET APPLE PAY 6703 42XX XXXX X901 0 VIRTUEEL KAARTNUMMER CONTACTLOZE BETALING: 6790 28XX XXXX X658 7 KAARTHOUDER: ROTTY CHRISTOFF</t>
  </si>
  <si>
    <t>BETALING VIA MAESTRO                 18-11 17-11-2024 OM 12.12 UUR CARREFOUR MARKE BE MARKE MET KBC-DEBETKAART 6703 42XX XXXX X601 6 KAARTHOUDER: BOMBAERT BRAM</t>
  </si>
  <si>
    <t>BETALING VIA MAESTRO                 18-11 15-11-2024 OM 16.46 UUR ALDI 26 MARKE BE MARKE MET APPLE PAY 6703 42XX XXXX X601 6 VIRTUEEL KAARTNUMMER CONTACTLOZE BETALING: 6790 28XX XXXX X654 2 KAARTHOUDER: BOMBAERT BRAM</t>
  </si>
  <si>
    <t>BETALING VIA MAESTRO                 18-11 15-11-2024 OM 12.03 UUR CCV*DELI GENT ZUID BE GENT MET APPLE PAY 6703 42XX XXXX X901 0 VIRTUEEL KAARTNUMMER CONTACTLOZE BETALING: 6790 28XX XXXX X658 7 KAARTHOUDER: ROTTY CHRISTOFF</t>
  </si>
  <si>
    <t>BETALING VIA MAESTRO                 18-11 16-11-2024 OM 13.41 UUR DECATHLON 384 KORTRIJK BE KORTRIJK MET APPLE PAY 6703 42XX XXXX X601 6 VIRTUEEL KAARTNUMMER CONTACTLOZE BETALING: 6790 28XX XXXX X654 2 KAARTHOUDER: BOMBAERT BRAM</t>
  </si>
  <si>
    <t>EUROPESE DOMICILIERING               18-11 SCHULDEISER     : BALOISE BELGIUM NV REF. SCHULDEISER: 0000000000000024734602704 MANDAATREFERTE  : 202025682289 MEDEDELING      : POL.1A02635 VERV.10/11/24 9802</t>
  </si>
  <si>
    <t>EUROPESE DOMICILIERING               18-11 SCHULDEISER     : CARDIF -ASSURANCE VIE REF. SCHULDEISER: RF79240517266768211620411 MANDAATREFERTE  : CARDIF-8742994/01 MEDEDELING      : SCOR                   ISO                   RF79240517266768211620411</t>
  </si>
  <si>
    <t>EUROPESE DOMICILIERING               18-11 SCHULDEISER     : BALOISE BELGIUM NV REF. SCHULDEISER: 0000000000000024738220905 MANDAATREFERTE  : 202025687747 MEDEDELING      : POL.1B57806 VERV.10/11/24 9802</t>
  </si>
  <si>
    <t>EUROPESE DOMICILIERING               18-11 SCHULDEISER     : DPG MEDIA NV REF. SCHULDEISER: CPAY-SUB-000001047-5747918480 MANDAATREFERTE  : 12-000037945 MEDEDELING      : A1001603189 - HET LAATSTE NIEUWS - 18-11-2024 - 17-12-2024-7074859067</t>
  </si>
  <si>
    <t>EUROPESE DOMICILIERING               18-11 SCHULDEISER     : PROXIMUS REF. SCHULDEISER: 8011745302 MANDAATREFERTE  : B012009068 MEDEDELING      : 007475751270007449923122</t>
  </si>
  <si>
    <t>OVERSCHRIJVING NAAR                  17-11 BE79 3632 2576 6833 BANKIER BEGUNSTIGDE: BBRUBEBB HET LEKKER KIPJE PAYCONIQ 21BEAC8186418EACA98B6E87 HET LEKKER KIPJE MET PAYCONIQ IN KBC MOBILE</t>
  </si>
  <si>
    <t>BETALING VIA BANCONTACT              18-11 16-11-2024 OM 14.28 UUR ATITA NV. BE9230 WETTEREN MET KBC-DEBETKAART 6703 42XX XXXX X601 6 KAARTHOUDER: BOMBAERT BRAM</t>
  </si>
  <si>
    <t>BETALING VIA BANCONTACT              18-11 16-11-2024 OM 13.33 UUR CORPORATE BENEFITS BEN BE3500 HASSELT MET KBC-DEBETKAART 6703 42XX XXXX X901 0 KAARTHOUDER: ROTTY CHRISTOFF INFO VAN DE HANDELAAR: 6J6HCLX E-BENELUX-24-104309</t>
  </si>
  <si>
    <t>OVERSCHRIJVING NAAR                  15-11 BE43 0636 0333 6601 BANKIER BEGUNSTIGDE: GKCCBEBB THE ZONE PAYCONIQ B276D8C0F2C5894C7F9D28B6 THE ZONE MET PAYCONIQ IN KBC MOBILE</t>
  </si>
  <si>
    <t>OVERSCHRIJVING NAAR                  15-11 BE43 0636 0333 6601 BANKIER BEGUNSTIGDE: GKCCBEBB THE ZONE PAYCONIQ BD768E3246916258DEC47BD3 THE ZONE MET PAYCONIQ IN KBC MOBILE</t>
  </si>
  <si>
    <t>BETALING VIA MAESTRO                 15-11 14-11-2024 OM 09.31 UUR VALINSOPAY NL NL WIJK EN AALBU MET APPLE PAY 6703 42XX XXXX X901 0 VIRTUEEL KAARTNUMMER CONTACTLOZE BETALING: 6790 28XX XXXX X658 7 KAARTHOUDER: ROTTY CHRISTOFF</t>
  </si>
  <si>
    <t>BETALING VIA MAESTRO                 15-11 14-11-2024 OM 17.12 UUR OKAY BISSEGEM 4148 BE BISSEGEM MET APPLE PAY 6703 42XX XXXX X601 6 VIRTUEEL KAARTNUMMER CONTACTLOZE BETALING: 6790 28XX XXXX X654 2 KAARTHOUDER: BOMBAERT BRAM</t>
  </si>
  <si>
    <t>BETALING VIA MAESTRO                 15-11 14-11-2024 OM 13.01 UUR VALINSOPAY NL NL WIJK EN AALBU MET APPLE PAY 6703 42XX XXXX X901 0 VIRTUEEL KAARTNUMMER CONTACTLOZE BETALING: 6790 28XX XXXX X658 7 KAARTHOUDER: ROTTY CHRISTOFF</t>
  </si>
  <si>
    <t>BETALING VIA MAESTRO                 15-11 14-11-2024 OM 13.16 UUR SPAR KORTRIJK BE KORTRIJK MET APPLE PAY 6703 42XX XXXX X601 6 VIRTUEEL KAARTNUMMER CONTACTLOZE BETALING: 6790 28XX XXXX X654 2 KAARTHOUDER: BOMBAERT BRAM</t>
  </si>
  <si>
    <t>BETALING VIA BANCONTACT              15-11 15-11-2024 OM 11.23 UUR CATTEEUW LUDOVIC BE8510 MARKE MET KBC-DEBETKAART 6703 42XX XXXX X601 6 KAARTHOUDER: BOMBAERT BRAM</t>
  </si>
  <si>
    <t>INSTANTOVERSCHRIJVING NAAR           14-11 BE36 0018 7315 5781 BANKIER BEGUNSTIGDE: GEBABEBBXXX IWAN EN PATRICIA DESLOOVER PANNENKOEKEN EN SERVICE OM 15.31 UUR MET KBC MOBILE</t>
  </si>
  <si>
    <t>BETALING VIA MAESTRO                 14-11 13-11-2024 OM 09.43 UUR VALINSOPAY NL NL WIJK EN AALBU MET APPLE PAY 6703 42XX XXXX X901 0 VIRTUEEL KAARTNUMMER CONTACTLOZE BETALING: 6790 28XX XXXX X658 7 KAARTHOUDER: ROTTY CHRISTOFF</t>
  </si>
  <si>
    <t>BETALING VIA MAESTRO                 13-11 12-11-2024 OM 14.37 UUR VALINSOPAY NL NL WIJK EN AALBU MET APPLE PAY 6703 42XX XXXX X901 0 VIRTUEEL KAARTNUMMER CONTACTLOZE BETALING: 6790 28XX XXXX X658 7 KAARTHOUDER: ROTTY CHRISTOFF</t>
  </si>
  <si>
    <t>BETALING VIA MAESTRO                 13-11 12-11-2024 OM 09.28 UUR VALINSOPAY NL NL WIJK EN AALBU MET APPLE PAY 6703 42XX XXXX X901 0 VIRTUEEL KAARTNUMMER CONTACTLOZE BETALING: 6790 28XX XXXX X658 7 KAARTHOUDER: ROTTY CHRISTOFF</t>
  </si>
  <si>
    <t>BETALING VIA MAESTRO                 13-11 12-11-2024 OM 16.28 UUR VALINSOPAY NL NL WIJK EN AALBU MET APPLE PAY 6703 42XX XXXX X901 0 VIRTUEEL KAARTNUMMER CONTACTLOZE BETALING: 6790 28XX XXXX X658 7 KAARTHOUDER: ROTTY CHRISTOFF</t>
  </si>
  <si>
    <t>OVERSCHRIJVING VAN                   13-11 BE86 2100 0519 9050 BANKIER OPDRACHTGEVER: GEBABEBB SOCIETE NATIONALE DES CHEMINS DE FER BELGES TERUGBETALING REFERENTIE: 928000047378</t>
  </si>
  <si>
    <t>BETALING VIA BANCONTACT              12-11 12-11-2024 OM 12.43 UUR STEFANIE P2P MOBILE MET KBC-DEBETKAART 6703 42XX XXXX X601 6 KAARTHOUDER: BOMBAERT BRAM</t>
  </si>
  <si>
    <t>BETALING VIA MAESTRO                 12-11 09-11-2024 OM 13.17 UUR CO&amp;GO KORTRIJK BE KORTRIJK MET APPLE PAY 6703 42XX XXXX X601 6 VIRTUEEL KAARTNUMMER CONTACTLOZE BETALING: 6790 28XX XXXX X654 2 KAARTHOUDER: BOMBAERT BRAM</t>
  </si>
  <si>
    <t>BETALING VIA MAESTRO                 12-11 08-11-2024 OM 10.20 UUR STD BH 366 KUURNE BE KUURNE MET APPLE PAY 6703 42XX XXXX X601 6 VIRTUEEL KAARTNUMMER CONTACTLOZE BETALING: 6790 28XX XXXX X654 2 KAARTHOUDER: BOMBAERT BRAM</t>
  </si>
  <si>
    <t>BETALING VIA MAESTRO                 12-11 09-11-2024 OM 11.38 UUR CARREFOUR MARKE BE MARKE MET APPLE PAY 6703 42XX XXXX X901 0 VIRTUEEL KAARTNUMMER CONTACTLOZE BETALING: 6790 28XX XXXX X658 7 KAARTHOUDER: ROTTY CHRISTOFF</t>
  </si>
  <si>
    <t>BETALING VIA MAESTRO                 12-11 08-11-2024 OM 08.12 UUR CARREFOUR MARKE BE MARKE MET KBC-DEBETKAART 6703 42XX XXXX X601 6 KAARTHOUDER: BOMBAERT BRAM</t>
  </si>
  <si>
    <t>BETALING VIA MAESTRO                 12-11 08-11-2024 OM 12.42 UUR VALINSOPAY NL NL WIJK EN AALBU MET APPLE PAY 6703 42XX XXXX X901 0 VIRTUEEL KAARTNUMMER CONTACTLOZE BETALING: 6790 28XX XXXX X658 7 KAARTHOUDER: ROTTY CHRISTOFF</t>
  </si>
  <si>
    <t>BETALING VIA MAESTRO                 12-11 08-11-2024 OM 09.20 UUR BONNET GB +447533150555 MET KBC-DEBETKAART 6703 42XX XXXX X901 0 KAARTHOUDER: ROTTY CHRISTOFF</t>
  </si>
  <si>
    <t>BETALING VIA MAESTRO                 12-11 08-11-2024 OM 10.24 UUR ACTION 2002 BE KUURNE MET APPLE PAY 6703 42XX XXXX X601 6 VIRTUEEL KAARTNUMMER CONTACTLOZE BETALING: 6790 28XX XXXX X654 2 KAARTHOUDER: BOMBAERT BRAM</t>
  </si>
  <si>
    <t>BETALING VIA MAESTRO                 12-11 08-11-2024 OM 10.35 UUR COOLBLUE N.V. 307 BE KUURNE MET APPLE PAY 6703 42XX XXXX X601 6 VIRTUEEL KAARTNUMMER CONTACTLOZE BETALING: 6790 28XX XXXX X654 2 KAARTHOUDER: BOMBAERT BRAM</t>
  </si>
  <si>
    <t>BETALING VIA MAESTRO                 12-11 07-11-2024 OM 12.36 UUR 801414 WOKAWAY GENT ST BE GENT MET APPLE PAY 6703 42XX XXXX X901 0 VIRTUEEL KAARTNUMMER CONTACTLOZE BETALING: 6790 28XX XXXX X658 7 KAARTHOUDER: ROTTY CHRISTOFF</t>
  </si>
  <si>
    <t>BETALING VIA MAESTRO                 12-11 07-11-2024 OM 18.49 UUR CCV*FRITUUR NATUUR BE HERKE MET APPLE PAY 6703 42XX XXXX X601 6 VIRTUEEL KAARTNUMMER CONTACTLOZE BETALING: 6790 28XX XXXX X654 2 KAARTHOUDER: BOMBAERT BRAM</t>
  </si>
  <si>
    <t>OVERSCHRIJVING NAAR                  12-11 BE05 0018 9871 4675 BANKIER BEGUNSTIGDE: GEBABEBB LASER LINE PAYCONIQ 631570CB5126203EA6A2213E LASER LINE MET PAYCONIQ</t>
  </si>
  <si>
    <t>BETALING VIA BANCONTACT              12-11 12-11-2024 OM 07.08 UUR BOL.COM NL3528 BJ UTRECHT MET KBC-DEBETKAART 6703 42XX XXXX X901 0 KAARTHOUDER: ROTTY CHRISTOFF</t>
  </si>
  <si>
    <t>EUROPESE DOMICILIERING               12-11 SCHULDEISER     : STREAMZ REF. SCHULDEISER: STR16NARBJIOWLZSX3MZ9RANSSEJ0XT3AC MANDAATREFERTE  : TYGILX4GBDBRBUON MEDEDELING      : STREAMZ</t>
  </si>
  <si>
    <t>OVERSCHRIJVING NAAR                  11-11 BE79 3632 2576 6833 BANKIER BEGUNSTIGDE: BBRUBEBB EVARIST CARPENTIER PAYCONIQ 0D4E3E79EE203026E48C6748 EVARIST CARPENTIER MET PAYCONIQ IN KBC MOBILE</t>
  </si>
  <si>
    <t>OVERSCHRIJVING NAAR                  10-11 BE27 7785 9873 4373 BANKIER BEGUNSTIGDE: GKCCBEBB BROOD EN BANKET LUKA PAYCONIQ E588C6F9F14991A055EE692E BROOD EN BANKET LUK A                                        DE GROETJES MET PAYCONIQ IN KBC MOBILE</t>
  </si>
  <si>
    <t>BETALING VIA BANCONTACT              12-11 09-11-2024 OM 10.21 UUR VERLINDE LAUREN BE8510 MARKE MET KBC-DEBETKAART 6703 42XX XXXX X601 6 KAARTHOUDER: BOMBAERT BRAM</t>
  </si>
  <si>
    <t>BETALING VIA BANCONTACT              12-11 08-11-2024 OM 17.18 UUR PIZZA HUT BE8500 KORTRIJK MET KBC-DEBETKAART 6703 42XX XXXX X601 6 KAARTHOUDER: BOMBAERT BRAM</t>
  </si>
  <si>
    <t>OVERSCHRIJVING NAAR                  08-11 BE43 0636 0333 6601 BANKIER BEGUNSTIGDE: GKCCBEBB THE ZONE PAYCONIQ 10E86B6E0777BACF32E49635 THE ZONE MET PAYCONIQ IN KBC MOBILE</t>
  </si>
  <si>
    <t>BETALING VIA MAESTRO                 08-11 07-11-2024 OM 12.39 UUR VALINSOPAY NL NL WIJK EN AALBU MET APPLE PAY 6703 42XX XXXX X901 0 VIRTUEEL KAARTNUMMER CONTACTLOZE BETALING: 6790 28XX XXXX X658 7 KAARTHOUDER: ROTTY CHRISTOFF</t>
  </si>
  <si>
    <t>BETALING VIA BANCONTACT              08-11 08-11-2024 OM 10.51 UUR CATTEEUW LUDOVIC BE8510 MARKE MET KBC-DEBETKAART 6703 42XX XXXX X601 6 KAARTHOUDER: BOMBAERT BRAM</t>
  </si>
  <si>
    <t>BETALING VIA BANCONTACT              08-11 08-11-2024 OM 09.35 UUR COOLBLUE NL2600 BERCHEM MET KBC-DEBETKAART 6703 42XX XXXX X601 6 KAARTHOUDER: BOMBAERT BRAM</t>
  </si>
  <si>
    <t>BETALING VIA MAESTRO                 08-11 07-11-2024 OM 15.50 UUR ACTION 2009 BE WEVELGEM MET APPLE PAY 6703 42XX XXXX X601 6 VIRTUEEL KAARTNUMMER CONTACTLOZE BETALING: 6790 28XX XXXX X654 2 KAARTHOUDER: BOMBAERT BRAM</t>
  </si>
  <si>
    <t>BETALING VIA MAESTRO                 08-11 07-11-2024 OM 07.34 UUR BONNET GB +447533150555 MET APPLE PAY 6703 42XX XXXX X901 0 VIRTUEEL KAARTNUMMER CONTACTLOZE BETALING: 6790 28XX XXXX X695 1 KAARTHOUDER: ROTTY CHRISTOFF</t>
  </si>
  <si>
    <t>BETALING VIA MAESTRO                 08-11 07-11-2024 OM 05.03 UUR BONNET GB +447533150555 MET APPLE PAY 6703 42XX XXXX X901 0 VIRTUEEL KAARTNUMMER CONTACTLOZE BETALING: 6790 28XX XXXX X695 1 KAARTHOUDER: ROTTY CHRISTOFF</t>
  </si>
  <si>
    <t>EUROPESE DOMICILIERING               08-11 SCHULDEISER     : ONESTO KREDIETMAATSCHAPPIJ REF. SCHULDEISER: 077-00-13137-74/043--/20241101/R MANDAATREFERTE  : BE96SDA077001313774 MEDEDELING      : DOSSIER 077-00-13137-74 - 01/11/202 4</t>
  </si>
  <si>
    <t>EUROPESE DOMICILIERING               08-11 SCHULDEISER     : DATS 24  NV REF. SCHULDEISER: 030704640899 REF: 1877735 MANDAATREFERTE  : DAKL-000000538161-5-1 MEDEDELING      : 1877735 DATS24 00737137</t>
  </si>
  <si>
    <t>BETALING VIA BANCONTACT              07-11 07-11-2024 OM 16.27 UUR LICENTIEPROMO BE30 BILZEN MET KBC-DEBETKAART 6703 42XX XXXX X901 0 KAARTHOUDER: ROTTY CHRISTOFF INFO VAN DE HANDELAAR: 5CF09OV ORDER 316865</t>
  </si>
  <si>
    <t>BETALING VIA MAESTRO                 07-11 06-11-2024 OM 10.35 UUR Q8 108131 GENTBRUGGE V BE GENTBRUGGE MET APPLE PAY 6703 42XX XXXX X901 0 VIRTUEEL KAARTNUMMER CONTACTLOZE BETALING: 6790 28XX XXXX X658 7 KAARTHOUDER: ROTTY CHRISTOFF</t>
  </si>
  <si>
    <t>BETALING VIA MAESTRO                 07-11 06-11-2024 OM 16.35 UUR OKAY WEVELGEM 4258 BE WEVELGEM MET APPLE PAY 6703 42XX XXXX X601 6 VIRTUEEL KAARTNUMMER CONTACTLOZE BETALING: 6790 28XX XXXX X654 2 KAARTHOUDER: BOMBAERT BRAM</t>
  </si>
  <si>
    <t>BETALING VIA MAESTRO                 07-11 06-11-2024 OM 16.55 UUR CARREFOUR MARKE BE MARKE MET APPLE PAY 6703 42XX XXXX X601 6 VIRTUEEL KAARTNUMMER CONTACTLOZE BETALING: 6790 28XX XXXX X654 2 KAARTHOUDER: BOMBAERT BRAM</t>
  </si>
  <si>
    <t>BETALING VIA MAESTRO                 07-11 06-11-2024 OM 08.04 UUR NYA*SELECTA BELGIUM NV BE GENTBRUGGE MET APPLE PAY 6703 42XX XXXX X901 0 VIRTUEEL KAARTNUMMER CONTACTLOZE BETALING: 6790 28XX XXXX X658 7 KAARTHOUDER: ROTTY CHRISTOFF</t>
  </si>
  <si>
    <t>BETALING VIA MAESTRO                 07-11 06-11-2024 OM 08.03 UUR NYA*SELECTA BELGIUM NV BE GENTBRUGGE MET APPLE PAY 6703 42XX XXXX X901 0 VIRTUEEL KAARTNUMMER CONTACTLOZE BETALING: 6790 28XX XXXX X658 7 KAARTHOUDER: ROTTY CHRISTOFF</t>
  </si>
  <si>
    <t>EUROPESE DOMICILIERING               07-11 SCHULDEISER     : CHARGEMAP SAS REF. SCHULDEISER: STR16NARA5QEXFLSHVCJNRANHU09O2NJ2N MANDAATREFERTE  : YGAYU1XCULZ4UQUA MEDEDELING      : CHARGEMAP</t>
  </si>
  <si>
    <t>EUROPESE DOMICILIERING               07-11 SCHULDEISER     : EUROMEX NV REF. SCHULDEISER: POLIS: 3463649 MANDAATREFERTE  : 30507E MEDEDELING      : SCOR                   BBA                   241182181036</t>
  </si>
  <si>
    <t>BETALING VIA BANCONTACT              07-11 07-11-2024 OM 06.46 UUR WARI BE8510 KORTRIJK MET KBC-DEBETKAART 6703 42XX XXXX X601 6 KAARTHOUDER: BOMBAERT BRAM</t>
  </si>
  <si>
    <t>OVERSCHRIJVING NAAR                  06-11 BE81 9731 1841 6624 BANKIER BEGUNSTIGDE: ARSPBE22 JELLE LELEU PAYCONIQ E3375ECEFCCF1842321CACF6 JELLE LELEU BRAM BO MBAERT KOEKEN BAS LELEU MET PAYCONIQ</t>
  </si>
  <si>
    <t>BETALING VIA BANCONTACT              07-11 06-11-2024 OM 18.25 UUR MIJN.HOST NL1066JR AMSTERDAM MET KBC-DEBETKAART 6703 42XX XXXX X901 0 KAARTHOUDER: ROTTY CHRISTOFF INFO VAN DE HANDELAAR: 6DBPUUE MIJN.HOST FACTUURNR. 2</t>
  </si>
  <si>
    <t>BETALING VIA MAESTRO                 06-11 05-11-2024 OM 16.51 UUR ALDI 26 MARKE BE MARKE MET APPLE PAY 6703 42XX XXXX X601 6 VIRTUEEL KAARTNUMMER CONTACTLOZE BETALING: 6790 28XX XXXX X654 2 KAARTHOUDER: BOMBAERT BRAM</t>
  </si>
  <si>
    <t>BETALING VIA MAESTRO                 06-11 05-11-2024 OM 16.41 UUR SPAR KORTRIJK BE KORTRIJK MET APPLE PAY 6703 42XX XXXX X601 6 VIRTUEEL KAARTNUMMER CONTACTLOZE BETALING: 6790 28XX XXXX X654 2 KAARTHOUDER: BOMBAERT BRAM</t>
  </si>
  <si>
    <t>BETALING VIA MAESTRO                 06-11 05-11-2024 OM 17.12 UUR CARREFOUR MARKE BE MARKE MET KBC-DEBETKAART 6703 42XX XXXX X601 6 KAARTHOUDER: BOMBAERT BRAM</t>
  </si>
  <si>
    <t>BETALING VIA MAESTRO                 06-11 05-11-2024 OM 10.16 UUR ACTION 2009 BE WEVELGEM MET APPLE PAY 6703 42XX XXXX X601 6 VIRTUEEL KAARTNUMMER CONTACTLOZE BETALING: 6790 28XX XXXX X654 2 KAARTHOUDER: BOMBAERT BRAM</t>
  </si>
  <si>
    <t>CORRECTIE                            06-11 BETALING VIA MAESTRO 05-11-2024 GENT MET KBC-DEBETKAART 6703 42XX XXXX X601 6 KAARTHOUDER: BOMBAERT BRAM</t>
  </si>
  <si>
    <t>OVERSCHRIJVING NAAR                  06-11 BE55 7340 6631 2744 BANKIER BEGUNSTIGDE: KREDBEBB KIM'S CORNER PAYCONIQ 750A86B8F94A33128E76BFE0 KIM'S CORNER MET PAYCONIQ</t>
  </si>
  <si>
    <t>EUROPESE DOMICILIERING               06-11 SCHULDEISER     : SOLIDARIS WEST-VLAANDEREN REF. SCHULDEISER: 407549947549 MANDAATREFERTE  : SDD30984112213972202203030070 MEDEDELING      : 407549947549 - DENTAPLAN TOT 280220 25/5591566</t>
  </si>
  <si>
    <t>EUROPESE DOMICILIERING               06-11 SCHULDEISER     : ACOD BIJDRAGEN REF. SCHULDEISER: MEMBERS/CONTRIBSDD/204132287 MANDAATREFERTE  : 47885563 MEDEDELING      : 0204132287 11/2024</t>
  </si>
  <si>
    <t>BETALING VIA BANCONTACT              06-11 05-11-2024 OM 20.33 UUR EDC RETAIL B.V. NL9641KS VEENDAM MET KBC-DEBETKAART 6703 42XX XXXX X601 6 KAARTHOUDER: BOMBAERT BRAM INFO VAN DE HANDELAAR: ET2411051001886</t>
  </si>
  <si>
    <t>BETALING VIA MAESTRO                 05-11 04-11-2024 OM 09.53 UUR VALINSOPAY NL NL WIJK EN AALBU MET APPLE PAY 6703 42XX XXXX X901 0 VIRTUEEL KAARTNUMMER CONTACTLOZE BETALING: 6790 28XX XXXX X658 7 KAARTHOUDER: ROTTY CHRISTOFF</t>
  </si>
  <si>
    <t>BETALING VIA MAESTRO                 05-11 04-11-2024 OM 09.52 UUR VALINSOPAY NL NL WIJK EN AALBU MET APPLE PAY 6703 42XX XXXX X901 0 VIRTUEEL KAARTNUMMER CONTACTLOZE BETALING: 6790 28XX XXXX X658 7 KAARTHOUDER: ROTTY CHRISTOFF</t>
  </si>
  <si>
    <t>CORRECTIE                            29-10 DEBETVERRICHTING</t>
  </si>
  <si>
    <t>BETALING VIA MAESTRO                 05-11 04-11-2024 OM 16.50 UUR CARREFOUR MARKE BE MARKE MET APPLE PAY 6703 42XX XXXX X601 6 VIRTUEEL KAARTNUMMER CONTACTLOZE BETALING: 6790 28XX XXXX X654 2 KAARTHOUDER: BOMBAERT BRAM</t>
  </si>
  <si>
    <t>OVERSCHRIJVING NAAR                  05-11 BE55 7340 6631 2744 BANKIER BEGUNSTIGDE: KREDBEBB KIM'S CORNER PAYCONIQ 51396D3306930F774E969436 KIM'S CORNER MET PAYCONIQ</t>
  </si>
  <si>
    <t>EUROPESE DOMICILIERING               05-11 SCHULDEISER     : ABVV WEST VLAANDEREN REF. SCHULDEISER: 8470789-1241031 MANDAATREFERTE  : 93032216582-20200713 MEDEDELING      : LIDGELD ABVV-BBTK TEM 11/24</t>
  </si>
  <si>
    <t>BETALING VIA BANCONTACT              04-11 04-11-2024 OM 15.41 UUR ENGIE BE1000 BRUSSEL MET KBC-DEBETKAART 6703 42XX XXXX X901 0 KAARTHOUDER: ROTTY CHRISTOFF</t>
  </si>
  <si>
    <t>BETALING VIA MAESTRO                 04-11 03-11-2024 OM 16.54 UUR EURO SHOP KORTRIJK BE ROESELARE MET APPLE PAY 6703 42XX XXXX X601 6 VIRTUEEL KAARTNUMMER CONTACTLOZE BETALING: 6790 28XX XXXX X654 2 KAARTHOUDER: BOMBAERT BRAM</t>
  </si>
  <si>
    <t>BETALING VIA MAESTRO                 04-11 03-11-2024 OM 17.09 UUR CARREFOUR MARKE BE MARKE MET APPLE PAY 6703 42XX XXXX X601 6 VIRTUEEL KAARTNUMMER CONTACTLOZE BETALING: 6790 28XX XXXX X654 2 KAARTHOUDER: BOMBAERT BRAM</t>
  </si>
  <si>
    <t>BETALING VIA MAESTRO                 04-11 03-11-2024 OM 14.52 UUR CARREFOUR MARKE BE MARKE MET APPLE PAY 6703 42XX XXXX X601 6 VIRTUEEL KAARTNUMMER CONTACTLOZE BETALING: 6790 28XX XXXX X654 2 KAARTHOUDER: BOMBAERT BRAM</t>
  </si>
  <si>
    <t>OVERSCHRIJVING NAAR                  04-11 BE55 7340 6631 2744 BANKIER BEGUNSTIGDE: KREDBEBB KIM'S CORNER PAYCONIQ 264809512A097D69E43E3516 KIM'S CORNER MET PAYCONIQ</t>
  </si>
  <si>
    <t>BETALING VIA MAESTRO                 04-11 03-11-2024 OM 10.21 UUR BONNET GB +447533150555 MET APPLE PAY 6703 42XX XXXX X901 0 VIRTUEEL KAARTNUMMER CONTACTLOZE BETALING: 6790 28XX XXXX X695 1 KAARTHOUDER: ROTTY CHRISTOFF</t>
  </si>
  <si>
    <t>BETALING VIA MAESTRO                 04-11 03-11-2024 OM 07.50 UUR BONNET GB +447533150555 MET APPLE PAY 6703 42XX XXXX X901 0 VIRTUEEL KAARTNUMMER CONTACTLOZE BETALING: 6790 28XX XXXX X695 1 KAARTHOUDER: ROTTY CHRISTOFF</t>
  </si>
  <si>
    <t>BETALING VIA MAESTRO                 04-11 01-11-2024 OM 00.00 UUR PARKING NIEUWPOORT BE NIEUWPOORT MET APPLE PAY 6703 42XX XXXX X901 0 VIRTUEEL KAARTNUMMER CONTACTLOZE BETALING: 6790 28XX XXXX X658 7 KAARTHOUDER: ROTTY CHRISTOFF</t>
  </si>
  <si>
    <t>BETALING VIA MAESTRO                 04-11 02-11-2024 OM 14.16 UUR KORTRIJK P1 BE KORTRIJK MET APPLE PAY 6703 42XX XXXX X901 0 VIRTUEEL KAARTNUMMER CONTACTLOZE BETALING: 6790 28XX XXXX X658 7 KAARTHOUDER: ROTTY CHRISTOFF</t>
  </si>
  <si>
    <t>BETALING VIA MAESTRO                 04-11 02-11-2024 OM 13.39 UUR RED BOURBON BVBA BE VICHTE MET APPLE PAY 6703 42XX XXXX X601 6 VIRTUEEL KAARTNUMMER CONTACTLOZE BETALING: 6790 28XX XXXX X654 2 KAARTHOUDER: BOMBAERT BRAM</t>
  </si>
  <si>
    <t>BETALING VIA MAESTRO                 04-11 02-11-2024 OM 09.33 UUR BONNET GB +447533150555 MET APPLE PAY 6703 42XX XXXX X901 0 VIRTUEEL KAARTNUMMER CONTACTLOZE BETALING: 6790 28XX XXXX X695 1 KAARTHOUDER: ROTTY CHRISTOFF</t>
  </si>
  <si>
    <t>BETALING VIA MAESTRO                 04-11 02-11-2024 OM 07.02 UUR BONNET GB +447533150555 MET APPLE PAY 6703 42XX XXXX X901 0 VIRTUEEL KAARTNUMMER CONTACTLOZE BETALING: 6790 28XX XXXX X695 1 KAARTHOUDER: ROTTY CHRISTOFF</t>
  </si>
  <si>
    <t>BETALING VIA MAESTRO                 04-11 02-11-2024 OM 13.29 UUR LSP*AUSTRALIAN SHOPPIN BE KORTRIJK MET APPLE PAY 6703 42XX XXXX X601 6 VIRTUEEL KAARTNUMMER CONTACTLOZE BETALING: 6790 28XX XXXX X654 2 KAARTHOUDER: BOMBAERT BRAM</t>
  </si>
  <si>
    <t>BETALING VIA MAESTRO                 04-11 02-11-2024 OM 14.09 UUR NATA BE KORTRIJK MET KBC-DEBETKAART 6703 42XX XXXX X601 6 KAARTHOUDER: BOMBAERT BRAM</t>
  </si>
  <si>
    <t>BETALING VIA MAESTRO                 04-11 01-11-2024 OM 08.23 UUR CARREFOUR MARKE BE MARKE MET KBC-DEBETKAART 6703 42XX XXXX X601 6 KAARTHOUDER: BOMBAERT BRAM</t>
  </si>
  <si>
    <t>BETALING VIA MAESTRO                 04-11 01-11-2024 OM 11.36 UUR CARREFOUR MARKE BE MARKE MET APPLE PAY 6703 42XX XXXX X901 0 VIRTUEEL KAARTNUMMER CONTACTLOZE BETALING: 6790 28XX XXXX X658 7 KAARTHOUDER: ROTTY CHRISTOFF</t>
  </si>
  <si>
    <t>BETALING VIA MAESTRO                 04-11 01-11-2024 OM 16.59 UUR G-STAR RAW NIEUWPOORT BE NIEUWPOORT MET APPLE PAY 6703 42XX XXXX X601 6 VIRTUEEL KAARTNUMMER CONTACTLOZE BETALING: 6790 28XX XXXX X654 2 KAARTHOUDER: BOMBAERT BRAM</t>
  </si>
  <si>
    <t>BETALING VIA MAESTRO                 04-11 31-10-2024 OM 19.48 UUR BOEKTOPIA BE ANTWERPEN MET APPLE PAY 6703 42XX XXXX X601 6 VIRTUEEL KAARTNUMMER CONTACTLOZE BETALING: 6790 28XX XXXX X654 2 KAARTHOUDER: BOMBAERT BRAM</t>
  </si>
  <si>
    <t>BETALING VIA MAESTRO                 04-11 31-10-2024 OM 11.09 UUR SPAR KORTRIJK BE KORTRIJK MET APPLE PAY 6703 42XX XXXX X601 6 VIRTUEEL KAARTNUMMER CONTACTLOZE BETALING: 6790 28XX XXXX X654 2 KAARTHOUDER: BOMBAERT BRAM</t>
  </si>
  <si>
    <t>BETALING VIA MAESTRO                 04-11 31-10-2024 OM 12.24 UUR BONNET GB +447533150555 MET APPLE PAY 6703 42XX XXXX X901 0 VIRTUEEL KAARTNUMMER CONTACTLOZE BETALING: 6790 28XX XXXX X695 1 KAARTHOUDER: ROTTY CHRISTOFF</t>
  </si>
  <si>
    <t>BETALING VIA MAESTRO                 04-11 31-10-2024 OM 19.11 UUR CCV*KORESTO BE KORTRIJK MET APPLE PAY 6703 42XX XXXX X601 6 VIRTUEEL KAARTNUMMER CONTACTLOZE BETALING: 6790 28XX XXXX X654 2 KAARTHOUDER: BOMBAERT BRAM</t>
  </si>
  <si>
    <t>BETALING VIA MAESTRO                 04-11 31-10-2024 OM 19.52 UUR CCV*ALFAPARK NV BE KORTRIJK MET KBC-DEBETKAART 6703 42XX XXXX X901 0 KAARTHOUDER: ROTTY CHRISTOFF</t>
  </si>
  <si>
    <t>EUROPESE DOMICILIERING               04-11 SCHULDEISER     : ACV-CSC REF. SCHULDEISER: 1124 BIJDRAGEN 102024-112024 MANDAATREFERTE  : N00814013 MEDEDELING      : SCOR                   BBA                   081760860769</t>
  </si>
  <si>
    <t>EUROPESE DOMICILIERING               04-11 SCHULDEISER     : DKV BELGIUM REF. SCHULDEISER: 2024293345523551X000000000000001 MANDAATREFERTE  : 345523551/002 MEDEDELING      : 1124-1224 PREMIE</t>
  </si>
  <si>
    <t>BETALING VIA BANCONTACT              04-11 03-11-2024 OM 19.55 UUR EDC RETAIL B.V. NL9641KS VEENDAM MET KBC-DEBETKAART 6703 42XX XXXX X601 6 KAARTHOUDER: BOMBAERT BRAM INFO VAN DE HANDELAAR: ET241103994073</t>
  </si>
  <si>
    <t>BETALING VIA BANCONTACT              04-11 02-11-2024 OM 12.02 UUR CATTEEUW LUDOVIC BE8510 MARKE MET KBC-DEBETKAART 6703 42XX XXXX X901 0 KAARTHOUDER: ROTTY CHRISTOFF</t>
  </si>
  <si>
    <t>BETALING VIA BANCONTACT              04-11 01-11-2024 OM 17.23 UUR DE NELSON BE8620 NIEUWPOORT MET KBC-DEBETKAART 6703 42XX XXXX X601 6 KAARTHOUDER: BOMBAERT BRAM</t>
  </si>
  <si>
    <t>BETALING VIA BANCONTACT              04-11 01-11-2024 OM 17.17 UUR PROXY DELHAIZE NIEUWPO BE8620 NIEUWPOORT MET KBC-DEBETKAART 6703 42XX XXXX X601 6 KAARTHOUDER: BOMBAERT BRAM</t>
  </si>
  <si>
    <t>BETALING VIA BANCONTACT              04-11 01-11-2024 OM 15.18 UUR DE NELSON BE8620 NIEUWPOORT MET KBC-DEBETKAART 6703 42XX XXXX X601 6 KAARTHOUDER: BOMBAERT BRAM</t>
  </si>
  <si>
    <t>BETALING VIA BANCONTACT              04-11 01-11-2024 OM 15.02 UUR DE NELSON BE8620 NIEUWPOORT MET KBC-DEBETKAART 6703 42XX XXXX X901 0 KAARTHOUDER: ROTTY CHRISTOFF</t>
  </si>
  <si>
    <t>BETALING VIA BANCONTACT              04-11 31-10-2024 OM 17.34 UUR TICKETS FOR XPO BE8500 KORTRIJK MET KBC-DEBETKAART 6703 42XX XXXX X601 6 KAARTHOUDER: BOMBAERT BRAM INFO VAN DE HANDELAAR: 65Z4VN1 ONLINE TICKETS - BOEKT</t>
  </si>
  <si>
    <t>BETALING VIA MAESTRO                 31-10 31-10-2024 OM 04.22 UUR BONNET GB +447533150555 MET APPLE PAY 6703 42XX XXXX X901 0 VIRTUEEL KAARTNUMMER CONTACTLOZE BETALING: 6790 28XX XXXX X695 1 KAARTHOUDER: ROTTY CHRISTOFF</t>
  </si>
  <si>
    <t>BETALING VIA MAESTRO                 31-10 30-10-2024 OM 18.37 UUR IKEA GENT-FOOD BE SINT-DENIJS-W MET APPLE PAY 6703 42XX XXXX X601 6 VIRTUEEL KAARTNUMMER CONTACTLOZE BETALING: 6790 28XX XXXX X654 2 KAARTHOUDER: BOMBAERT BRAM</t>
  </si>
  <si>
    <t>OVERSCHRIJVING VAN                   31-10 BE57 3751 1109 9435 BANKIER OPDRACHTGEVER: BBRUBEBB OV HULPREKENING /A/E036004 - 19303221177-118257-311 BETALING-10/2024- -- REFERENTIE: 241001-036004-/A/E036004</t>
  </si>
  <si>
    <t>BETALING VIA MAESTRO                 31-10 30-10-2024 OM 09.03 UUR BONNET GB +447533150555 MET KBC-DEBETKAART 6703 42XX XXXX X901 0 KAARTHOUDER: ROTTY CHRISTOFF</t>
  </si>
  <si>
    <t>BETALING VIA BANCONTACT              31-10 31-10-2024 OM 08.21 UUR SANTY JAN DHR. BE8510 MARKE MET KBC-DEBETKAART 6703 42XX XXXX X901 0 KAARTHOUDER: ROTTY CHRISTOFF</t>
  </si>
  <si>
    <t>EUROPESE DOMICILIERING               31-10 SCHULDEISER     : KBC VERZEKERINGEN REF. SCHULDEISER: 395778063117 MANDAATREFERTE  : L00194638787V0001 EIGEN OMSCHR.   : HOSPITALISATIEVERZEKERING MEDEDELING      : POL.54467509 31/10/2024-30/11/2024 HOSPITALISATIEVERZEKERING</t>
  </si>
  <si>
    <t>BETALING VIA MAESTRO                 30-10 29-10-2024 OM 16.58 UUR TOM&amp;CO KORTRIJK BE KORTRIJK MET APPLE PAY 6703 42XX XXXX X601 6 VIRTUEEL KAARTNUMMER CONTACTLOZE BETALING: 6790 28XX XXXX X831 3 KAARTHOUDER: BOMBAERT BRAM</t>
  </si>
  <si>
    <t>BETALING VIA MAESTRO                 30-10 29-10-2024 OM 16.28 UUR TOM&amp;CO KORTRIJK BE KORTRIJK MET KBC-DEBETKAART 6703 42XX XXXX X601 6 KAARTHOUDER: BOMBAERT BRAM</t>
  </si>
  <si>
    <t>BETALING VIA BANCONTACT              30-10 30-10-2024 OM 10.33 UUR CARWASH DE SINGEL BE8520 KUURNE MET KBC-DEBETKAART 6703 42XX XXXX X901 0 KAARTHOUDER: ROTTY CHRISTOFF</t>
  </si>
  <si>
    <t>OVERSCHRIJVING VAN                   30-10 BE64 3751 1173 1652 BANKIER OPDRACHTGEVER: BBRUBEBB VVM DE LIJN ALGEMENE REK /A/ 29076 LOON VVM 10/2024</t>
  </si>
  <si>
    <t>BETALING VIA BANCONTACT              30-10 30-10-2024 OM 09.18 UUR COOLBLUE N.V. 307 BE8520 KUURNE MET KBC-DEBETKAART 6703 42XX XXXX X901 0 KAARTHOUDER: ROTTY CHRISTOFF</t>
  </si>
  <si>
    <t>EUROPESE DOMICILIERING               30-10 SCHULDEISER     : TELENET BV REF. SCHULDEISER: 115343185308241960568 MANDAATREFERTE  : 001285135 MEDEDELING      : ACCOUNT: 115343185 REF : 3082419605 68</t>
  </si>
  <si>
    <t>BETALING LEASING                     30-10 0001/0001/BE/2402891156</t>
  </si>
  <si>
    <t>BETALING VIA MAESTRO                 30-10 29-10-2024 OM 12.58 UUR CARREFOUR MARKE BE MARKE MET APPLE PAY 6703 42XX XXXX X901 0 VIRTUEEL KAARTNUMMER CONTACTLOZE BETALING: 6790 28XX XXXX X658 7 KAARTHOUDER: ROTTY CHRISTOFF</t>
  </si>
  <si>
    <t>BETALING VIA MAESTRO                 30-10 29-10-2024 OM 12.29 UUR CARREFOUR MARKE BE MARKE MET KBC-DEBETKAART 6703 42XX XXXX X601 6 KAARTHOUDER: BOMBAERT BRAM</t>
  </si>
  <si>
    <t>BETALING VIA MAESTRO                 30-10 28-10-2024 OM 16.03 UUR STARBUCKS KRUIBEKE ZUI BE KRUIBEKE-NOOR MET KBC-DEBETKAART 6703 42XX XXXX X601 6 KAARTHOUDER: BOMBAERT BRAM</t>
  </si>
  <si>
    <t>BETALING VIA MAESTRO                 29-10 29-10-2024 OM 04.23 UUR BONNET GB +447533150555 MET APPLE PAY 6703 42XX XXXX X901 0 VIRTUEEL KAARTNUMMER CONTACTLOZE BETALING: 6790 28XX XXXX X695 1 KAARTHOUDER: ROTTY CHRISTOFF</t>
  </si>
  <si>
    <t>BETALING VIA MAESTRO                 29-10 29-10-2024 OM 01.52 UUR BONNET GB +447533150555 MET APPLE PAY 6703 42XX XXXX X901 0 VIRTUEEL KAARTNUMMER CONTACTLOZE BETALING: 6790 28XX XXXX X695 1 KAARTHOUDER: ROTTY CHRISTOFF</t>
  </si>
  <si>
    <t>BETALING VIA MAESTRO                 29-10 28-10-2024 OM 16.23 UUR ESSO KRUIBEKE ZUID BE KRUIBEKE MET KBC-DEBETKAART 6703 42XX XXXX X901 0 KAARTHOUDER: ROTTY CHRISTOFF</t>
  </si>
  <si>
    <t>BETALING VIA MAESTRO                 29-10 28-10-2024 OM 16.23 UUR ESSO KRUIBEKE ZUID BE KRUIBEKE MET KBC-DEBETKAART 6703 42XX XXXX X601 6 KAARTHOUDER: BOMBAERT BRAM</t>
  </si>
  <si>
    <t>BETALING VIA MAESTRO                 29-10 28-10-2024 OM 16.54 UUR JUMBO BEVEREN BE BEVEREN MET KBC-DEBETKAART 6703 42XX XXXX X901 0 KAARTHOUDER: ROTTY CHRISTOFF</t>
  </si>
  <si>
    <t>BETALING VIA MAESTRO                 29-10 28-10-2024 OM 16.27 UUR ESSO KRUIBEKE ZUID BE KRUIBEKE ZUID MET KBC-DEBETKAART 6703 42XX XXXX X901 0 KAARTHOUDER: ROTTY CHRISTOFF</t>
  </si>
  <si>
    <t>BETALING VIA MAESTRO                 29-10 28-10-2024 OM 09.37 UUR BONNET GB +447533150555 MET APPLE PAY 6703 42XX XXXX X901 0 VIRTUEEL KAARTNUMMER CONTACTLOZE BETALING: 6790 28XX XXXX X695 1 KAARTHOUDER: ROTTY CHRISTOFF</t>
  </si>
  <si>
    <t>BETALING VIA MAESTRO                 29-10 28-10-2024 OM 07.06 UUR BONNET GB +447533150555 MET APPLE PAY 6703 42XX XXXX X901 0 VIRTUEEL KAARTNUMMER CONTACTLOZE BETALING: 6790 28XX XXXX X695 1 KAARTHOUDER: ROTTY CHRISTOFF</t>
  </si>
  <si>
    <t>BETALING VIA MAESTRO                 29-10 28-10-2024 OM 14.02 UUR COOLBLUE 215 BE GENT MET APPLE PAY 6703 42XX XXXX X601 6 VIRTUEEL KAARTNUMMER CONTACTLOZE BETALING: 6790 28XX XXXX X654 2 KAARTHOUDER: BOMBAERT BRAM</t>
  </si>
  <si>
    <t>BETALING VIA BANCONTACT              28-10 28-10-2024 OM 15.34 UUR LAB9 WAASLAND BE9100 SINT-NIKLAAS MET KBC-DEBETKAART 6703 42XX XXXX X601 6 KAARTHOUDER: BOMBAERT BRAM</t>
  </si>
  <si>
    <t>BETALING VIA BANCONTACT              28-10 28-10-2024 OM 13.02 UUR COOLBLUE N.V. BE9040 GENT MET KBC-DEBETKAART 6703 42XX XXXX X901 0 KAARTHOUDER: ROTTY CHRISTOFF</t>
  </si>
  <si>
    <t>BETALING VIA MAESTRO                 28-10 27-10-2024 OM 12.22 UUR CARREFOUR MARKE BE MARKE MET APPLE PAY 6703 42XX XXXX X901 0 VIRTUEEL KAARTNUMMER CONTACTLOZE BETALING: 6790 28XX XXXX X695 1 KAARTHOUDER: ROTTY CHRISTOFF</t>
  </si>
  <si>
    <t>BETALING VIA MAESTRO                 28-10 26-10-2024 OM 18.20 UUR CARREFOUR MARKE BE MARKE MET APPLE PAY 6703 42XX XXXX X601 6 VIRTUEEL KAARTNUMMER CONTACTLOZE BETALING: 6790 28XX XXXX X618 6 KAARTHOUDER: BOMBAERT BRAM</t>
  </si>
  <si>
    <t>BETALING VIA MAESTRO                 28-10 26-10-2024 OM 11.38 UUR CARREFOUR MARKE BE MARKE MET APPLE PAY 6703 42XX XXXX X901 0 VIRTUEEL KAARTNUMMER CONTACTLOZE BETALING: 6790 28XX XXXX X695 1 KAARTHOUDER: ROTTY CHRISTOFF</t>
  </si>
  <si>
    <t>BETALING VIA MAESTRO                 28-10 26-10-2024 OM 09.00 UUR CARREFOUR MARKE BE MARKE MET KBC-DEBETKAART 6703 42XX XXXX X601 6 KAARTHOUDER: BOMBAERT BRAM</t>
  </si>
  <si>
    <t>OVERSCHRIJVING VAN                   28-10 BE21 3101 8027 5903 BANKIER OPDRACHTGEVER: BBRUBEBB ELECTRABEL NV 2210438176/707611558763/106970445794/DHR. CHRISTOFF R OTTY/ REFERENTIE: 106970445794</t>
  </si>
  <si>
    <t>BETALING VIA MAESTRO                 28-10 26-10-2024 OM 16.01 UUR ENRIQUE'S FOODS &amp; DRIN BE KORTRIJK MET APPLE PAY 6703 42XX XXXX X601 6 VIRTUEEL KAARTNUMMER CONTACTLOZE BETALING: 6790 28XX XXXX X654 2 KAARTHOUDER: BOMBAERT BRAM</t>
  </si>
  <si>
    <t>BETALING VIA MAESTRO                 28-10 26-10-2024 OM 15.05 UUR STD BH 448 KORTRIJK BE KORTRIJK MET APPLE PAY 6703 42XX XXXX X601 6 VIRTUEEL KAARTNUMMER CONTACTLOZE BETALING: 6790 28XX XXXX X654 2 KAARTHOUDER: BOMBAERT BRAM</t>
  </si>
  <si>
    <t>BETALING VIA MAESTRO                 28-10 26-10-2024 OM 16.56 UUR KORTRIJK P1 BE KORTRIJK MET APPLE PAY 6703 42XX XXXX X901 0 VIRTUEEL KAARTNUMMER CONTACTLOZE BETALING: 6790 28XX XXXX X695 1 KAARTHOUDER: ROTTY CHRISTOFF</t>
  </si>
  <si>
    <t>BETALING VIA MAESTRO                 28-10 26-10-2024 OM 10.10 UUR BONNET GB +447533150555 MET APPLE PAY 6703 42XX XXXX X901 0 VIRTUEEL KAARTNUMMER CONTACTLOZE BETALING: 6790 28XX XXXX X695 1 KAARTHOUDER: ROTTY CHRISTOFF</t>
  </si>
  <si>
    <t>BETALING VIA MAESTRO                 28-10 26-10-2024 OM 07.38 UUR BONNET GB +447533150555 MET APPLE PAY 6703 42XX XXXX X901 0 VIRTUEEL KAARTNUMMER CONTACTLOZE BETALING: 6790 28XX XXXX X695 1 KAARTHOUDER: ROTTY CHRISTOFF</t>
  </si>
  <si>
    <t>BETALING VIA MAESTRO                 28-10 25-10-2024 OM 22.23 UUR ESSO KRUIBEKE NOORD BE KRUIBEKE NOOR MET APPLE PAY 6703 42XX XXXX X601 6 VIRTUEEL KAARTNUMMER CONTACTLOZE BETALING: 6790 28XX XXXX X654 2 KAARTHOUDER: BOMBAERT BRAM</t>
  </si>
  <si>
    <t>BETALING VIA MAESTRO                 28-10 25-10-2024 OM 19.10 UUR PIZZA HUT 319 GENT BE GENT MET APPLE PAY 6703 42XX XXXX X601 6 VIRTUEEL KAARTNUMMER CONTACTLOZE BETALING: 6790 28XX XXXX X654 2 KAARTHOUDER: BOMBAERT BRAM</t>
  </si>
  <si>
    <t>BETALING VIA MAESTRO                 28-10 25-10-2024 OM 22.20 UUR ESSO KRUIBEKE NOORD BE KRUIBEKE MET APPLE PAY 6703 42XX XXXX X901 0 VIRTUEEL KAARTNUMMER CONTACTLOZE BETALING: 6790 28XX XXXX X695 1 KAARTHOUDER: ROTTY CHRISTOFF</t>
  </si>
  <si>
    <t>BETALING VIA MAESTRO                 28-10 25-10-2024 OM 10.04 UUR PAYLOGIC 208033904237 NL +31887000100 MET APPLE PAY 6703 42XX XXXX X901 0 VIRTUEEL KAARTNUMMER CONTACTLOZE BETALING: 6790 28XX XXXX X695 1 KAARTHOUDER: ROTTY CHRISTOFF</t>
  </si>
  <si>
    <t>BETALING VIA MAESTRO                 28-10 25-10-2024 OM 09.19 UUR BONNET GB +447533150555 MET KBC-DEBETKAART 6703 42XX XXXX X901 0 KAARTHOUDER: ROTTY CHRISTOFF</t>
  </si>
  <si>
    <t>BETALING VIA BANCONTACT              28-10 26-10-2024 OM 17.20 UUR INFINWEBS BVBA BE1730 ASSE MET KBC-DEBETKAART 6703 42XX XXXX X901 0 KAARTHOUDER: ROTTY CHRISTOFF INFO VAN DE HANDELAAR: 6WZX7P0 FACTUUR F246141</t>
  </si>
  <si>
    <t>BETALING VIA MAESTRO                 25-10 25-10-2024 OM 00.40 UUR SP WATERDROP NL DE +448000318029 MET APPLE PAY 6703 42XX XXXX X601 6 VIRTUEEL KAARTNUMMER CONTACTLOZE BETALING: 6790 28XX XXXX X618 6 KAARTHOUDER: BOMBAERT BRAM</t>
  </si>
  <si>
    <t>BETALING VIA MAESTRO                 25-10 24-10-2024 OM 17.57 UUR SPAR KORTRIJK BE KORTRIJK MET APPLE PAY 6703 42XX XXXX X901 0 VIRTUEEL KAARTNUMMER CONTACTLOZE BETALING: 6790 28XX XXXX X695 1 KAARTHOUDER: ROTTY CHRISTOFF</t>
  </si>
  <si>
    <t>BETALING VIA MAESTRO                 25-10 24-10-2024 OM 12.35 UUR SPAR KORTRIJK BE KORTRIJK MET APPLE PAY 6703 42XX XXXX X601 6 VIRTUEEL KAARTNUMMER CONTACTLOZE BETALING: 6790 28XX XXXX X654 2 KAARTHOUDER: BOMBAERT BRAM</t>
  </si>
  <si>
    <t>EUROPESE DOMICILIERING               25-10 SCHULDEISER     : PROXIMUS REF. SCHULDEISER: 3012081515 MANDAATREFERTE  : P000029050 MEDEDELING      : 007406020974</t>
  </si>
  <si>
    <t>EUROPESE DOMICILIERING               25-10 SCHULDEISER     : AXA REF. SCHULDEISER: 20241019011437659663013066 MANDAATREFERTE  : 010624258692001 MEDEDELING      : 0106242586921042024-10-252024100000 0010624258692</t>
  </si>
  <si>
    <t>BETALING VIA MAESTRO                 24-10 23-10-2024 OM 14.26 UUR VALINSOPAY NL NL WIJK EN AALBU MET APPLE PAY 6703 42XX XXXX X901 0 VIRTUEEL KAARTNUMMER CONTACTLOZE BETALING: 6790 28XX XXXX X695 1 KAARTHOUDER: ROTTY CHRISTOFF</t>
  </si>
  <si>
    <t>BETALING VIA MAESTRO                 24-10 23-10-2024 OM 11.52 UUR VALINSOPAY NL NL WIJK EN AALBU MET APPLE PAY 6703 42XX XXXX X901 0 VIRTUEEL KAARTNUMMER CONTACTLOZE BETALING: 6790 28XX XXXX X695 1 KAARTHOUDER: ROTTY CHRISTOFF</t>
  </si>
  <si>
    <t>BETALING VIA MAESTRO                 24-10 23-10-2024 OM 09.08 UUR ALBERT HEIJN 3110 BE SINT-NIKLAAS MET APPLE PAY 6703 42XX XXXX X901 0 VIRTUEEL KAARTNUMMER CONTACTLOZE BETALING: 6790 28XX XXXX X695 1 KAARTHOUDER: ROTTY CHRISTOFF</t>
  </si>
  <si>
    <t>OVERSCHRIJVING NAAR                  24-10 BE79 3632 2576 6833 BANKIER BEGUNSTIGDE: BBRUBEBB LOCKDOWN ESCAPE ROOMS PAYCONIQ 26188E10AEE4F4282E59E63F LOCKDOWN ESCAPE ROO MS   LOCKDOWNGENTSP MET PAYCONIQ IN KBC MOBILE</t>
  </si>
  <si>
    <t>INSTANTOVERSCHRIJVING NAAR           24-10 BE52 7370 6382 2609 BANKIER BEGUNSTIGDE: KREDBEBBXXX ATTENTIEFONDS SPWE BRAM BOMBAERT OM 14.10 UUR MET KBC MOBILE</t>
  </si>
  <si>
    <t>BETALING VIA MAESTRO                 24-10 23-10-2024 OM 12.23 UUR CARREFOUR MARKE BE MARKE MET APPLE PAY 6703 42XX XXXX X601 6 VIRTUEEL KAARTNUMMER CONTACTLOZE BETALING: 6790 28XX XXXX X654 2 KAARTHOUDER: BOMBAERT BRAM</t>
  </si>
  <si>
    <t>BETALING VIA MAESTRO                 24-10 23-10-2024 OM 16.07 UUR CARREFOUR MARKE BE MARKE MET KBC-DEBETKAART 6703 42XX XXXX X601 6 KAARTHOUDER: BOMBAERT BRAM</t>
  </si>
  <si>
    <t>BETALING VIA MAESTRO                 24-10 22-10-2024 OM 18.27 UUR CARREFOUR MARKE BE MARKE MET APPLE PAY 6703 42XX XXXX X601 6 VIRTUEEL KAARTNUMMER CONTACTLOZE BETALING: 6790 28XX XXXX X654 2 KAARTHOUDER: BOMBAERT BRAM</t>
  </si>
  <si>
    <t>BETALING VIA MAESTRO                 24-10 22-10-2024 OM 10.25 UUR CARREFOUR MARKE BE MARKE MET APPLE PAY 6703 42XX XXXX X601 6 VIRTUEEL KAARTNUMMER CONTACTLOZE BETALING: 6790 28XX XXXX X654 2 KAARTHOUDER: BOMBAERT BRAM</t>
  </si>
  <si>
    <t>BETALING VIA MAESTRO                 23-10 22-10-2024 OM 11.32 UUR VALINSOPAY NL NL WIJK EN AALBU MET APPLE PAY 6703 42XX XXXX X901 0 VIRTUEEL KAARTNUMMER CONTACTLOZE BETALING: 6790 28XX XXXX X695 1 KAARTHOUDER: ROTTY CHRISTOFF</t>
  </si>
  <si>
    <t>BETALING VIA BANCONTACT              23-10 22-10-2024 OM 18.13 UUR CRF MKT MARKE BE8510 MARKE MET KBC-DEBETKAART 6703 42XX XXXX X901 0 KAARTHOUDER: ROTTY CHRISTOFF</t>
  </si>
  <si>
    <t>BETALING VIA MAESTRO                 22-10 21-10-2024 OM 13.35 UUR VALINSOPAY NL NL WIJK EN AALBU MET APPLE PAY 6703 42XX XXXX X901 0 VIRTUEEL KAARTNUMMER CONTACTLOZE BETALING: 6790 28XX XXXX X695 1 KAARTHOUDER: ROTTY CHRISTOFF</t>
  </si>
  <si>
    <t>BETALING VIA MAESTRO                 22-10 21-10-2024 OM 11.35 UUR OKAY WEVELGEM 4258 BE WEVELGEM MET APPLE PAY 6703 42XX XXXX X601 6 VIRTUEEL KAARTNUMMER CONTACTLOZE BETALING: 6790 28XX XXXX X654 2 KAARTHOUDER: BOMBAERT BRAM</t>
  </si>
  <si>
    <t>BETALING VIA MAESTRO                 22-10 21-10-2024 OM 20.27 UUR BONNET GB +447533150555 MET APPLE PAY 6703 42XX XXXX X901 0 VIRTUEEL KAARTNUMMER CONTACTLOZE BETALING: 6790 28XX XXXX X695 1 KAARTHOUDER: ROTTY CHRISTOFF</t>
  </si>
  <si>
    <t>BETALING VIA MAESTRO                 22-10 21-10-2024 OM 12.13 UUR VALINSOPAY NL NL WIJK EN AALBU MET APPLE PAY 6703 42XX XXXX X901 0 VIRTUEEL KAARTNUMMER CONTACTLOZE BETALING: 6790 28XX XXXX X695 1 KAARTHOUDER: ROTTY CHRISTOFF</t>
  </si>
  <si>
    <t>BETALING VIA MAESTRO                 22-10 21-10-2024 OM 16.47 UUR CARREFOUR MARKE BE MARKE MET APPLE PAY 6703 42XX XXXX X601 6 VIRTUEEL KAARTNUMMER CONTACTLOZE BETALING: 6790 28XX XXXX X654 2 KAARTHOUDER: BOMBAERT BRAM</t>
  </si>
  <si>
    <t>OVERSCHRIJVING VAN                   22-10 BE81 0014 3859 9724 BANKIER OPDRACHTGEVER: GEBABEBB VANDECAVEYE MADY</t>
  </si>
  <si>
    <t>EUROPESE DOMICILIERING               22-10 SCHULDEISER     : AXA REF. SCHULDEISER: 20241016010901691655006858 MANDAATREFERTE  : 010817143526001 MEDEDELING      : 0108171435261042024-10-222024100000 0010817143526</t>
  </si>
  <si>
    <t>BETALING VIA MAESTRO                 21-10 19-10-2024 OM 13.19 UUR BRICO PLAN-IT 4210 BE KORTRIJK MET APPLE PAY 6703 42XX XXXX X601 6 VIRTUEEL KAARTNUMMER CONTACTLOZE BETALING: 6790 28XX XXXX X654 2 KAARTHOUDER: BOMBAERT BRAM</t>
  </si>
  <si>
    <t>BETALING VIA MAESTRO                 21-10 18-10-2024 OM 17.42 UUR CARREFOUR MARKE BE MARKE MET APPLE PAY 6703 42XX XXXX X601 6 VIRTUEEL KAARTNUMMER CONTACTLOZE BETALING: 6790 28XX XXXX X654 2 KAARTHOUDER: BOMBAERT BRAM</t>
  </si>
  <si>
    <t>BETALING VIA MAESTRO                 21-10 18-10-2024 OM 10.58 UUR OKAY BISSEGEM 4148 BE BISSEGEM MET APPLE PAY 6703 42XX XXXX X601 6 VIRTUEEL KAARTNUMMER CONTACTLOZE BETALING: 6790 28XX XXXX X654 2 KAARTHOUDER: BOMBAERT BRAM</t>
  </si>
  <si>
    <t>BETALING VIA MAESTRO                 21-10 18-10-2024 OM 11.14 UUR ACTION 2009 BE WEVELGEM MET APPLE PAY 6703 42XX XXXX X601 6 VIRTUEEL KAARTNUMMER CONTACTLOZE BETALING: 6790 28XX XXXX X654 2 KAARTHOUDER: BOMBAERT BRAM</t>
  </si>
  <si>
    <t>EUROPESE DOMICILIERING               21-10 SCHULDEISER     : CARDIF -ASSURANCE VIE REF. SCHULDEISER: RF32240515545488208121037 MANDAATREFERTE  : CARDIF-8742994/01 MEDEDELING      : SCOR                   ISO                   RF32240515545488208121037</t>
  </si>
  <si>
    <t>BETALING VIA BANCONTACT              21-10 19-10-2024 OM 17.32 UUR DELIVEROO BELGIU BE1000 BRUSSELS MET KBC-DEBETKAART 6703 42XX XXXX X601 6 KAARTHOUDER: BOMBAERT BRAM INFO VAN DE HANDELAAR: 6CTTSOZ DELIVEROO</t>
  </si>
  <si>
    <t>OVERSCHRIJVING NAAR                  18-10 BE79 3632 2576 6833 BANKIER BEGUNSTIGDE: BBRUBEBB APOTHEKER T. VANNESTE PAYCONIQ 498CD76459BAC722B2F726D5 APOTHEKER T. VANNES TE   PC241018123646838CBA028CA.8         PC2410181236 MET PAYCONIQ IN KBC MOBILE</t>
  </si>
  <si>
    <t>BETALING VIA MAESTRO                 18-10 17-10-2024 OM 12.17 UUR VALINSOPAY NL NL WIJK EN AALBU MET APPLE PAY 6703 42XX XXXX X901 0 VIRTUEEL KAARTNUMMER CONTACTLOZE BETALING: 6790 28XX XXXX X695 1 KAARTHOUDER: ROTTY CHRISTOFF</t>
  </si>
  <si>
    <t>BETALING VIA MAESTRO                 18-10 17-10-2024 OM 09.25 UUR VALINSOPAY NL NL WIJK EN AALBU MET APPLE PAY 6703 42XX XXXX X901 0 VIRTUEEL KAARTNUMMER CONTACTLOZE BETALING: 6790 28XX XXXX X695 1 KAARTHOUDER: ROTTY CHRISTOFF</t>
  </si>
  <si>
    <t>BETALING VIA MAESTRO                 18-10 17-10-2024 OM 12.47 UUR TORFS WEVELGEM BE 0000000010001 MET APPLE PAY 6703 42XX XXXX X601 6 VIRTUEEL KAARTNUMMER CONTACTLOZE BETALING: 6790 28XX XXXX X654 2 KAARTHOUDER: BOMBAERT BRAM</t>
  </si>
  <si>
    <t>BETALING VIA BANCONTACT              18-10 18-10-2024 OM 10.36 UUR THERY BV BE8501 KORTRIJK MET KBC-DEBETKAART 6703 42XX XXXX X601 6 KAARTHOUDER: BOMBAERT BRAM</t>
  </si>
  <si>
    <t>BETALING VIA MAESTRO                 18-10 17-10-2024 OM 12.22 UUR ACTION 2009 BE WEVELGEM MET APPLE PAY 6703 42XX XXXX X601 6 VIRTUEEL KAARTNUMMER CONTACTLOZE BETALING: 6790 28XX XXXX X654 2 KAARTHOUDER: BOMBAERT BRAM</t>
  </si>
  <si>
    <t>EUROPESE DOMICILIERING               18-10 SCHULDEISER     : PROXIMUS REF. SCHULDEISER: 3012012727 MANDAATREFERTE  : B012009068 MEDEDELING      : 007475280128007447489242</t>
  </si>
  <si>
    <t>BETALING VIA BANCONTACT              17-10 17-10-2024 OM 16.02 UUR BOL.COM NL3528 BJ UTRECHT MET KBC-DEBETKAART 6703 42XX XXXX X901 0 KAARTHOUDER: ROTTY CHRISTOFF</t>
  </si>
  <si>
    <t>BETALING VIA BANCONTACT              17-10 17-10-2024 OM 12.55 UUR WARI BE8510 KORTRIJK MET KBC-DEBETKAART 6703 42XX XXXX X601 6 KAARTHOUDER: BOMBAERT BRAM</t>
  </si>
  <si>
    <t>BETALING VIA BANCONTACT              17-10 17-10-2024 OM 12.43 UUR CORPORATE BENEFITS BEN BE3500 HASSELT MET KBC-DEBETKAART 6703 42XX XXXX X601 6 KAARTHOUDER: BOMBAERT BRAM INFO VAN DE HANDELAAR: 6QW0CX5 UW BESTELLING  3465804</t>
  </si>
  <si>
    <t>BETALING VIA BANCONTACT              17-10 17-10-2024 OM 12.34 UUR VAN MULLEM JORIS P2P MOBILE MET KBC-DEBETKAART 6703 42XX XXXX X901 0 KAARTHOUDER: ROTTY CHRISTOFF</t>
  </si>
  <si>
    <t>BETALING VIA MAESTRO                 17-10 16-10-2024 OM 08.48 UUR VALINSOPAY NL NL WIJK EN AALBU MET APPLE PAY 6703 42XX XXXX X901 0 VIRTUEEL KAARTNUMMER CONTACTLOZE BETALING: 6790 28XX XXXX X695 1 KAARTHOUDER: ROTTY CHRISTOFF</t>
  </si>
  <si>
    <t>BETALING VIA MAESTRO                 17-10 16-10-2024 OM 12.04 UUR VALINSOPAY NL NL WIJK EN AALBU MET APPLE PAY 6703 42XX XXXX X901 0 VIRTUEEL KAARTNUMMER CONTACTLOZE BETALING: 6790 28XX XXXX X695 1 KAARTHOUDER: ROTTY CHRISTOFF</t>
  </si>
  <si>
    <t>BETALING VIA MAESTRO                 17-10 16-10-2024 OM 15.51 UUR VALINSOPAY NL NL WIJK EN AALBU MET APPLE PAY 6703 42XX XXXX X901 0 VIRTUEEL KAARTNUMMER CONTACTLOZE BETALING: 6790 28XX XXXX X695 1 KAARTHOUDER: ROTTY CHRISTOFF</t>
  </si>
  <si>
    <t>BETALING VIA MAESTRO                 17-10 16-10-2024 OM 11.08 UUR OKAY WEVELGEM 4258 BE WEVELGEM MET APPLE PAY 6703 42XX XXXX X601 6 VIRTUEEL KAARTNUMMER CONTACTLOZE BETALING: 6790 28XX XXXX X654 2 KAARTHOUDER: BOMBAERT BRAM</t>
  </si>
  <si>
    <t>BETALING VIA MAESTRO                 17-10 16-10-2024 OM 16.48 UUR SPAR KORTRIJK BE KORTRIJK MET APPLE PAY 6703 42XX XXXX X601 6 VIRTUEEL KAARTNUMMER CONTACTLOZE BETALING: 6790 28XX XXXX X654 2 KAARTHOUDER: BOMBAERT BRAM</t>
  </si>
  <si>
    <t>MOBIELE BETALING                     17-10 DATUM: 16-10-2024 OM 12.13</t>
  </si>
  <si>
    <t>BETALING VIA BANCONTACT              17-10 16-10-2024 OM 19.14 UUR DOCCLE -AZ GROENINGE NL8500 KORTRIJK MET KBC-DEBETKAART 6703 42XX XXXX X601 6 KAARTHOUDER: BOMBAERT BRAM INFO VAN DE HANDELAAR: 224029649010</t>
  </si>
  <si>
    <t>INSTANTOVERSCHRIJVING NAAR           16-10 BE62 7370 5288 6261 BANKIER BEGUNSTIGDE: KREDBEBBXXX MERIJN DEGRAVE OM 18.58 MET WERO</t>
  </si>
  <si>
    <t>BETALING VIA MAESTRO                 16-10 15-10-2024 OM 11.10 UUR HET VERSHUISJE BE SINT-NIKLAAS MET APPLE PAY 6703 42XX XXXX X901 0 VIRTUEEL KAARTNUMMER CONTACTLOZE BETALING: 6790 28XX XXXX X695 1 KAARTHOUDER: ROTTY CHRISTOFF</t>
  </si>
  <si>
    <t>BETALING VIA MAESTRO                 16-10 15-10-2024 OM 13.31 UUR VALINSOPAY NL NL WIJK EN AALBU MET APPLE PAY 6703 42XX XXXX X901 0 VIRTUEEL KAARTNUMMER CONTACTLOZE BETALING: 6790 28XX XXXX X695 1 KAARTHOUDER: ROTTY CHRISTOFF</t>
  </si>
  <si>
    <t>BETALING VIA MAESTRO                 16-10 15-10-2024 OM 12.02 UUR VALINSOPAY NL NL WIJK EN AALBU MET APPLE PAY 6703 42XX XXXX X901 0 VIRTUEEL KAARTNUMMER CONTACTLOZE BETALING: 6790 28XX XXXX X695 1 KAARTHOUDER: ROTTY CHRISTOFF</t>
  </si>
  <si>
    <t>OVERSCHRIJVING VAN                   16-10 BE81 0014 3859 9724 BANKIER OPDRACHTGEVER: GEBABEBB VANDECAVEYE MADY</t>
  </si>
  <si>
    <t>BETALING VIA MAESTRO                 16-10 15-10-2024 OM 10.01 UUR CARREFOUR MARKE BE MARKE MET KBC-DEBETKAART 6703 42XX XXXX X601 6 KAARTHOUDER: BOMBAERT BRAM</t>
  </si>
  <si>
    <t>BETALING VIA BANCONTACT              16-10 16-10-2024 OM 06.49 UUR WARI BE8510 KORTRIJK MET KBC-DEBETKAART 6703 42XX XXXX X601 6 KAARTHOUDER: BOMBAERT BRAM</t>
  </si>
  <si>
    <t>EUROPESE DOMICILIERING               16-10 SCHULDEISER     : BALOISE BELGIUM NV REF. SCHULDEISER: 0000000000000024687942165 MANDAATREFERTE  : 202025687747 MEDEDELING      : POL.1B57806 VERV.10/10/24 9798</t>
  </si>
  <si>
    <t>EUROPESE DOMICILIERING               16-10 SCHULDEISER     : BALOISE BELGIUM NV REF. SCHULDEISER: 0000000000000024684260613 MANDAATREFERTE  : 202025682289 MEDEDELING      : POL.1A02635 VERV.10/10/24 9798</t>
  </si>
  <si>
    <t>BETALING VIA MAESTRO                 15-10 14-10-2024 OM 12.32 UUR EURO SHOP KORTRIJK BE ROESELARE MET APPLE PAY 6703 42XX XXXX X901 0 VIRTUEEL KAARTNUMMER CONTACTLOZE BETALING: 6790 28XX XXXX X695 1 KAARTHOUDER: ROTTY CHRISTOFF</t>
  </si>
  <si>
    <t>BETALING VIA MAESTRO                 15-10 14-10-2024 OM 11.51 UUR OKAY BISSEGEM 4148 BE BISSEGEM MET APPLE PAY 6703 42XX XXXX X601 6 VIRTUEEL KAARTNUMMER CONTACTLOZE BETALING: 6790 28XX XXXX X654 2 KAARTHOUDER: BOMBAERT BRAM</t>
  </si>
  <si>
    <t>BETALING VIA MAESTRO                 15-10 14-10-2024 OM 11.35 UUR APOTHEEK ARIE FREDERIK BE MARKE MET APPLE PAY 6703 42XX XXXX X601 6 VIRTUEEL KAARTNUMMER CONTACTLOZE BETALING: 6790 28XX XXXX X654 2 KAARTHOUDER: BOMBAERT BRAM</t>
  </si>
  <si>
    <t>BETALING VIA MAESTRO                 15-10 14-10-2024 OM 17.46 UUR CCV*APOTHEEK DECLERCK BE KORTRIJK MET KBC-DEBETKAART 6703 42XX XXXX X601 6 KAARTHOUDER: BOMBAERT BRAM</t>
  </si>
  <si>
    <t>EUROPESE DOMICILIERING               15-10 SCHULDEISER     : DPG MEDIA NV REF. SCHULDEISER: CPAY-SUB-000000981-5745250310 MANDAATREFERTE  : 12-000037945 MEDEDELING      : A1001603189 - HET LAATSTE NIEUWS - 18-10-2024 - 17-11-2024-7074550376</t>
  </si>
  <si>
    <t>BETALING VIA BANCONTACT              15-10 14-10-2024 OM 17.36 UUR PIZZA HUT BE8500 KORTRIJK MET KBC-DEBETKAART 6703 42XX XXXX X601 6 KAARTHOUDER: BOMBAERT BRAM</t>
  </si>
  <si>
    <t>BETALING VIA MAESTRO                 14-10 13-10-2024 OM 10.33 UUR CARREFOUR MARKE BE MARKE MET APPLE PAY 6703 42XX XXXX X601 6 VIRTUEEL KAARTNUMMER CONTACTLOZE BETALING: 6790 28XX XXXX X654 2 KAARTHOUDER: BOMBAERT BRAM</t>
  </si>
  <si>
    <t>BETALING VIA MAESTRO                 14-10 13-10-2024 OM 08.40 UUR CARREFOUR MARKE BE MARKE MET KBC-DEBETKAART 6703 42XX XXXX X601 6 KAARTHOUDER: BOMBAERT BRAM</t>
  </si>
  <si>
    <t>OVERSCHRIJVING VAN                   14-10 BE81 0014 3859 9724 BANKIER OPDRACHTGEVER: GEBABEBB VANDECAVEYE MADY TIEN OM TE ZIEN</t>
  </si>
  <si>
    <t>BETALING VIA MAESTRO                 14-10 12-10-2024 OM 18.25 UUR OKAY MEULEBEKE 3593 BE MEULEBEKE MET APPLE PAY 6703 42XX XXXX X601 6 VIRTUEEL KAARTNUMMER CONTACTLOZE BETALING: 6790 28XX XXXX X654 2 KAARTHOUDER: BOMBAERT BRAM</t>
  </si>
  <si>
    <t>BETALING VIA MAESTRO                 14-10 12-10-2024 OM 16.35 UUR OKAY BISSEGEM 4148 BE BISSEGEM MET APPLE PAY 6703 42XX XXXX X601 6 VIRTUEEL KAARTNUMMER CONTACTLOZE BETALING: 6790 28XX XXXX X654 2 KAARTHOUDER: BOMBAERT BRAM</t>
  </si>
  <si>
    <t>BETALING VIA MAESTRO                 14-10 12-10-2024 OM 10.09 UUR BONNET GB +447533150555 MET APPLE PAY 6703 42XX XXXX X901 0 VIRTUEEL KAARTNUMMER CONTACTLOZE BETALING: 6790 28XX XXXX X695 1 KAARTHOUDER: ROTTY CHRISTOFF</t>
  </si>
  <si>
    <t>BETALING VIA MAESTRO                 14-10 12-10-2024 OM 07.38 UUR BONNET GB +447533150555 MET APPLE PAY 6703 42XX XXXX X901 0 VIRTUEEL KAARTNUMMER CONTACTLOZE BETALING: 6790 28XX XXXX X695 1 KAARTHOUDER: ROTTY CHRISTOFF</t>
  </si>
  <si>
    <t>BETALING VIA MAESTRO                 14-10 11-10-2024 OM 09.17 UUR BONNET GB +447533150555 MET KBC-DEBETKAART 6703 42XX XXXX X901 0 KAARTHOUDER: ROTTY CHRISTOFF</t>
  </si>
  <si>
    <t>BETALING VIA BANCONTACT              14-10 13-10-2024 OM 11.37 UUR SMARTPHOTO GROUP NV BE9230 WETTEREN MET KBC-DEBETKAART 6703 42XX XXXX X601 6 KAARTHOUDER: BOMBAERT BRAM INFO VAN DE HANDELAAR: 20241013000724 BESTELLING SMAR</t>
  </si>
  <si>
    <t>OVERSCHRIJVING NAAR                  13-10 BE79 3632 2576 6833 BANKIER BEGUNSTIGDE: BBRUBEBB HET LEKKER KIPJE PAYCONIQ B4D99ED6AB12B2200BE2BCAC HET LEKKER KIPJE MET PAYCONIQ IN KBC MOBILE</t>
  </si>
  <si>
    <t>BETALING VIA BANCONTACT              14-10 12-10-2024 OM 22.45 UUR DEBOOT  DENHAENE P2P MOBILE MET KBC-DEBETKAART 6703 42XX XXXX X601 6 KAARTHOUDER: BOMBAERT BRAM</t>
  </si>
  <si>
    <t>BETALING VIA BANCONTACT              14-10 12-10-2024 OM 15.27 UUR BAKKERIJ TARCIS BE8501 KORTRIJK MET KBC-DEBETKAART 6703 42XX XXXX X601 6 KAARTHOUDER: BOMBAERT BRAM</t>
  </si>
  <si>
    <t>BETALING VIA BANCONTACT              14-10 12-10-2024 OM 14.42 UUR BOL.COM NL3528 BJ UTRECHT MET KBC-DEBETKAART 6703 42XX XXXX X601 6 KAARTHOUDER: BOMBAERT BRAM</t>
  </si>
  <si>
    <t>BETALING VIA BANCONTACT              14-10 12-10-2024 OM 11.47 UUR CATTEEUW LUDOVIC BE8510 MARKE MET KBC-DEBETKAART 6703 42XX XXXX X601 6 KAARTHOUDER: BOMBAERT BRAM</t>
  </si>
  <si>
    <t>BETALING VIA BANCONTACT              14-10 12-10-2024 OM 11.39 UUR VERLINDE LAUREN BE8510 MARKE MET KBC-DEBETKAART 6703 42XX XXXX X601 6 KAARTHOUDER: BOMBAERT BRAM</t>
  </si>
  <si>
    <t>BETALING VIA BANCONTACT              11-10 11-10-2024 OM 17.03 UUR STUDIO 100 NV - ONLINE BE2627 SCHELLE MET KBC-DEBETKAART 6703 42XX XXXX X601 6 KAARTHOUDER: BOMBAERT BRAM INFO VAN DE HANDELAAR: 5D2B9GN STUDIO 100 - POP-UP TH</t>
  </si>
  <si>
    <t>BETALING VIA MAESTRO                 11-10 10-10-2024 OM 10.14 UUR VALINSOPAY NL NL WIJK EN AALBU MET APPLE PAY 6703 42XX XXXX X901 0 VIRTUEEL KAARTNUMMER CONTACTLOZE BETALING: 6790 28XX XXXX X695 1 KAARTHOUDER: ROTTY CHRISTOFF</t>
  </si>
  <si>
    <t>BETALING VIA MAESTRO                 11-10 10-10-2024 OM 10.13 UUR VALINSOPAY NL NL WIJK EN AALBU MET APPLE PAY 6703 42XX XXXX X901 0 VIRTUEEL KAARTNUMMER CONTACTLOZE BETALING: 6790 28XX XXXX X695 1 KAARTHOUDER: ROTTY CHRISTOFF</t>
  </si>
  <si>
    <t>BETALING VIA MAESTRO                 11-10 10-10-2024 OM 15.13 UUR NYA*SELECTA BELGIUM NV BE SINT-NIKLAAS MET APPLE PAY 6703 42XX XXXX X901 0 VIRTUEEL KAARTNUMMER CONTACTLOZE BETALING: 6790 28XX XXXX X695 1 KAARTHOUDER: ROTTY CHRISTOFF</t>
  </si>
  <si>
    <t>BETALING VIA MAESTRO                 11-10 10-10-2024 OM 07.47 UUR BONNET GB +447533150555 MET APPLE PAY 6703 42XX XXXX X901 0 VIRTUEEL KAARTNUMMER CONTACTLOZE BETALING: 6790 28XX XXXX X695 1 KAARTHOUDER: ROTTY CHRISTOFF</t>
  </si>
  <si>
    <t>BETALING VIA MAESTRO                 11-10 10-10-2024 OM 05.17 UUR BONNET GB +447533150555 MET APPLE PAY 6703 42XX XXXX X901 0 VIRTUEEL KAARTNUMMER CONTACTLOZE BETALING: 6790 28XX XXXX X695 1 KAARTHOUDER: ROTTY CHRISTOFF</t>
  </si>
  <si>
    <t>EUROPESE DOMICILIERING               11-10 SCHULDEISER     : STREAMZ REF. SCHULDEISER: STR16NAR07IGPIAUSA4FERANFWLPQEPIYB MANDAATREFERTE  : TYGILX4GBDBRBUON MEDEDELING      : STREAMZ</t>
  </si>
  <si>
    <t>BETALING VIA BANCONTACT              10-10 10-10-2024 OM 15.47 UUR DEONLINEDROGIST. NL1043NZ AMSTERDAM MET KBC-DEBETKAART 6703 42XX XXXX X901 0 KAARTHOUDER: ROTTY CHRISTOFF INFO VAN DE HANDELAAR: DEONLINEDROGIST.NL - 15319939</t>
  </si>
  <si>
    <t>BETALING VIA MAESTRO                 10-10 09-10-2024 OM 08.53 UUR VALINSOPAY NL NL WIJK EN AALBU MET APPLE PAY 6703 42XX XXXX X901 0 VIRTUEEL KAARTNUMMER CONTACTLOZE BETALING: 6790 28XX XXXX X695 1 KAARTHOUDER: ROTTY CHRISTOFF</t>
  </si>
  <si>
    <t>BETALING VIA MAESTRO                 10-10 09-10-2024 OM 12.07 UUR VALINSOPAY NL NL WIJK EN AALBU MET APPLE PAY 6703 42XX XXXX X901 0 VIRTUEEL KAARTNUMMER CONTACTLOZE BETALING: 6790 28XX XXXX X695 1 KAARTHOUDER: ROTTY CHRISTOFF</t>
  </si>
  <si>
    <t>BETALING VIA MAESTRO                 10-10 09-10-2024 OM 13.53 UUR VALINSOPAY NL NL WIJK EN AALBU MET APPLE PAY 6703 42XX XXXX X901 0 VIRTUEEL KAARTNUMMER CONTACTLOZE BETALING: 6790 28XX XXXX X695 1 KAARTHOUDER: ROTTY CHRISTOFF</t>
  </si>
  <si>
    <t>BETALING VIA MAESTRO                 10-10 09-10-2024 OM 10.31 UUR Q8 108131 GENTBRUGGE V BE GENTBRUGGE MET APPLE PAY 6703 42XX XXXX X901 0 VIRTUEEL KAARTNUMMER CONTACTLOZE BETALING: 6790 28XX XXXX X695 1 KAARTHOUDER: ROTTY CHRISTOFF</t>
  </si>
  <si>
    <t>BETALING VIA BANCONTACT              10-10 10-10-2024 OM 12.21 UUR SANTY JAN DHR. BE8510 MARKE MET KBC-DEBETKAART 6703 42XX XXXX X601 6 KAARTHOUDER: BOMBAERT BRAM</t>
  </si>
  <si>
    <t>BETALING VIA MAESTRO                 10-10 09-10-2024 OM 17.23 UUR CARREFOUR MARKE BE MARKE MET APPLE PAY 6703 42XX XXXX X901 0 VIRTUEEL KAARTNUMMER CONTACTLOZE BETALING: 6790 28XX XXXX X695 1 KAARTHOUDER: ROTTY CHRISTOFF</t>
  </si>
  <si>
    <t>BETALING VIA MAESTRO                 10-10 09-10-2024 OM 12.19 UUR CARREFOUR MARKE BE MARKE MET APPLE PAY 6703 42XX XXXX X601 6 VIRTUEEL KAARTNUMMER CONTACTLOZE BETALING: 6790 28XX XXXX X654 2 KAARTHOUDER: BOMBAERT BRAM</t>
  </si>
  <si>
    <t>BETALING VIA MAESTRO                 10-10 09-10-2024 OM 08.53 UUR NYA*SELECTA BELGIUM NV BE GENTBRUGGE MET APPLE PAY 6703 42XX XXXX X901 0 VIRTUEEL KAARTNUMMER CONTACTLOZE BETALING: 6790 28XX XXXX X695 1 KAARTHOUDER: ROTTY CHRISTOFF</t>
  </si>
  <si>
    <t>BETALING VIA MAESTRO                 10-10 09-10-2024 OM 07.34 UUR BONNET GB +447533150555 MET APPLE PAY 6703 42XX XXXX X901 0 VIRTUEEL KAARTNUMMER CONTACTLOZE BETALING: 6790 28XX XXXX X695 1 KAARTHOUDER: ROTTY CHRISTOFF</t>
  </si>
  <si>
    <t>BETALING VIA MAESTRO                 10-10 09-10-2024 OM 05.03 UUR BONNET GB +447533150555 MET APPLE PAY 6703 42XX XXXX X901 0 VIRTUEEL KAARTNUMMER CONTACTLOZE BETALING: 6790 28XX XXXX X695 1 KAARTHOUDER: ROTTY CHRISTOFF</t>
  </si>
  <si>
    <t>BETALING VIA BANCONTACT              10-10 09-10-2024 OM 17.43 UUR PIZZA HUT BE8500 KORTRIJK MET KBC-DEBETKAART 6703 42XX XXXX X601 6 KAARTHOUDER: BOMBAERT BRAM</t>
  </si>
  <si>
    <t>BETALING VIA MAESTRO                 09-10 08-10-2024 OM 10.32 UUR JBC 154 WEVELGEM BE WEVELGEM MET APPLE PAY 6703 42XX XXXX X601 6 VIRTUEEL KAARTNUMMER CONTACTLOZE BETALING: 6790 28XX XXXX X654 2 KAARTHOUDER: BOMBAERT BRAM</t>
  </si>
  <si>
    <t>BETALING VIA MAESTRO                 09-10 08-10-2024 OM 16.07 UUR SSP GENT OCTROOIPL BE GENT MET APPLE PAY 6703 42XX XXXX X901 0 VIRTUEEL KAARTNUMMER CONTACTLOZE BETALING: 6790 28XX XXXX X695 1 KAARTHOUDER: ROTTY CHRISTOFF</t>
  </si>
  <si>
    <t>BETALING VIA MAESTRO                 09-10 08-10-2024 OM 07.55 UUR VALINSOPAY NL NL WIJK EN AALBU MET APPLE PAY 6703 42XX XXXX X901 0 VIRTUEEL KAARTNUMMER CONTACTLOZE BETALING: 6790 28XX XXXX X695 1 KAARTHOUDER: ROTTY CHRISTOFF</t>
  </si>
  <si>
    <t>BETALING VIA MAESTRO                 09-10 08-10-2024 OM 10.55 UUR VALINSOPAY NL NL WIJK EN AALBU MET APPLE PAY 6703 42XX XXXX X901 0 VIRTUEEL KAARTNUMMER CONTACTLOZE BETALING: 6790 28XX XXXX X695 1 KAARTHOUDER: ROTTY CHRISTOFF</t>
  </si>
  <si>
    <t>BETALING VIA MAESTRO                 09-10 08-10-2024 OM 15.18 UUR VALINSOPAY NL NL WIJK EN AALBU MET APPLE PAY 6703 42XX XXXX X901 0 VIRTUEEL KAARTNUMMER CONTACTLOZE BETALING: 6790 28XX XXXX X695 1 KAARTHOUDER: ROTTY CHRISTOFF</t>
  </si>
  <si>
    <t>BETALING VIA MAESTRO                 09-10 08-10-2024 OM 09.58 UUR CARREFOUR MARKE BE MARKE MET APPLE PAY 6703 42XX XXXX X601 6 VIRTUEEL KAARTNUMMER CONTACTLOZE BETALING: 6790 28XX XXXX X654 2 KAARTHOUDER: BOMBAERT BRAM</t>
  </si>
  <si>
    <t>BETALING VIA MAESTRO                 09-10 08-10-2024 OM 10.25 UUR TORFS WEVELGEM BE 0000000010001 MET APPLE PAY 6703 42XX XXXX X601 6 VIRTUEEL KAARTNUMMER CONTACTLOZE BETALING: 6790 28XX XXXX X654 2 KAARTHOUDER: BOMBAERT BRAM</t>
  </si>
  <si>
    <t>OVERSCHRIJVING VAN                   09-10 BE32 0630 1810 6602 BANKIER OPDRACHTGEVER: GKCCBEBB D'HAESE - BRACKE KAARTEN TIEN OM TE ZIEN</t>
  </si>
  <si>
    <t>INSTANTOVERSCHRIJVING NAAR           08-10 BE90 0969 2800 0132 BANKIER BEGUNSTIGDE: GKCCBEBBXXX DE WATERGROEP 214482994690 OM 17.39 UUR MET KBC MOBILE</t>
  </si>
  <si>
    <t>BETALING VIA MAESTRO                 08-10 07-10-2024 OM 11.47 UUR VALINSOPAY NL NL WIJK EN AALBU MET APPLE PAY 6703 42XX XXXX X901 0 VIRTUEEL KAARTNUMMER CONTACTLOZE BETALING: 6790 28XX XXXX X695 1 KAARTHOUDER: ROTTY CHRISTOFF</t>
  </si>
  <si>
    <t>BETALING VIA MAESTRO                 08-10 07-10-2024 OM 15.42 UUR VALINSOPAY NL NL WIJK EN AALBU MET APPLE PAY 6703 42XX XXXX X901 0 VIRTUEEL KAARTNUMMER CONTACTLOZE BETALING: 6790 28XX XXXX X695 1 KAARTHOUDER: ROTTY CHRISTOFF</t>
  </si>
  <si>
    <t>BETALING VIA MAESTRO                 08-10 07-10-2024 OM 09.04 UUR VALINSOPAY NL NL WIJK EN AALBU MET APPLE PAY 6703 42XX XXXX X901 0 VIRTUEEL KAARTNUMMER CONTACTLOZE BETALING: 6790 28XX XXXX X695 1 KAARTHOUDER: ROTTY CHRISTOFF</t>
  </si>
  <si>
    <t>BETALING VIA MAESTRO                 08-10 07-10-2024 OM 12.18 UUR OKAY WEVELGEM 4258 BE WEVELGEM MET APPLE PAY 6703 42XX XXXX X601 6 VIRTUEEL KAARTNUMMER CONTACTLOZE BETALING: 6790 28XX XXXX X654 2 KAARTHOUDER: BOMBAERT BRAM</t>
  </si>
  <si>
    <t>BETALING VIA MAESTRO                 08-10 07-10-2024 OM 16.42 UUR CARREFOUR MARKE BE MARKE MET APPLE PAY 6703 42XX XXXX X601 6 VIRTUEEL KAARTNUMMER CONTACTLOZE BETALING: 6790 28XX XXXX X654 2 KAARTHOUDER: BOMBAERT BRAM</t>
  </si>
  <si>
    <t>BETALING VIA MAESTRO                 08-10 05-10-2024 OM 11.24 UUR RED BOURBON BVBA BE VICHTE MET APPLE PAY 6703 42XX XXXX X601 6 VIRTUEEL KAARTNUMMER CONTACTLOZE BETALING: 6790 28XX XXXX X654 2 KAARTHOUDER: BOMBAERT BRAM</t>
  </si>
  <si>
    <t>BETALING VIA MAESTRO                 08-10 05-10-2024 OM 11.20 UUR SCHLEIPER BE KORTRIJK MET APPLE PAY 6703 42XX XXXX X601 6 VIRTUEEL KAARTNUMMER CONTACTLOZE BETALING: 6790 28XX XXXX X654 2 KAARTHOUDER: BOMBAERT BRAM</t>
  </si>
  <si>
    <t>BETALING VIA MAESTRO                 08-10 07-10-2024 OM 07.36 UUR BONNET GB +447533150555 MET APPLE PAY 6703 42XX XXXX X901 0 VIRTUEEL KAARTNUMMER CONTACTLOZE BETALING: 6790 28XX XXXX X695 1 KAARTHOUDER: ROTTY CHRISTOFF</t>
  </si>
  <si>
    <t>BETALING VIA MAESTRO                 08-10 07-10-2024 OM 05.06 UUR BONNET GB +447533150555 MET APPLE PAY 6703 42XX XXXX X901 0 VIRTUEEL KAARTNUMMER CONTACTLOZE BETALING: 6790 28XX XXXX X695 1 KAARTHOUDER: ROTTY CHRISTOFF</t>
  </si>
  <si>
    <t>EUROPESE DOMICILIERING               08-10 SCHULDEISER     : SOLIDARIS WEST-VLAANDEREN REF. SCHULDEISER: 443549947569 MANDAATREFERTE  : SDD30984112213972202202240090 MEDEDELING      : 443549947569 - AANVULL. BIJDR. 4/20 24 5591566</t>
  </si>
  <si>
    <t>EUROPESE DOMICILIERING               08-10 SCHULDEISER     : CHARGEMAP SAS REF. SCHULDEISER: STR16NAQYT9QSZRC96EQIRAN8XRRTNHHZM MANDAATREFERTE  : YGAYU1XCULZ4UQUA MEDEDELING      : CHARGEMAP</t>
  </si>
  <si>
    <t>EUROPESE DOMICILIERING               08-10 SCHULDEISER     : ACOD BIJDRAGEN REF. SCHULDEISER: MEMBERS/CONTRIBSDD/203933174 MANDAATREFERTE  : 47885563 MEDEDELING      : 0203933174 10/2024</t>
  </si>
  <si>
    <t>EUROPESE DOMICILIERING               08-10 SCHULDEISER     : SOLIDARIS WEST-VLAANDEREN REF. SCHULDEISER: 443571300606 MANDAATREFERTE  : SDD30993032216582202202240088 MEDEDELING      : 443571300606 - AANVULL. BIJDR. 4/20 24 1619945</t>
  </si>
  <si>
    <t>BETALING VIA MAESTRO                 07-10 05-10-2024 OM 12.24 UUR NATA BE KORTRIJK MET APPLE PAY 6703 42XX XXXX X601 6 VIRTUEEL KAARTNUMMER CONTACTLOZE BETALING: 6790 28XX XXXX X654 2 KAARTHOUDER: BOMBAERT BRAM</t>
  </si>
  <si>
    <t>BETALING VIA MAESTRO                 07-10 05-10-2024 OM 16.37 UUR CARREFOUR MARKE BE MARKE MET APPLE PAY 6703 42XX XXXX X601 6 VIRTUEEL KAARTNUMMER CONTACTLOZE BETALING: 6790 28XX XXXX X654 2 KAARTHOUDER: BOMBAERT BRAM</t>
  </si>
  <si>
    <t>BETALING VIA MAESTRO                 07-10 06-10-2024 OM 17.15 UUR CARREFOUR MARKE BE MARKE MET APPLE PAY 6703 42XX XXXX X601 6 VIRTUEEL KAARTNUMMER CONTACTLOZE BETALING: 6790 28XX XXXX X654 2 KAARTHOUDER: BOMBAERT BRAM</t>
  </si>
  <si>
    <t>BETALING VIA MAESTRO                 07-10 05-10-2024 OM 08.06 UUR CARREFOUR MARKE BE MARKE MET KBC-DEBETKAART 6703 42XX XXXX X601 6 KAARTHOUDER: BOMBAERT BRAM</t>
  </si>
  <si>
    <t>BETALING VIA MAESTRO                 07-10 05-10-2024 OM 09.35 UUR BONNET GB +447533150555 MET KBC-DEBETKAART 6703 42XX XXXX X901 0 KAARTHOUDER: ROTTY CHRISTOFF</t>
  </si>
  <si>
    <t>BETALING VIA MAESTRO                 07-10 04-10-2024 OM 09.02 UUR CARREFOUR MARKE BE MARKE MET KBC-DEBETKAART 6703 42XX XXXX X601 6 KAARTHOUDER: BOMBAERT BRAM</t>
  </si>
  <si>
    <t>BETALING VIA MAESTRO                 07-10 04-10-2024 OM 09.20 UUR BONNET GB +447533150555 MET KBC-DEBETKAART 6703 42XX XXXX X901 0 KAARTHOUDER: ROTTY CHRISTOFF</t>
  </si>
  <si>
    <t>EUROPESE DOMICILIERING               07-10 SCHULDEISER     : EUROMEX NV REF. SCHULDEISER: POLIS: 3463649 MANDAATREFERTE  : 30507E MEDEDELING      : SCOR                   BBA                   241082406432</t>
  </si>
  <si>
    <t>EUROPESE DOMICILIERING               07-10 SCHULDEISER     : ONESTO KREDIETMAATSCHAPPIJ REF. SCHULDEISER: 077-00-13137-74/042--/20241001/R MANDAATREFERTE  : BE96SDA077001313774 MEDEDELING      : DOSSIER 077-00-13137-74 - 01/10/202 4</t>
  </si>
  <si>
    <t>OVERSCHRIJVING NAAR                  06-10 BE79 3632 2576 6833 BANKIER BEGUNSTIGDE: BBRUBEBB EVARIST CARPENTIER PAYCONIQ DC1020BFDEED96B887DA19D4 EVARIST CARPENTIER MET PAYCONIQ IN KBC MOBILE</t>
  </si>
  <si>
    <t>INSTANTOVERSCHRIJVING NAAR           05-10 BE19 4468 6772 0112 BANKIER BEGUNSTIGDE: KREDBEBBXXX MONIQUE VAN ESCH OM 17.32 UUR MET KBC MOBILE</t>
  </si>
  <si>
    <t>BETALING VIA BANCONTACT              07-10 05-10-2024 OM 14.04 UUR MIJN.HOST NL1066JR AMSTERDAM MET KBC-DEBETKAART 6703 42XX XXXX X901 0 KAARTHOUDER: ROTTY CHRISTOFF INFO VAN DE HANDELAAR: 52CLNLZ MIJN.HOST FACTUURNR. 2</t>
  </si>
  <si>
    <t>OVERSCHRIJVING NAAR                  05-10 BE23 7330 6155 2691 BANKIER BEGUNSTIGDE: KREDBEBB 4411 BE-MOBILE KORTRIJK KOR1 2CMY158 - OLMPA100100 - 62UYD 1PT3TSW MET KBC MOBILE</t>
  </si>
  <si>
    <t>OVERSCHRIJVING NAAR                  05-10 BE23 7330 6155 2691 BANKIER BEGUNSTIGDE: KREDBEBB 4411 BE-MOBILE KORTRIJK KOR1 2CMY158 - OLMPA100100 - 9M0PB FOKRUEU MET KBC MOBILE</t>
  </si>
  <si>
    <t>BETALING VIA BANCONTACT              04-10 03-10-2024 OM 16.27 UUR ENGIE BE1000 BRUSSEL MET KBC-DEBETKAART 6703 42XX XXXX X901 0 KAARTHOUDER: ROTTY CHRISTOFF</t>
  </si>
  <si>
    <t>BETALING VIA MAESTRO                 03-10 02-10-2024 OM 14.11 UUR COLRUYT KORTRIJK BE KORTRIJK MET APPLE PAY 6703 42XX XXXX X601 6 VIRTUEEL KAARTNUMMER CONTACTLOZE BETALING: 6790 28XX XXXX X654 2 KAARTHOUDER: BOMBAERT BRAM</t>
  </si>
  <si>
    <t>BETALING VIA MAESTRO                 03-10 02-10-2024 OM 15.42 UUR PANOS RAIL SINT-NIKLAA BE SINT-NIKLAAS MET APPLE PAY 6703 42XX XXXX X901 0 VIRTUEEL KAARTNUMMER CONTACTLOZE BETALING: 6790 28XX XXXX X695 1 KAARTHOUDER: ROTTY CHRISTOFF</t>
  </si>
  <si>
    <t>BETALING VIA MAESTRO                 03-10 02-10-2024 OM 13.24 UUR TOM&amp;CO KORTRIJK BE KORTRIJK MET APPLE PAY 6703 42XX XXXX X601 6 VIRTUEEL KAARTNUMMER CONTACTLOZE BETALING: 6790 28XX XXXX X654 2 KAARTHOUDER: BOMBAERT BRAM</t>
  </si>
  <si>
    <t>BETALING VIA MAESTRO                 03-10 02-10-2024 OM 16.56 UUR CARREFOUR MARKE BE MARKE MET KBC-DEBETKAART 6703 42XX XXXX X601 6 KAARTHOUDER: BOMBAERT BRAM</t>
  </si>
  <si>
    <t>BETALING VIA BANCONTACT              02-10 02-10-2024 OM 12.27 UUR WARI BE8510 KORTRIJK MET KBC-DEBETKAART 6703 42XX XXXX X601 6 KAARTHOUDER: BOMBAERT BRAM</t>
  </si>
  <si>
    <t>BETALING VIA BANCONTACT              02-10 02-10-2024 OM 10.48 UUR FOODTICKET NL1271TW HUIZEN MET KBC-DEBETKAART 6703 42XX XXXX X901 0 KAARTHOUDER: ROTTY CHRISTOFF INFO VAN DE HANDELAAR: CENTERKEN - SINT-NIKLAAS/FOODT</t>
  </si>
  <si>
    <t>BETALING VIA MAESTRO                 02-10 01-10-2024 OM 09.51 UUR CARREFOUR MARKE BE MARKE MET APPLE PAY 6703 42XX XXXX X901 0 VIRTUEEL KAARTNUMMER CONTACTLOZE BETALING: 6790 28XX XXXX X695 1 KAARTHOUDER: ROTTY CHRISTOFF</t>
  </si>
  <si>
    <t>BETALING VIA MAESTRO                 02-10 01-10-2024 OM 16.34 UUR CARREFOUR MARKE BE MARKE MET APPLE PAY 6703 42XX XXXX X601 6 VIRTUEEL KAARTNUMMER CONTACTLOZE BETALING: 6790 28XX XXXX X654 2 KAARTHOUDER: BOMBAERT BRAM</t>
  </si>
  <si>
    <t>EUROPESE DOMICILIERING               02-10 SCHULDEISER     : ABVV WEST VLAANDEREN REF. SCHULDEISER: 8470789-1240930 MANDAATREFERTE  : 93032216582-20200713 MEDEDELING      : LIDGELD ABVV-BBTK TEM 10/24</t>
  </si>
  <si>
    <t>BETALING VIA BANCONTACT              02-10 01-10-2024 OM 18.36 UUR KATHOLIEKE HOGESCHOOL BE8500 KORTRIJK MET KBC-DEBETKAART 6703 42XX XXXX X601 6 KAARTHOUDER: BOMBAERT BRAM INFO VAN DE HANDELAAR: KATHOLIEKE HOGESCHOOL VIVES ZU</t>
  </si>
  <si>
    <t>BETALING VIA BANCONTACT              02-10 01-10-2024 OM 18.33 UUR KATHOLIEKE HOGESCHOOL BE8500 KORTRIJK MET KBC-DEBETKAART 6703 42XX XXXX X601 6 KAARTHOUDER: BOMBAERT BRAM INFO VAN DE HANDELAAR: KATHOLIEKE HOGESCHOOL VIVES ZU</t>
  </si>
  <si>
    <t>BETALING VIA MAESTRO                 01-10 30-09-2024 OM 11.31 UUR VALINSOPAY NL NL WIJK EN AALBU MET APPLE PAY 6703 42XX XXXX X901 0 VIRTUEEL KAARTNUMMER CONTACTLOZE BETALING: 6790 28XX XXXX X695 1 KAARTHOUDER: ROTTY CHRISTOFF</t>
  </si>
  <si>
    <t>BETALING VIA MAESTRO                 01-10 30-09-2024 OM 11.31 UUR OKAY WEVELGEM 4258 BE WEVELGEM MET APPLE PAY 6703 42XX XXXX X601 6 VIRTUEEL KAARTNUMMER CONTACTLOZE BETALING: 6790 28XX XXXX X654 2 KAARTHOUDER: BOMBAERT BRAM</t>
  </si>
  <si>
    <t>BETALING VIA MAESTRO                 01-10 30-09-2024 OM 13.46 UUR VALINSOPAY NL NL WIJK EN AALBU MET APPLE PAY 6703 42XX XXXX X901 0 VIRTUEEL KAARTNUMMER CONTACTLOZE BETALING: 6790 28XX XXXX X695 1 KAARTHOUDER: ROTTY CHRISTOFF</t>
  </si>
  <si>
    <t>BETALING VIA MAESTRO                 01-10 30-09-2024 OM 10.22 UUR ALDI 43 SINT-NIKLAAS K BE SINT-NIKLAAS MET APPLE PAY 6703 42XX XXXX X901 0 VIRTUEEL KAARTNUMMER CONTACTLOZE BETALING: 6790 28XX XXXX X695 1 KAARTHOUDER: ROTTY CHRISTOFF</t>
  </si>
  <si>
    <t>BETALING VIA MAESTRO                 01-10 30-09-2024 OM 16.57 UUR CARREFOUR MARKE BE MARKE MET APPLE PAY 6703 42XX XXXX X601 6 VIRTUEEL KAARTNUMMER CONTACTLOZE BETALING: 6790 28XX XXXX X654 2 KAARTHOUDER: BOMBAERT BRAM</t>
  </si>
  <si>
    <t>BETALING VIA MAESTRO                 01-10 30-09-2024 OM 15.00 UUR BONNET GB +447533150555 MET APPLE PAY 6703 42XX XXXX X901 0 VIRTUEEL KAARTNUMMER CONTACTLOZE BETALING: 6790 28XX XXXX X695 1 KAARTHOUDER: ROTTY CHRISTOFF</t>
  </si>
  <si>
    <t>EUROPESE DOMICILIERING               01-10 SCHULDEISER     : DKV BELGIUM REF. SCHULDEISER: 2024266345523551X000000000000001 MANDAATREFERTE  : 345523551/002 MEDEDELING      : 1024-1124 PREMIE</t>
  </si>
  <si>
    <t>AUTOMATISCH SPAREN                   01-10 NAAR BE13 7460 4686 9539 AUTOMATISCH SPAREN</t>
  </si>
  <si>
    <t>HULPREKENING</t>
  </si>
  <si>
    <t>type</t>
  </si>
  <si>
    <t>+/-</t>
  </si>
  <si>
    <t>OVO</t>
  </si>
  <si>
    <t>VVM</t>
  </si>
  <si>
    <t>CARREFOUR</t>
  </si>
  <si>
    <t>TORFS</t>
  </si>
  <si>
    <t>BOSSUWE</t>
  </si>
  <si>
    <t>TELENET</t>
  </si>
  <si>
    <t>LEASING</t>
  </si>
  <si>
    <t>EURO SHOP</t>
  </si>
  <si>
    <t>DUPONZOO</t>
  </si>
  <si>
    <t>GIKS</t>
  </si>
  <si>
    <t xml:space="preserve">JBC </t>
  </si>
  <si>
    <t>ZALANDO PAYMENTS</t>
  </si>
  <si>
    <t>KBC VERZEKERINGEN REF</t>
  </si>
  <si>
    <t>BOL</t>
  </si>
  <si>
    <t>VAN ESCH</t>
  </si>
  <si>
    <t>STD BH</t>
  </si>
  <si>
    <t>FAMIFLORA</t>
  </si>
  <si>
    <t>KRUIDVAT</t>
  </si>
  <si>
    <t>CATTEEUW LUDOVIC</t>
  </si>
  <si>
    <t>DREAMLAND</t>
  </si>
  <si>
    <t>TOM&amp;CO</t>
  </si>
  <si>
    <t>ELLIS GOURMET</t>
  </si>
  <si>
    <t>MERIJN</t>
  </si>
  <si>
    <t>VALINSOPAY</t>
  </si>
  <si>
    <t>TARCIS</t>
  </si>
  <si>
    <t>SLAGERIJ</t>
  </si>
  <si>
    <t>PROXIMUS</t>
  </si>
  <si>
    <t>VIJVERCENTRUM</t>
  </si>
  <si>
    <t>COOLBLUE</t>
  </si>
  <si>
    <t>WARI</t>
  </si>
  <si>
    <t>APOTHEEK</t>
  </si>
  <si>
    <t>ALDI</t>
  </si>
  <si>
    <t>KIMS CORNER</t>
  </si>
  <si>
    <t>BURGER KING</t>
  </si>
  <si>
    <t>OKAY</t>
  </si>
  <si>
    <t>HEMA</t>
  </si>
  <si>
    <t>BALOISE</t>
  </si>
  <si>
    <t>CARDIF</t>
  </si>
  <si>
    <t>PIZZA HUT</t>
  </si>
  <si>
    <t>STREAMZ</t>
  </si>
  <si>
    <t>CHARGEMAP</t>
  </si>
  <si>
    <t>VERLINDE LAUREN</t>
  </si>
  <si>
    <t>ONESTO</t>
  </si>
  <si>
    <t>Hypotheek</t>
  </si>
  <si>
    <t>FRITUUR NATUUR</t>
  </si>
  <si>
    <t>EUROMEX</t>
  </si>
  <si>
    <t>ACOD</t>
  </si>
  <si>
    <t>ACV-CSC</t>
  </si>
  <si>
    <t>COLRUYT</t>
  </si>
  <si>
    <t>LASER LINE</t>
  </si>
  <si>
    <t>ENGIE</t>
  </si>
  <si>
    <t>STARBUCKS</t>
  </si>
  <si>
    <t>CARWASH</t>
  </si>
  <si>
    <t>DKV</t>
  </si>
  <si>
    <t>BRICO</t>
  </si>
  <si>
    <t>LUNCH GARDEN</t>
  </si>
  <si>
    <t>CO&amp;GO</t>
  </si>
  <si>
    <t>BONNET</t>
  </si>
  <si>
    <t>LUKA</t>
  </si>
  <si>
    <t>DATS  24</t>
  </si>
  <si>
    <t>SOLIDARIS</t>
  </si>
  <si>
    <t>ABVV</t>
  </si>
  <si>
    <t>CORNER</t>
  </si>
  <si>
    <t>DELHAIZE</t>
  </si>
  <si>
    <t>IKEA</t>
  </si>
  <si>
    <t>BETALING VIA MAESTRO                 30-09 30-09-2024 OM 00.30 UUR BONNET GB +447533150555 MET APPLE PAY 6703 42XX XXXX X901 0 VIRTUEEL KAARTNUMMER CONTACTLOZE BETALING: 6790 28XX XXXX X695 1 KAARTHOUDER: ROTTY CHRISTOFF</t>
  </si>
  <si>
    <t>BETALING VIA MAESTRO                 30-09 29-09-2024 OM 16.48 UUR SOHO FR LILLE MET KBC-DEBETKAART 6703 42XX XXXX X601 6 KAARTHOUDER: BOMBAERT BRAM</t>
  </si>
  <si>
    <t>BETALING VIA MAESTRO                 30-09 29-09-2024 OM 15.06 UUR SOHO FR LILLE MET APPLE PAY 6703 42XX XXXX X601 6 VIRTUEEL KAARTNUMMER CONTACTLOZE BETALING: 6790 28XX XXXX X618 6 KAARTHOUDER: BOMBAERT BRAM</t>
  </si>
  <si>
    <t>BETALING VIA BANCONTACT              30-09 30-09-2024 OM 14.46 UUR HANS ROELS P2P MOBILE MET KBC-DEBETKAART 6703 42XX XXXX X901 0 KAARTHOUDER: ROTTY CHRISTOFF</t>
  </si>
  <si>
    <t>BETALING VIA MAESTRO                 30-09 29-09-2024 OM 17.35 UUR CARREFOUR MARKE BE MARKE MET KBC-DEBETKAART 6703 42XX XXXX X601 6 KAARTHOUDER: BOMBAERT BRAM</t>
  </si>
  <si>
    <t>BETALING VIA MAESTRO                 30-09 28-09-2024 OM 08.05 UUR CARREFOUR MARKE BE MARKE MET KBC-DEBETKAART 6703 42XX XXXX X601 6 KAARTHOUDER: BOMBAERT BRAM</t>
  </si>
  <si>
    <t>EUROPESE DOMICILIERING               30-09 SCHULDEISER     : TELENET BV REF. SCHULDEISER: 115343185307966149455 MANDAATREFERTE  : 001285135 MEDEDELING      : ACCOUNT: 115343185 REF : 3079661494 55</t>
  </si>
  <si>
    <t>EUROPESE DOMICILIERING               30-09 SCHULDEISER     : KBC VERZEKERINGEN REF. SCHULDEISER: 394590652670 MANDAATREFERTE  : L00194638787V0001 EIGEN OMSCHR.   : HOSPITALISATIEVERZEKERING MEDEDELING      : POL.54467509 30/09/2024-31/10/2024 HOSPITALISATIEVERZEKERING</t>
  </si>
  <si>
    <t>BETALING LEASING                     30-09 0001/0001/BE/2402536383</t>
  </si>
  <si>
    <t>OVERSCHRIJVING VAN                   30-09 BE64 3751 1173 1652 BANKIER OPDRACHTGEVER: BBRUBEBB VVM DE LIJN ALGEMENE REK /A/ 29076 LOON VVM 09/2024</t>
  </si>
  <si>
    <t>OVERSCHRIJVING VAN                   30-09 BE57 3751 1109 9435 BANKIER OPDRACHTGEVER: BBRUBEBB OV HULPREKENING /A/E001564 - 19303221177-118257-311 BETALING-09/2024- -- REFERENTIE: 240901-001564-/A/E001564</t>
  </si>
  <si>
    <t>BETALING VIA MAESTRO                 30-09 29-09-2024 OM 07.23 UUR BONNET GB +447533150555 MET KBC-DEBETKAART 6703 42XX XXXX X901 0 KAARTHOUDER: ROTTY CHRISTOFF</t>
  </si>
  <si>
    <t>BETALING VIA MAESTRO                 30-09 27-09-2024 OM 12.08 UUR CARREFOUR MARKE BE MARKE MET APPLE PAY 6703 42XX XXXX X601 6 VIRTUEEL KAARTNUMMER CONTACTLOZE BETALING: 6790 28XX XXXX X654 2 KAARTHOUDER: BOMBAERT BRAM</t>
  </si>
  <si>
    <t>BETALING VIA MAESTRO                 30-09 27-09-2024 OM 09.03 UUR CARREFOUR MARKE BE MARKE MET APPLE PAY 6703 42XX XXXX X901 0 VIRTUEEL KAARTNUMMER CONTACTLOZE BETALING: 6790 28XX XXXX X695 1 KAARTHOUDER: ROTTY CHRISTOFF</t>
  </si>
  <si>
    <t>BETALING VIA MAESTRO                 30-09 27-09-2024 OM 16.43 UUR CARREFOUR MARKE BE MARKE MET APPLE PAY 6703 42XX XXXX X601 6 VIRTUEEL KAARTNUMMER CONTACTLOZE BETALING: 6790 28XX XXXX X654 2 KAARTHOUDER: BOMBAERT BRAM</t>
  </si>
  <si>
    <t>BETALING VIA MAESTRO                 30-09 27-09-2024 OM 11.42 UUR VALINSOPAY NL NL WIJK EN AALBU MET APPLE PAY 6703 42XX XXXX X901 0 VIRTUEEL KAARTNUMMER CONTACTLOZE BETALING: 6790 28XX XXXX X695 1 KAARTHOUDER: ROTTY CHRISTOFF</t>
  </si>
  <si>
    <t>BETALING VIA MAESTRO                 30-09 28-09-2024 OM 15.01 UUR OKTOBERHALLEN WIEZE BE LEBBEKE MET KBC-DEBETKAART 6703 42XX XXXX X901 0 KAARTHOUDER: ROTTY CHRISTOFF</t>
  </si>
  <si>
    <t>BETALING VIA MAESTRO                 30-09 28-09-2024 OM 16.11 UUR OKTOBERHALLEN WIEZE BE LEBBEKE MET APPLE PAY 6703 42XX XXXX X901 0 VIRTUEEL KAARTNUMMER CONTACTLOZE BETALING: 6790 28XX XXXX X695 1 KAARTHOUDER: ROTTY CHRISTOFF</t>
  </si>
  <si>
    <t>BETALING VIA MAESTRO                 30-09 27-09-2024 OM 11.44 UUR NYA*SELECTA BELGIUM NV BE GENTBRUGGE MET APPLE PAY 6703 42XX XXXX X901 0 VIRTUEEL KAARTNUMMER CONTACTLOZE BETALING: 6790 28XX XXXX X695 1 KAARTHOUDER: ROTTY CHRISTOFF</t>
  </si>
  <si>
    <t>INSTANTOVERSCHRIJVING NAAR           29-09 BE77 4096 5474 0142 BANKIER BEGUNSTIGDE: KREDBEBBXXX BOLERO 0916747 091674700097 OM 19.18 UUR MET KBC MOBILE</t>
  </si>
  <si>
    <t>BETALING VIA BANCONTACT              30-09 28-09-2024 OM 09.04 UUR IKEA BELGIUM NV BE1930 ZAVENTEM MET KBC-DEBETKAART 6703 42XX XXXX X601 6 KAARTHOUDER: BOMBAERT BRAM</t>
  </si>
  <si>
    <t>BETALING VIA BANCONTACT              30-09 27-09-2024 OM 23.21 UUR EVENTSQUARE BE2440 GEEL MET KBC-DEBETKAART 6703 42XX XXXX X901 0 KAARTHOUDER: ROTTY CHRISTOFF</t>
  </si>
  <si>
    <t>BETALING VIA BANCONTACT              27-09 27-09-2024 OM 16.52 UUR FRITUUR NATUUR BE8510 KORTRIJK MET KBC-DEBETKAART 6703 42XX XXXX X601 6 KAARTHOUDER: BOMBAERT BRAM INFO VAN DE HANDELAAR: 6JR6IZB BOMBAERT BRAM</t>
  </si>
  <si>
    <t>BETALING VIA MAESTRO                 27-09 26-09-2024 OM 11.38 UUR BROOD &amp; BANKET HOORNAE BE MARKE MET APPLE PAY 6703 42XX XXXX X901 0 VIRTUEEL KAARTNUMMER CONTACTLOZE BETALING: 6790 28XX XXXX X695 1 KAARTHOUDER: ROTTY CHRISTOFF</t>
  </si>
  <si>
    <t>BETALING VIA MAESTRO                 27-09 26-09-2024 OM 14.17 UUR VALINSOPAY NL NL WIJK EN AALBU MET APPLE PAY 6703 42XX XXXX X901 0 VIRTUEEL KAARTNUMMER CONTACTLOZE BETALING: 6790 28XX XXXX X695 1 KAARTHOUDER: ROTTY CHRISTOFF</t>
  </si>
  <si>
    <t>BETALING VIA MAESTRO                 27-09 26-09-2024 OM 12.32 UUR SPAR KORTRIJK BE KORTRIJK MET APPLE PAY 6703 42XX XXXX X601 6 VIRTUEEL KAARTNUMMER CONTACTLOZE BETALING: 6790 28XX XXXX X654 2 KAARTHOUDER: BOMBAERT BRAM</t>
  </si>
  <si>
    <t>BETALING VIA MAESTRO                 27-09 26-09-2024 OM 08.42 UUR BONNET GB +447533150555 MET APPLE PAY 6703 42XX XXXX X901 0 VIRTUEEL KAARTNUMMER CONTACTLOZE BETALING: 6790 28XX XXXX X695 1 KAARTHOUDER: ROTTY CHRISTOFF</t>
  </si>
  <si>
    <t>BETALING VIA MAESTRO                 27-09 26-09-2024 OM 06.11 UUR BONNET GB +447533150555 MET APPLE PAY 6703 42XX XXXX X901 0 VIRTUEEL KAARTNUMMER CONTACTLOZE BETALING: 6790 28XX XXXX X695 1 KAARTHOUDER: ROTTY CHRISTOFF</t>
  </si>
  <si>
    <t>BETALING VIA MAESTRO                 27-09 25-09-2024 OM 15.12 UUR ALLEGO NETHERLANDS IE ARNHEM MET KBC-DEBETKAART 6703 42XX XXXX X601 6 KAARTHOUDER: BOMBAERT BRAM</t>
  </si>
  <si>
    <t>BETALING VIA BANCONTACT              27-09 27-09-2024 OM 06.52 UUR COOLBLUE NL2600 BERCHEM MET KBC-DEBETKAART 6703 42XX XXXX X601 6 KAARTHOUDER: BOMBAERT BRAM</t>
  </si>
  <si>
    <t>INSTANTOVERSCHRIJVING VAN            26-09 BE19 4468 6772 0112 BANKIER OPDRACHTGEVER: KREDBEBBXXX BOMBAERT-VAN ESCH J &amp; M OM 18.23 UUR</t>
  </si>
  <si>
    <t>BETALING VIA MAESTRO                 26-09 25-09-2024 OM 12.09 UUR VALINSOPAY NL NL WIJK EN AALBU MET APPLE PAY 6703 42XX XXXX X901 0 VIRTUEEL KAARTNUMMER CONTACTLOZE BETALING: 6790 28XX XXXX X695 1 KAARTHOUDER: ROTTY CHRISTOFF</t>
  </si>
  <si>
    <t>BETALING VIA MAESTRO                 26-09 25-09-2024 OM 18.28 UUR WAASLA 0 BE ANTWERPEN MET APPLE PAY 6703 42XX XXXX X601 6 VIRTUEEL KAARTNUMMER CONTACTLOZE BETALING: 6790 28XX XXXX X654 2 KAARTHOUDER: BOMBAERT BRAM</t>
  </si>
  <si>
    <t>BETALING VIA MAESTRO                 26-09 25-09-2024 OM 18.24 UUR WAASLA 0 BE ANTWERPEN MET APPLE PAY 6703 42XX XXXX X901 0 VIRTUEEL KAARTNUMMER CONTACTLOZE BETALING: 6790 28XX XXXX X695 1 KAARTHOUDER: ROTTY CHRISTOFF</t>
  </si>
  <si>
    <t>BETALING VIA MAESTRO                 26-09 25-09-2024 OM 07.45 UUR VALINSOPAY NL NL WIJK EN AALBU MET APPLE PAY 6703 42XX XXXX X901 0 VIRTUEEL KAARTNUMMER CONTACTLOZE BETALING: 6790 28XX XXXX X695 1 KAARTHOUDER: ROTTY CHRISTOFF</t>
  </si>
  <si>
    <t>BETALING VIA MAESTRO                 26-09 25-09-2024 OM 16.35 UUR VALINSOPAY NL NL WIJK EN AALBU MET APPLE PAY 6703 42XX XXXX X901 0 VIRTUEEL KAARTNUMMER CONTACTLOZE BETALING: 6790 28XX XXXX X695 1 KAARTHOUDER: ROTTY CHRISTOFF</t>
  </si>
  <si>
    <t>BETALING VIA MAESTRO                 26-09 25-09-2024 OM 18.11 UUR GOED FARMA ST NIKLAAS BE SINT-NIKLAAS MET APPLE PAY 6703 42XX XXXX X901 0 VIRTUEEL KAARTNUMMER CONTACTLOZE BETALING: 6790 28XX XXXX X695 1 KAARTHOUDER: ROTTY CHRISTOFF</t>
  </si>
  <si>
    <t>BETALING VIA BANCONTACT              26-09 26-09-2024 OM 14.42 UUR VAN DER BEKEN BA P2P MOBILE MET KBC-DEBETKAART 6703 42XX XXXX X901 0 KAARTHOUDER: ROTTY CHRISTOFF</t>
  </si>
  <si>
    <t>BETALING VIA BANCONTACT              26-09 26-09-2024 OM 12.17 UUR KWARTO  N.V. BE9000 GENT MET KBC-DEBETKAART 6703 42XX XXXX X601 6 KAARTHOUDER: BOMBAERT BRAM</t>
  </si>
  <si>
    <t>BETALING VIA MAESTRO                 26-09 25-09-2024 OM 12.25 UUR CARREFOUR MARKE BE MARKE MET KBC-DEBETKAART 6703 42XX XXXX X601 6 KAARTHOUDER: BOMBAERT BRAM</t>
  </si>
  <si>
    <t>BETALING VIA BANCONTACT              26-09 26-09-2024 OM 10.05 UUR DEVOLDERE TIJL P2P MOBILE MET KBC-DEBETKAART 6703 42XX XXXX X601 6 KAARTHOUDER: BOMBAERT BRAM</t>
  </si>
  <si>
    <t>BETALING VIA MAESTRO                 26-09 25-09-2024 OM 07.43 UUR BONNET GB +447533150555 MET APPLE PAY 6703 42XX XXXX X901 0 VIRTUEEL KAARTNUMMER CONTACTLOZE BETALING: 6790 28XX XXXX X695 1 KAARTHOUDER: ROTTY CHRISTOFF</t>
  </si>
  <si>
    <t>BETALING VIA MAESTRO                 26-09 25-09-2024 OM 05.12 UUR BONNET GB +447533150555 MET APPLE PAY 6703 42XX XXXX X901 0 VIRTUEEL KAARTNUMMER CONTACTLOZE BETALING: 6790 28XX XXXX X695 1 KAARTHOUDER: ROTTY CHRISTOFF</t>
  </si>
  <si>
    <t>EUROPESE DOMICILIERING               26-09 SCHULDEISER     : AXA REF. SCHULDEISER: 20240920011550967712008356 MANDAATREFERTE  : 010624258692001 MEDEDELING      : 0106242586921042024-09-262024090000 0010624258692</t>
  </si>
  <si>
    <t>INSTANTOVERSCHRIJVING NAAR           25-09 BE19 4468 6772 0112 BANKIER BEGUNSTIGDE: KREDBEBBXXX MONIQUE VAN ESCH OM 18.22 UUR MET KBC MOBILE</t>
  </si>
  <si>
    <t>BETALING VIA MAESTRO                 25-09 24-09-2024 OM 12.01 UUR VALINSOPAY NL NL WIJK EN AALBU MET APPLE PAY 6703 42XX XXXX X901 0 VIRTUEEL KAARTNUMMER CONTACTLOZE BETALING: 6790 28XX XXXX X695 1 KAARTHOUDER: ROTTY CHRISTOFF</t>
  </si>
  <si>
    <t>BETALING VIA MAESTRO                 25-09 24-09-2024 OM 15.12 UUR VALINSOPAY NL NL WIJK EN AALBU MET APPLE PAY 6703 42XX XXXX X901 0 VIRTUEEL KAARTNUMMER CONTACTLOZE BETALING: 6790 28XX XXXX X695 1 KAARTHOUDER: ROTTY CHRISTOFF</t>
  </si>
  <si>
    <t>BETALING VIA MAESTRO                 25-09 24-09-2024 OM 15.11 UUR VALINSOPAY NL NL WIJK EN AALBU MET APPLE PAY 6703 42XX XXXX X901 0 VIRTUEEL KAARTNUMMER CONTACTLOZE BETALING: 6790 28XX XXXX X695 1 KAARTHOUDER: ROTTY CHRISTOFF</t>
  </si>
  <si>
    <t>BETALING VIA MAESTRO                 25-09 24-09-2024 OM 09.11 UUR VALINSOPAY NL NL WIJK EN AALBU MET APPLE PAY 6703 42XX XXXX X901 0 VIRTUEEL KAARTNUMMER CONTACTLOZE BETALING: 6790 28XX XXXX X695 1 KAARTHOUDER: ROTTY CHRISTOFF</t>
  </si>
  <si>
    <t>BETALING VIA MAESTRO                 25-09 24-09-2024 OM 10.22 UUR CARREFOUR MARKE BE MARKE MET APPLE PAY 6703 42XX XXXX X601 6 VIRTUEEL KAARTNUMMER CONTACTLOZE BETALING: 6790 28XX XXXX X654 2 KAARTHOUDER: BOMBAERT BRAM</t>
  </si>
  <si>
    <t>BETALING VIA MAESTRO                 25-09 24-09-2024 OM 17.40 UUR CARREFOUR MARKE BE MARKE MET APPLE PAY 6703 42XX XXXX X601 6 VIRTUEEL KAARTNUMMER CONTACTLOZE BETALING: 6790 28XX XXXX X654 2 KAARTHOUDER: BOMBAERT BRAM</t>
  </si>
  <si>
    <t>BETALING VIA MAESTRO                 24-09 23-09-2024 OM 11.29 UUR CARREFOUR MARKE BE MARKE MET APPLE PAY 6703 42XX XXXX X601 6 VIRTUEEL KAARTNUMMER CONTACTLOZE BETALING: 6790 28XX XXXX X654 2 KAARTHOUDER: BOMBAERT BRAM</t>
  </si>
  <si>
    <t>BETALING VIA MAESTRO                 24-09 23-09-2024 OM 16.44 UUR CARREFOUR MARKE BE MARKE MET KBC-DEBETKAART 6703 42XX XXXX X601 6 KAARTHOUDER: BOMBAERT BRAM</t>
  </si>
  <si>
    <t>BETALING VIA MAESTRO                 24-09 23-09-2024 OM 06.43 UUR BONNET GB +447533150555 MET APPLE PAY 6703 42XX XXXX X901 0 VIRTUEEL KAARTNUMMER CONTACTLOZE BETALING: 6790 28XX XXXX X695 1 KAARTHOUDER: ROTTY CHRISTOFF</t>
  </si>
  <si>
    <t>BETALING VIA MAESTRO                 24-09 23-09-2024 OM 04.13 UUR BONNET GB +447533150555 MET APPLE PAY 6703 42XX XXXX X901 0 VIRTUEEL KAARTNUMMER CONTACTLOZE BETALING: 6790 28XX XXXX X695 1 KAARTHOUDER: ROTTY CHRISTOFF</t>
  </si>
  <si>
    <t>EUROPESE DOMICILIERING               24-09 SCHULDEISER     : PROXIMUS REF. SCHULDEISER: 3011891475 MANDAATREFERTE  : P000029050 MEDEDELING      : 007405483987</t>
  </si>
  <si>
    <t>BETALING VIA MAESTRO                 23-09 22-09-2024 OM 17.27 UUR CARREFOUR MARKE BE MARKE MET KBC-DEBETKAART 6703 42XX XXXX X601 6 KAARTHOUDER: BOMBAERT BRAM</t>
  </si>
  <si>
    <t>BETALING VIA MAESTRO                 23-09 21-09-2024 OM 10.24 UUR JACK &amp; JONES KORTRIJK BE KORTRIJK MET APPLE PAY 6703 42XX XXXX X601 6 VIRTUEEL KAARTNUMMER CONTACTLOZE BETALING: 6790 28XX XXXX X654 2 KAARTHOUDER: BOMBAERT BRAM</t>
  </si>
  <si>
    <t>BETALING VIA MAESTRO                 23-09 21-09-2024 OM 20.28 UUR BONNET GB +447533150555 MET APPLE PAY 6703 42XX XXXX X901 0 VIRTUEEL KAARTNUMMER CONTACTLOZE BETALING: 6790 28XX XXXX X695 1 KAARTHOUDER: ROTTY CHRISTOFF</t>
  </si>
  <si>
    <t>BETALING VIA MAESTRO                 23-09 21-09-2024 OM 02.57 UUR BONNET GB +447533150555 MET APPLE PAY 6703 42XX XXXX X901 0 VIRTUEEL KAARTNUMMER CONTACTLOZE BETALING: 6790 28XX XXXX X695 1 KAARTHOUDER: ROTTY CHRISTOFF</t>
  </si>
  <si>
    <t>BETALING VIA MAESTRO                 23-09 20-09-2024 OM 09.45 UUR Q8 108131 GENTBRUGGE V BE GENTBRUGGE MET APPLE PAY 6703 42XX XXXX X901 0 VIRTUEEL KAARTNUMMER CONTACTLOZE BETALING: 6790 28XX XXXX X695 1 KAARTHOUDER: ROTTY CHRISTOFF</t>
  </si>
  <si>
    <t>BETALING VIA MAESTRO                 23-09 20-09-2024 OM 10.05 UUR VALINSOPAY NL NL WIJK EN AALBU MET APPLE PAY 6703 42XX XXXX X901 0 VIRTUEEL KAARTNUMMER CONTACTLOZE BETALING: 6790 28XX XXXX X695 1 KAARTHOUDER: ROTTY CHRISTOFF</t>
  </si>
  <si>
    <t>BETALING VIA MAESTRO                 23-09 20-09-2024 OM 14.13 UUR VALINSOPAY NL NL WIJK EN AALBU MET APPLE PAY 6703 42XX XXXX X901 0 VIRTUEEL KAARTNUMMER CONTACTLOZE BETALING: 6790 28XX XXXX X695 1 KAARTHOUDER: ROTTY CHRISTOFF</t>
  </si>
  <si>
    <t>BETALING VIA MAESTRO                 23-09 21-09-2024 OM 08.29 UUR COOLBLUE N.V. BE BERCHEM MET APPLE PAY 6703 42XX XXXX X601 6 VIRTUEEL KAARTNUMMER CONTACTLOZE BETALING: 6790 28XX XXXX X618 6 KAARTHOUDER: BOMBAERT BRAM</t>
  </si>
  <si>
    <t>BETALING VIA MAESTRO                 23-09 21-09-2024 OM 10.45 UUR COOLBLUE N.V. 307 BE KUURNE MET APPLE PAY 6703 42XX XXXX X601 6 VIRTUEEL KAARTNUMMER CONTACTLOZE BETALING: 6790 28XX XXXX X654 2 KAARTHOUDER: BOMBAERT BRAM</t>
  </si>
  <si>
    <t>BETALING VIA MAESTRO                 23-09 21-09-2024 OM 05.28 UUR BONNET GB +447533150555 MET APPLE PAY 6703 42XX XXXX X901 0 VIRTUEEL KAARTNUMMER CONTACTLOZE BETALING: 6790 28XX XXXX X695 1 KAARTHOUDER: ROTTY CHRISTOFF</t>
  </si>
  <si>
    <t>OVERSCHRIJVING NAAR                  22-09 BE79 3632 2576 6833 BANKIER BEGUNSTIGDE: BBRUBEBB HET LEKKER KIPJE PAYCONIQ EEE0E26A39B9CD76C0FCF736 HET LEKKER KIPJE MET PAYCONIQ IN KBC MOBILE</t>
  </si>
  <si>
    <t>INSTANTOVERSCHRIJVING NAAR           21-09 BE19 4468 6772 0112 BANKIER BEGUNSTIGDE: KREDBEBBXXX MONIQUE VAN ESCH OM 19.24 UUR MET KBC MOBILE</t>
  </si>
  <si>
    <t>BETALING VIA BANCONTACT              23-09 21-09-2024 OM 10.03 UUR APOTHEEK ARIE BE8510 MARKE MET KBC-DEBETKAART 6703 42XX XXXX X601 6 KAARTHOUDER: BOMBAERT BRAM</t>
  </si>
  <si>
    <t>BETALING VIA MAESTRO                 20-09 19-09-2024 OM 13.36 UUR WARI SPRL BE KORTRIJK MET APPLE PAY 6703 42XX XXXX X601 6 VIRTUEEL KAARTNUMMER CONTACTLOZE BETALING: 6790 28XX XXXX X654 2 KAARTHOUDER: BOMBAERT BRAM</t>
  </si>
  <si>
    <t>BETALING VIA MAESTRO                 20-09 19-09-2024 OM 12.05 UUR VALINSOPAY NL NL WIJK EN AALBU MET APPLE PAY 6703 42XX XXXX X901 0 VIRTUEEL KAARTNUMMER CONTACTLOZE BETALING: 6790 28XX XXXX X695 1 KAARTHOUDER: ROTTY CHRISTOFF</t>
  </si>
  <si>
    <t>BETALING VIA MAESTRO                 20-09 19-09-2024 OM 09.11 UUR VALINSOPAY NL NL WIJK EN AALBU MET APPLE PAY 6703 42XX XXXX X901 0 VIRTUEEL KAARTNUMMER CONTACTLOZE BETALING: 6790 28XX XXXX X695 1 KAARTHOUDER: ROTTY CHRISTOFF</t>
  </si>
  <si>
    <t>BETALING VIA MAESTRO                 20-09 19-09-2024 OM 08.48 UUR BONNET GB +447533150555 MET APPLE PAY 6703 42XX XXXX X901 0 VIRTUEEL KAARTNUMMER CONTACTLOZE BETALING: 6790 28XX XXXX X695 1 KAARTHOUDER: ROTTY CHRISTOFF</t>
  </si>
  <si>
    <t>BETALING VIA MAESTRO                 20-09 19-09-2024 OM 06.18 UUR BONNET GB +447533150555 MET APPLE PAY 6703 42XX XXXX X901 0 VIRTUEEL KAARTNUMMER CONTACTLOZE BETALING: 6790 28XX XXXX X695 1 KAARTHOUDER: ROTTY CHRISTOFF</t>
  </si>
  <si>
    <t>EUROPESE DOMICILIERING               20-09 SCHULDEISER     : PROXIMUS REF. SCHULDEISER: 6011553857 MANDAATREFERTE  : B012009068 MEDEDELING      : 007474820474007445095978</t>
  </si>
  <si>
    <t>EUROPESE DOMICILIERING               20-09 SCHULDEISER     : AXA REF. SCHULDEISER: 20240914010907250035031203 MANDAATREFERTE  : 010817143526001 MEDEDELING      : 0108171435261042024-09-202024090000 0010817143526</t>
  </si>
  <si>
    <t>INSTANTOVERSCHRIJVING NAAR           19-09 BE08 7360 5161 8313 BANKIER BEGUNSTIGDE: KREDBEBBXXX FOURNIER, KENNETH 020240029902 OM 18.13 UUR MET KBC MOBILE</t>
  </si>
  <si>
    <t>BETALING VIA MAESTRO                 19-09 18-09-2024 OM 07.51 UUR VALINSOPAY NL NL WIJK EN AALBU MET APPLE PAY 6703 42XX XXXX X901 0 VIRTUEEL KAARTNUMMER CONTACTLOZE BETALING: 6790 28XX XXXX X695 1 KAARTHOUDER: ROTTY CHRISTOFF</t>
  </si>
  <si>
    <t>BETALING VIA MAESTRO                 19-09 18-09-2024 OM 13.09 UUR VALINSOPAY NL NL WIJK EN AALBU MET APPLE PAY 6703 42XX XXXX X901 0 VIRTUEEL KAARTNUMMER CONTACTLOZE BETALING: 6790 28XX XXXX X695 1 KAARTHOUDER: ROTTY CHRISTOFF</t>
  </si>
  <si>
    <t>BETALING VIA MAESTRO                 19-09 18-09-2024 OM 12.23 UUR CARREFOUR MARKE BE MARKE MET KBC-DEBETKAART 6703 42XX XXXX X601 6 KAARTHOUDER: BOMBAERT BRAM</t>
  </si>
  <si>
    <t>BETALING VIA MAESTRO                 19-09 18-09-2024 OM 17.52 UUR CARREFOUR MARKE BE MARKE MET APPLE PAY 6703 42XX XXXX X901 0 VIRTUEEL KAARTNUMMER CONTACTLOZE BETALING: 6790 28XX XXXX X695 1 KAARTHOUDER: ROTTY CHRISTOFF</t>
  </si>
  <si>
    <t>BETALING VIA MAESTRO                 19-09 18-09-2024 OM 17.13 UUR CCV*APOTHEEK VANNESTE BE KORTRIJK MET APPLE PAY 6703 42XX XXXX X901 0 VIRTUEEL KAARTNUMMER CONTACTLOZE BETALING: 6790 28XX XXXX X695 1 KAARTHOUDER: ROTTY CHRISTOFF</t>
  </si>
  <si>
    <t>OVERSCHRIJVING VAN                   19-09 BE36 8782 2113 0181 BANKIER OPDRACHTGEVER: BNAGBEBBXXX BBTK KORTRIJK SYNDICALE PREMIE SOLIDARIS 2024 2024 000.00.04 REFERENTIE: 8501307710512024-09-17T16:10:13</t>
  </si>
  <si>
    <t>INSTANTOVERSCHRIJVING NAAR           18-09 BE21 7330 6772 2703 BANKIER BEGUNSTIGDE: KREDBEBBXXX YVES DE CLERCQ ROTTY CHRISTOFF KOEKEN OM 18.12 UUR MET KBC MOBILE</t>
  </si>
  <si>
    <t>BETALING VIA MAESTRO                 18-09 17-09-2024 OM 09.48 UUR VALINSOPAY NL NL WIJK EN AALBU MET APPLE PAY 6703 42XX XXXX X901 0 VIRTUEEL KAARTNUMMER CONTACTLOZE BETALING: 6790 28XX XXXX X695 1 KAARTHOUDER: ROTTY CHRISTOFF</t>
  </si>
  <si>
    <t>BETALING VIA MAESTRO                 18-09 17-09-2024 OM 15.39 UUR PANOS RAIL SINT-NIKLAA BE SINT-NIKLAAS MET APPLE PAY 6703 42XX XXXX X901 0 VIRTUEEL KAARTNUMMER CONTACTLOZE BETALING: 6790 28XX XXXX X695 1 KAARTHOUDER: ROTTY CHRISTOFF</t>
  </si>
  <si>
    <t>BETALING VIA MAESTRO                 18-09 17-09-2024 OM 10.12 UUR CARREFOUR WEVELG BE WEVELGEM MET APPLE PAY 6703 42XX XXXX X601 6 VIRTUEEL KAARTNUMMER CONTACTLOZE BETALING: 6790 28XX XXXX X654 2 KAARTHOUDER: BOMBAERT BRAM</t>
  </si>
  <si>
    <t>BETALING VIA MAESTRO                 18-09 17-09-2024 OM 17.40 UUR CARREFOUR MARKE BE MARKE MET APPLE PAY 6703 42XX XXXX X601 6 VIRTUEEL KAARTNUMMER CONTACTLOZE BETALING: 6790 28XX XXXX X654 2 KAARTHOUDER: BOMBAERT BRAM</t>
  </si>
  <si>
    <t>BETALING VIA BANCONTACT              18-09 18-09-2024 OM 09.07 UUR BJORN P2P MOBILE MET KBC-DEBETKAART 6703 42XX XXXX X901 0 KAARTHOUDER: ROTTY CHRISTOFF</t>
  </si>
  <si>
    <t>EUROPESE DOMICILIERING               18-09 SCHULDEISER     : DPG MEDIA NV REF. SCHULDEISER: CPAY-SUB-000000913-5742375890 MANDAATREFERTE  : 12-000037945 MEDEDELING      : A1001603189 - HET LAATSTE NIEUWS - 18-09-2024 - 17-10-2024-7074243370</t>
  </si>
  <si>
    <t>BETALING VIA MAESTRO                 17-09 16-09-2024 OM 08.08 UUR VALINSOPAY NL NL WIJK EN AALBU MET APPLE PAY 6703 42XX XXXX X901 0 VIRTUEEL KAARTNUMMER CONTACTLOZE BETALING: 6790 28XX XXXX X695 1 KAARTHOUDER: ROTTY CHRISTOFF</t>
  </si>
  <si>
    <t>BETALING VIA MAESTRO                 17-09 16-09-2024 OM 12.33 UUR VALINSOPAY NL NL WIJK EN AALBU MET APPLE PAY 6703 42XX XXXX X901 0 VIRTUEEL KAARTNUMMER CONTACTLOZE BETALING: 6790 28XX XXXX X695 1 KAARTHOUDER: ROTTY CHRISTOFF</t>
  </si>
  <si>
    <t>BETALING VIA MAESTRO                 17-09 16-09-2024 OM 17.12 UUR CARREFOUR MARKE BE MARKE MET APPLE PAY 6703 42XX XXXX X601 6 VIRTUEEL KAARTNUMMER CONTACTLOZE BETALING: 6790 28XX XXXX X654 2 KAARTHOUDER: BOMBAERT BRAM</t>
  </si>
  <si>
    <t>BETALING VIA MAESTRO                 17-09 16-09-2024 OM 11.30 UUR CARREFOUR MARKE BE MARKE MET APPLE PAY 6703 42XX XXXX X601 6 VIRTUEEL KAARTNUMMER CONTACTLOZE BETALING: 6790 28XX XXXX X654 2 KAARTHOUDER: BOMBAERT BRAM</t>
  </si>
  <si>
    <t>OVERSCHRIJVING VAN                   17-09 BE81 0014 3859 9724 BANKIER OPDRACHTGEVER: GEBABEBB VANDECAVEYE MADY DOZEN HEMA</t>
  </si>
  <si>
    <t>BETALING VIA MAESTRO                 17-09 16-09-2024 OM 15.45 UUR CORAL MOON BV BE IXELLES MET APPLE PAY 6703 42XX XXXX X901 0 VIRTUEEL KAARTNUMMER CONTACTLOZE BETALING: 6790 28XX XXXX X695 1 KAARTHOUDER: ROTTY CHRISTOFF</t>
  </si>
  <si>
    <t>EUROPESE DOMICILIERING               17-09 SCHULDEISER     : KLASSE VIA MOLLIE REF. SCHULDEISER: SD69-6149-3828-9455 FEITEL. BEGUNST.: STICHTING MOLLIE PAYMENTS MANDAATREFERTE  : MD15-6737-8947-1023 MEDEDELING      : ABONNEMENT KLASSE MAGAZINE (ABONNEE NR. 72846087)</t>
  </si>
  <si>
    <t>BETALING VIA MAESTRO                 16-09 14-09-2024 OM 09.42 UUR BONNET GB BRISTOL MET KBC-DEBETKAART 6703 42XX XXXX X901 0 KAARTHOUDER: ROTTY CHRISTOFF</t>
  </si>
  <si>
    <t>BETALING VIA MAESTRO                 16-09 13-09-2024 OM 11.39 UUR HET VERSHUISJE BE SINT-NIKLAAS MET APPLE PAY 6703 42XX XXXX X901 0 VIRTUEEL KAARTNUMMER CONTACTLOZE BETALING: 6790 28XX XXXX X695 1 KAARTHOUDER: ROTTY CHRISTOFF</t>
  </si>
  <si>
    <t>BETALING VIA MAESTRO                 16-09 13-09-2024 OM 15.01 UUR VALINSOPAY NL NL WIJK EN AALBU MET APPLE PAY 6703 42XX XXXX X901 0 VIRTUEEL KAARTNUMMER CONTACTLOZE BETALING: 6790 28XX XXXX X695 1 KAARTHOUDER: ROTTY CHRISTOFF</t>
  </si>
  <si>
    <t>BETALING VIA MAESTRO                 16-09 13-09-2024 OM 10.36 UUR VALINSOPAY NL NL WIJK EN AALBU MET APPLE PAY 6703 42XX XXXX X901 0 VIRTUEEL KAARTNUMMER CONTACTLOZE BETALING: 6790 28XX XXXX X695 1 KAARTHOUDER: ROTTY CHRISTOFF</t>
  </si>
  <si>
    <t>BETALING VIA MAESTRO                 16-09 13-09-2024 OM 12.27 UUR CARREFOUR MARKE BE MARKE MET APPLE PAY 6703 42XX XXXX X601 6 VIRTUEEL KAARTNUMMER CONTACTLOZE BETALING: 6790 28XX XXXX X654 2 KAARTHOUDER: BOMBAERT BRAM</t>
  </si>
  <si>
    <t>BETALING VIA MAESTRO                 16-09 14-09-2024 OM 16.21 UUR AVA KUURNE BE KUURNE MET APPLE PAY 6703 42XX XXXX X901 0 VIRTUEEL KAARTNUMMER CONTACTLOZE BETALING: 6790 28XX XXXX X695 1 KAARTHOUDER: ROTTY CHRISTOFF</t>
  </si>
  <si>
    <t>EUROPESE DOMICILIERING               16-09 SCHULDEISER     : BALOISE BELGIUM NV REF. SCHULDEISER: 0000000000000024632075421 MANDAATREFERTE  : 202025682289 MEDEDELING      : POL.1A02635 VERV.10/09/24 9794</t>
  </si>
  <si>
    <t>EUROPESE DOMICILIERING               16-09 SCHULDEISER     : BALOISE BELGIUM NV REF. SCHULDEISER: 0000000000000024635798096 MANDAATREFERTE  : 202025687747 MEDEDELING      : POL.1B57806 VERV.10/09/24 9794</t>
  </si>
  <si>
    <t>EUROPESE DOMICILIERING               16-09 SCHULDEISER     : CARDIF -ASSURANCE VIE REF. SCHULDEISER: RF77240512607458205322936 MANDAATREFERTE  : CARDIF-8742994/01 MEDEDELING      : SCOR                   ISO                   RF77240512607458205322936</t>
  </si>
  <si>
    <t>OVERSCHRIJVING NAAR                  15-09 BE79 3632 2576 6833 BANKIER BEGUNSTIGDE: BBRUBEBB HET LEKKER KIPJE PAYCONIQ EAF5EE1EBD8B07B65E4CA059 HET LEKKER KIPJE MET PAYCONIQ IN KBC MOBILE</t>
  </si>
  <si>
    <t>BETALING VIA BANCONTACT              16-09 14-09-2024 OM 10.39 UUR PARMENTIER BAGS &amp; LUGG BE8500 KORTRIJK MET KBC-DEBETKAART 6703 42XX XXXX X601 6 KAARTHOUDER: BOMBAERT BRAM</t>
  </si>
  <si>
    <t>BETALING VIA BANCONTACT              16-09 14-09-2024 OM 08.27 UUR WARI BE8510 KORTRIJK MET KBC-DEBETKAART 6703 42XX XXXX X601 6 KAARTHOUDER: BOMBAERT BRAM</t>
  </si>
  <si>
    <t>BETALING VIA BANCONTACT              16-09 14-09-2024 OM 08.21 UUR VERLINDE LAUREN BE8510 MARKE MET KBC-DEBETKAART 6703 42XX XXXX X601 6 KAARTHOUDER: BOMBAERT BRAM</t>
  </si>
  <si>
    <t>BETALING VIA BANCONTACT              13-09 13-09-2024 OM 16.59 UUR FRITUUR NATUUR BE8510 KORTRIJK MET KBC-DEBETKAART 6703 42XX XXXX X601 6 KAARTHOUDER: BOMBAERT BRAM INFO VAN DE HANDELAAR: 5NKWTJ8 BOMBAERT BRAM</t>
  </si>
  <si>
    <t>BETALING VIA BANCONTACT              13-09 13-09-2024 OM 16.43 UUR APOTHEEK VANNESTE TOM BE8510 KORTRIJK MET KBC-DEBETKAART 6703 42XX XXXX X601 6 KAARTHOUDER: BOMBAERT BRAM</t>
  </si>
  <si>
    <t>BETALING VIA BANCONTACT              13-09 13-09-2024 OM 16.43 UUR HEMA_ECOM_BE NL1033SB AMSTERDAM MET KBC-DEBETKAART 6703 42XX XXXX X901 0 KAARTHOUDER: ROTTY CHRISTOFF</t>
  </si>
  <si>
    <t>BETALING VIA MAESTRO                 13-09 12-09-2024 OM 15.41 UUR PANOS RAIL SINT-NIKLAA BE SINT-NIKLAAS MET APPLE PAY 6703 42XX XXXX X901 0 VIRTUEEL KAARTNUMMER CONTACTLOZE BETALING: 6790 28XX XXXX X695 1 KAARTHOUDER: ROTTY CHRISTOFF</t>
  </si>
  <si>
    <t>BETALING VIA MAESTRO                 13-09 12-09-2024 OM 13.44 UUR VALINSOPAY NL NL WIJK EN AALBU MET APPLE PAY 6703 42XX XXXX X901 0 VIRTUEEL KAARTNUMMER CONTACTLOZE BETALING: 6790 28XX XXXX X695 1 KAARTHOUDER: ROTTY CHRISTOFF</t>
  </si>
  <si>
    <t>BETALING VIA MAESTRO                 13-09 12-09-2024 OM 13.26 UUR SPAR KORTRIJK BE KORTRIJK MET APPLE PAY 6703 42XX XXXX X601 6 VIRTUEEL KAARTNUMMER CONTACTLOZE BETALING: 6790 28XX XXXX X654 2 KAARTHOUDER: BOMBAERT BRAM</t>
  </si>
  <si>
    <t>BETALING VIA MAESTRO                 13-09 12-09-2024 OM 10.07 UUR VALINSOPAY NL NL WIJK EN AALBU MET APPLE PAY 6703 42XX XXXX X901 0 VIRTUEEL KAARTNUMMER CONTACTLOZE BETALING: 6790 28XX XXXX X695 1 KAARTHOUDER: ROTTY CHRISTOFF</t>
  </si>
  <si>
    <t>BETALING VIA MAESTRO                 13-09 12-09-2024 OM 12.56 UUR JBC 161 KUURNE BE KUURNE MET APPLE PAY 6703 42XX XXXX X601 6 VIRTUEEL KAARTNUMMER CONTACTLOZE BETALING: 6790 28XX XXXX X654 2 KAARTHOUDER: BOMBAERT BRAM</t>
  </si>
  <si>
    <t>BETALING VIA MAESTRO                 13-09 12-09-2024 OM 13.06 UUR CCV*DELI SHOPPING BE KUURNE MET APPLE PAY 6703 42XX XXXX X601 6 VIRTUEEL KAARTNUMMER CONTACTLOZE BETALING: 6790 28XX XXXX X654 2 KAARTHOUDER: BOMBAERT BRAM</t>
  </si>
  <si>
    <t>BETALING VIA MAESTRO                 13-09 12-09-2024 OM 13.03 UUR JULES 1130 BE KORTRIJK MET APPLE PAY 6703 42XX XXXX X601 6 VIRTUEEL KAARTNUMMER CONTACTLOZE BETALING: 6790 28XX XXXX X654 2 KAARTHOUDER: BOMBAERT BRAM</t>
  </si>
  <si>
    <t>BETALING VIA MAESTRO                 13-09 12-09-2024 OM 07.32 UUR BONNET GB BRISTOL MET APPLE PAY 6703 42XX XXXX X901 0 VIRTUEEL KAARTNUMMER CONTACTLOZE BETALING: 6790 28XX XXXX X695 1 KAARTHOUDER: ROTTY CHRISTOFF</t>
  </si>
  <si>
    <t>BETALING VIA MAESTRO                 13-09 12-09-2024 OM 05.01 UUR BONNET GB BRISTOL MET APPLE PAY 6703 42XX XXXX X901 0 VIRTUEEL KAARTNUMMER CONTACTLOZE BETALING: 6790 28XX XXXX X695 1 KAARTHOUDER: ROTTY CHRISTOFF</t>
  </si>
  <si>
    <t>BETALING VIA MAESTRO                 12-09 11-09-2024 OM 10.42 UUR VALINSOPAY NL NL WIJK EN AALBU MET APPLE PAY 6703 42XX XXXX X901 0 VIRTUEEL KAARTNUMMER CONTACTLOZE BETALING: 6790 28XX XXXX X695 1 KAARTHOUDER: ROTTY CHRISTOFF</t>
  </si>
  <si>
    <t>BETALING VIA MAESTRO                 12-09 11-09-2024 OM 10.43 UUR VALINSOPAY NL NL WIJK EN AALBU MET APPLE PAY 6703 42XX XXXX X901 0 VIRTUEEL KAARTNUMMER CONTACTLOZE BETALING: 6790 28XX XXXX X695 1 KAARTHOUDER: ROTTY CHRISTOFF</t>
  </si>
  <si>
    <t>BETALING VIA MAESTRO                 12-09 11-09-2024 OM 12.38 UUR VALINSOPAY NL NL WIJK EN AALBU MET APPLE PAY 6703 42XX XXXX X901 0 VIRTUEEL KAARTNUMMER CONTACTLOZE BETALING: 6790 28XX XXXX X695 1 KAARTHOUDER: ROTTY CHRISTOFF</t>
  </si>
  <si>
    <t>BETALING VIA MAESTRO                 12-09 11-09-2024 OM 15.58 UUR PANOS RAIL SINT-NIKLAA BE SINT-NIKLAAS MET APPLE PAY 6703 42XX XXXX X901 0 VIRTUEEL KAARTNUMMER CONTACTLOZE BETALING: 6790 28XX XXXX X695 1 KAARTHOUDER: ROTTY CHRISTOFF</t>
  </si>
  <si>
    <t>BETALING VIA MAESTRO                 12-09 11-09-2024 OM 07.36 UUR BONNET GB BRISTOL MET APPLE PAY 6703 42XX XXXX X901 0 VIRTUEEL KAARTNUMMER CONTACTLOZE BETALING: 6790 28XX XXXX X695 1 KAARTHOUDER: ROTTY CHRISTOFF</t>
  </si>
  <si>
    <t>BETALING VIA MAESTRO                 12-09 11-09-2024 OM 05.05 UUR BONNET GB BRISTOL MET APPLE PAY 6703 42XX XXXX X901 0 VIRTUEEL KAARTNUMMER CONTACTLOZE BETALING: 6790 28XX XXXX X695 1 KAARTHOUDER: ROTTY CHRISTOFF</t>
  </si>
  <si>
    <t>BETALING VIA MAESTRO                 11-09 10-09-2024 OM 09.25 UUR VALINSOPAY NL NL WIJK EN AALBU MET APPLE PAY 6703 42XX XXXX X901 0 VIRTUEEL KAARTNUMMER CONTACTLOZE BETALING: 6790 28XX XXXX X695 1 KAARTHOUDER: ROTTY CHRISTOFF</t>
  </si>
  <si>
    <t>BETALING VIA MAESTRO                 11-09 10-09-2024 OM 12.08 UUR VALINSOPAY NL NL WIJK EN AALBU MET APPLE PAY 6703 42XX XXXX X901 0 VIRTUEEL KAARTNUMMER CONTACTLOZE BETALING: 6790 28XX XXXX X695 1 KAARTHOUDER: ROTTY CHRISTOFF</t>
  </si>
  <si>
    <t>BETALING VIA BANCONTACT              11-09 11-09-2024 OM 12.19 UUR SANTY JAN DHR. BE8510 MARKE MET KBC-DEBETKAART 6703 42XX XXXX X601 6 KAARTHOUDER: BOMBAERT BRAM</t>
  </si>
  <si>
    <t>EUROPESE DOMICILIERING               11-09 SCHULDEISER     : STREAMZ REF. SCHULDEISER: STR16NAQOSWQ4RIRAQLHGRANPEIVAJ1YCB MANDAATREFERTE  : TYGILX4GBDBRBUON MEDEDELING      : STREAMZ</t>
  </si>
  <si>
    <t>BETALING VIA BANCONTACT              11-09 10-09-2024 OM 17.16 UUR CATTEEUW LUDOVIC BE8510 MARKE MET KBC-DEBETKAART 6703 42XX XXXX X901 0 KAARTHOUDER: ROTTY CHRISTOFF</t>
  </si>
  <si>
    <t>BETALING VIA MAESTRO                 10-09 09-09-2024 OM 13.46 UUR VALINSOPAY NL NL WIJK EN AALBU MET APPLE PAY 6703 42XX XXXX X901 0 VIRTUEEL KAARTNUMMER CONTACTLOZE BETALING: 6790 28XX XXXX X695 1 KAARTHOUDER: ROTTY CHRISTOFF</t>
  </si>
  <si>
    <t>BETALING VIA MAESTRO                 10-09 09-09-2024 OM 12.05 UUR BON'AP DESTELBERGEN BE DESTELBERGEN MET APPLE PAY 6703 42XX XXXX X901 0 VIRTUEEL KAARTNUMMER CONTACTLOZE BETALING: 6790 28XX XXXX X695 1 KAARTHOUDER: ROTTY CHRISTOFF</t>
  </si>
  <si>
    <t>BETALING VIA MAESTRO                 10-09 09-09-2024 OM 08.54 UUR VALINSOPAY NL NL WIJK EN AALBU MET APPLE PAY 6703 42XX XXXX X901 0 VIRTUEEL KAARTNUMMER CONTACTLOZE BETALING: 6790 28XX XXXX X695 1 KAARTHOUDER: ROTTY CHRISTOFF</t>
  </si>
  <si>
    <t>BETALING VIA MAESTRO                 10-09 09-09-2024 OM 15.28 UUR VALINSOPAY NL NL WIJK EN AALBU MET APPLE PAY 6703 42XX XXXX X901 0 VIRTUEEL KAARTNUMMER CONTACTLOZE BETALING: 6790 28XX XXXX X695 1 KAARTHOUDER: ROTTY CHRISTOFF</t>
  </si>
  <si>
    <t>BETALING VIA BANCONTACT              10-09 10-09-2024 OM 10.25 UUR FOODTICKET NL1271TW HUIZEN MET KBC-DEBETKAART 6703 42XX XXXX X901 0 KAARTHOUDER: ROTTY CHRISTOFF INFO VAN DE HANDELAAR: CENTERKEN - SINT-NIKLAAS/FOODT</t>
  </si>
  <si>
    <t>BETALING VIA MAESTRO                 10-09 07-09-2024 OM 10.46 UUR PONNET BE EPRE-MERE MET APPLE PAY 6703 42XX XXXX X601 6 VIRTUEEL KAARTNUMMER CONTACTLOZE BETALING: 6790 28XX XXXX X654 2 KAARTHOUDER: BOMBAERT BRAM</t>
  </si>
  <si>
    <t>EUROPESE DOMICILIERING               10-09 SCHULDEISER     : ACOD BIJDRAGEN REF. SCHULDEISER: MEMBERS/CONTRIBSDD/203746463 MANDAATREFERTE  : 47885563 MEDEDELING      : 0203746463 09/2024</t>
  </si>
  <si>
    <t>BETALING VIA MAESTRO                 09-09 08-09-2024 OM 12.14 UUR COMARKT ORDEGEM BE LEDE MET APPLE PAY 6703 42XX XXXX X601 6 VIRTUEEL KAARTNUMMER CONTACTLOZE BETALING: 6790 28XX XXXX X654 2 KAARTHOUDER: BOMBAERT BRAM</t>
  </si>
  <si>
    <t>BETALING VIA MAESTRO                 09-09 07-09-2024 OM 14.03 UUR TEXACO GROOT-BIJGAARDE BE GROOT-BIJGAAR MET APPLE PAY 6703 42XX XXXX X601 6 VIRTUEEL KAARTNUMMER CONTACTLOZE BETALING: 6790 28XX XXXX X654 2 KAARTHOUDER: BOMBAERT BRAM</t>
  </si>
  <si>
    <t>BETALING VIA MAESTRO                 09-09 07-09-2024 OM 18.32 UUR HEIDE ATELIER BE HEIST-OP-DEN- MET APPLE PAY 6703 42XX XXXX X601 6 VIRTUEEL KAARTNUMMER CONTACTLOZE BETALING: 6790 28XX XXXX X654 2 KAARTHOUDER: BOMBAERT BRAM</t>
  </si>
  <si>
    <t>BETALING VIA MAESTRO                 09-09 06-09-2024 OM 08.58 UUR CARREFOUR MARKE BE MARKE MET APPLE PAY 6703 42XX XXXX X601 6 VIRTUEEL KAARTNUMMER CONTACTLOZE BETALING: 6790 28XX XXXX X654 2 KAARTHOUDER: BOMBAERT BRAM</t>
  </si>
  <si>
    <t>BETALING VIA MAESTRO                 09-09 07-09-2024 OM 00.00 UUR STARBUCKS DILBEEK GROO BE BRUSSELS MET APPLE PAY 6703 42XX XXXX X601 6 VIRTUEEL KAARTNUMMER CONTACTLOZE BETALING: 6790 28XX XXXX X654 2 KAARTHOUDER: BOMBAERT BRAM</t>
  </si>
  <si>
    <t>BETALING VIA MAESTRO                 09-09 07-09-2024 OM 13.55 UUR BONNET GB BRISTOL MET APPLE PAY 6703 42XX XXXX X901 0 VIRTUEEL KAARTNUMMER CONTACTLOZE BETALING: 6790 28XX XXXX X695 1 KAARTHOUDER: ROTTY CHRISTOFF</t>
  </si>
  <si>
    <t>BETALING VIA MAESTRO                 09-09 07-09-2024 OM 11.25 UUR BONNET GB BRISTOL MET APPLE PAY 6703 42XX XXXX X901 0 VIRTUEEL KAARTNUMMER CONTACTLOZE BETALING: 6790 28XX XXXX X695 1 KAARTHOUDER: ROTTY CHRISTOFF</t>
  </si>
  <si>
    <t>BETALING VIA MAESTRO                 09-09 06-09-2024 OM 10.16 UUR BONNET GB BRISTOL MET KBC-DEBETKAART 6703 42XX XXXX X901 0 KAARTHOUDER: ROTTY CHRISTOFF</t>
  </si>
  <si>
    <t>EUROPESE DOMICILIERING               09-09 SCHULDEISER     : CHARGEMAP SAS REF. SCHULDEISER: STR16NAQNHE7YSP5B5TPPRANSVI4K4MUEC MANDAATREFERTE  : YGAYU1XCULZ4UQUA MEDEDELING      : CHARGEMAP</t>
  </si>
  <si>
    <t>BETALING VIA BANCONTACT              09-09 08-09-2024 OM 15.09 UUR SCHELFHOUT LISELOTTE BE9340 LEDE MET KBC-DEBETKAART 6703 42XX XXXX X601 6 KAARTHOUDER: BOMBAERT BRAM</t>
  </si>
  <si>
    <t>INSTANTOVERSCHRIJVING NAAR           07-09 BE70 7330 7348 6725 BANKIER BEGUNSTIGDE: KREDBEBBXXX IEDEREEN DIVERS 1000 OM 12.52 UUR MET KBC MOBILE</t>
  </si>
  <si>
    <t>BETALING VIA BANCONTACT              09-09 07-09-2024 OM 10.57 UUR MARC BEIRENS  BVBA BE9420 ERONDEGEM MET KBC-DEBETKAART 6703 42XX XXXX X601 6 KAARTHOUDER: BOMBAERT BRAM</t>
  </si>
  <si>
    <t>BETALING VIA MAESTRO                 06-09 05-09-2024 OM 12.26 UUR SPAR KORTRIJK BE KORTRIJK MET APPLE PAY 6703 42XX XXXX X601 6 VIRTUEEL KAARTNUMMER CONTACTLOZE BETALING: 6790 28XX XXXX X654 2 KAARTHOUDER: BOMBAERT BRAM</t>
  </si>
  <si>
    <t>BETALING VIA MAESTRO                 06-09 05-09-2024 OM 14.01 UUR VALINSOPAY NL NL WIJK EN AALBU MET APPLE PAY 6703 42XX XXXX X901 0 VIRTUEEL KAARTNUMMER CONTACTLOZE BETALING: 6790 28XX XXXX X695 1 KAARTHOUDER: ROTTY CHRISTOFF</t>
  </si>
  <si>
    <t>BETALING VIA MAESTRO                 06-09 05-09-2024 OM 09.28 UUR VALINSOPAY NL NL WIJK EN AALBU MET APPLE PAY 6703 42XX XXXX X901 0 VIRTUEEL KAARTNUMMER CONTACTLOZE BETALING: 6790 28XX XXXX X695 1 KAARTHOUDER: ROTTY CHRISTOFF</t>
  </si>
  <si>
    <t>BETALING VIA MAESTRO                 06-09 05-09-2024 OM 15.46 UUR PANOS RAIL SINT-NIKLAA BE SINT-NIKLAAS MET APPLE PAY 6703 42XX XXXX X901 0 VIRTUEEL KAARTNUMMER CONTACTLOZE BETALING: 6790 28XX XXXX X695 1 KAARTHOUDER: ROTTY CHRISTOFF</t>
  </si>
  <si>
    <t>BETALING VIA MAESTRO                 06-09 05-09-2024 OM 15.07 UUR AVA KUURNE BE KUURNE MET APPLE PAY 6703 42XX XXXX X601 6 VIRTUEEL KAARTNUMMER CONTACTLOZE BETALING: 6790 28XX XXXX X654 2 KAARTHOUDER: BOMBAERT BRAM</t>
  </si>
  <si>
    <t>BETALING VIA MAESTRO                 06-09 05-09-2024 OM 15.22 UUR EURO SHOP KORTRIJK BE ROESELARE MET APPLE PAY 6703 42XX XXXX X601 6 VIRTUEEL KAARTNUMMER CONTACTLOZE BETALING: 6790 28XX XXXX X654 2 KAARTHOUDER: BOMBAERT BRAM</t>
  </si>
  <si>
    <t>BETALING VIA MAESTRO                 06-09 05-09-2024 OM 14.38 UUR EURO SHOP KORTRIJK BE ROESELARE MET APPLE PAY 6703 42XX XXXX X601 6 VIRTUEEL KAARTNUMMER CONTACTLOZE BETALING: 6790 28XX XXXX X654 2 KAARTHOUDER: BOMBAERT BRAM</t>
  </si>
  <si>
    <t>BETALING VIA MAESTRO                 06-09 05-09-2024 OM 07.34 UUR BONNET GB BRISTOL MET APPLE PAY 6703 42XX XXXX X901 0 VIRTUEEL KAARTNUMMER CONTACTLOZE BETALING: 6790 28XX XXXX X695 1 KAARTHOUDER: ROTTY CHRISTOFF</t>
  </si>
  <si>
    <t>BETALING VIA MAESTRO                 06-09 05-09-2024 OM 05.04 UUR BONNET GB BRISTOL MET APPLE PAY 6703 42XX XXXX X901 0 VIRTUEEL KAARTNUMMER CONTACTLOZE BETALING: 6790 28XX XXXX X695 1 KAARTHOUDER: ROTTY CHRISTOFF</t>
  </si>
  <si>
    <t>EUROPESE DOMICILIERING               06-09 SCHULDEISER     : ONESTO KREDIETMAATSCHAPPIJ REF. SCHULDEISER: 077-00-13137-74/041--/20240901/R MANDAATREFERTE  : BE96SDA077001313774 MEDEDELING      : DOSSIER 077-00-13137-74 - 01/09/202 4</t>
  </si>
  <si>
    <t>BETALING VIA BANCONTACT              06-09 06-09-2024 OM 06.18 UUR SNCB NMBS WEB BE1060 BRUXELLES MET KBC-DEBETKAART 6703 42XX XXXX X901 0 KAARTHOUDER: ROTTY CHRISTOFF</t>
  </si>
  <si>
    <t>OVERSCHRIJVING NAAR                  05-09 BE05 0018 9871 4675 BANKIER BEGUNSTIGDE: GEBABEBB LASER LINE PAYCONIQ 0AB2AED641C7856C3FF125DB LASER LINE MET PAYCONIQ</t>
  </si>
  <si>
    <t>BETALING VIA MAESTRO                 05-09 04-09-2024 OM 14.01 UUR COLRUYT KORTRIJK BE KORTRIJK MET APPLE PAY 6703 42XX XXXX X601 6 VIRTUEEL KAARTNUMMER CONTACTLOZE BETALING: 6790 28XX XXXX X654 2 KAARTHOUDER: BOMBAERT BRAM</t>
  </si>
  <si>
    <t>BETALING VIA MAESTRO                 05-09 04-09-2024 OM 12.17 UUR BON'AP DESTELBERGEN BE DESTELBERGEN MET APPLE PAY 6703 42XX XXXX X901 0 VIRTUEEL KAARTNUMMER CONTACTLOZE BETALING: 6790 28XX XXXX X695 1 KAARTHOUDER: ROTTY CHRISTOFF</t>
  </si>
  <si>
    <t>BETALING VIA MAESTRO                 05-09 04-09-2024 OM 13.43 UUR VALINSOPAY NL NL WIJK EN AALBU MET APPLE PAY 6703 42XX XXXX X901 0 VIRTUEEL KAARTNUMMER CONTACTLOZE BETALING: 6790 28XX XXXX X695 1 KAARTHOUDER: ROTTY CHRISTOFF</t>
  </si>
  <si>
    <t>BETALING VIA BANCONTACT              05-09 05-09-2024 OM 10.40 UUR FOODTICKET NL1271TW HUIZEN MET KBC-DEBETKAART 6703 42XX XXXX X901 0 KAARTHOUDER: ROTTY CHRISTOFF INFO VAN DE HANDELAAR: CENTERKEN - SINT-NIKLAAS/FOODT</t>
  </si>
  <si>
    <t>BETALING VIA MAESTRO                 05-09 04-09-2024 OM 12.24 UUR CARREFOUR MARKE BE MARKE MET APPLE PAY 6703 42XX XXXX X601 6 VIRTUEEL KAARTNUMMER CONTACTLOZE BETALING: 6790 28XX XXXX X654 2 KAARTHOUDER: BOMBAERT BRAM</t>
  </si>
  <si>
    <t>EUROPESE DOMICILIERING               05-09 SCHULDEISER     : EUROMEX NV REF. SCHULDEISER: POLIS: 3463649 MANDAATREFERTE  : 30507E MEDEDELING      : SCOR                   BBA                   240982296065</t>
  </si>
  <si>
    <t>BETALING VIA BANCONTACT              05-09 04-09-2024 OM 19.40 UUR ENGIE BE1000 BRUSSEL MET KBC-DEBETKAART 6703 42XX XXXX X901 0 KAARTHOUDER: ROTTY CHRISTOFF</t>
  </si>
  <si>
    <t>BETALING VIA BANCONTACT              05-09 04-09-2024 OM 17.13 UUR PIZZA HUT BE8500 KORTRIJK MET KBC-DEBETKAART 6703 42XX XXXX X601 6 KAARTHOUDER: BOMBAERT BRAM</t>
  </si>
  <si>
    <t>BETALING VIA MAESTRO                 04-09 03-09-2024 OM 15.26 UUR VALINSOPAY NL NL WIJK EN AALBU MET APPLE PAY 6703 42XX XXXX X901 0 VIRTUEEL KAARTNUMMER CONTACTLOZE BETALING: 6790 28XX XXXX X695 1 KAARTHOUDER: ROTTY CHRISTOFF</t>
  </si>
  <si>
    <t>BETALING VIA MAESTRO                 04-09 03-09-2024 OM 09.58 UUR OKAY WEVELGEM 4258 BE WEVELGEM MET APPLE PAY 6703 42XX XXXX X601 6 VIRTUEEL KAARTNUMMER CONTACTLOZE BETALING: 6790 28XX XXXX X654 2 KAARTHOUDER: BOMBAERT BRAM</t>
  </si>
  <si>
    <t>BETALING VIA MAESTRO                 04-09 03-09-2024 OM 16.41 UUR CARREFOUR MARKE BE MARKE MET APPLE PAY 6703 42XX XXXX X601 6 VIRTUEEL KAARTNUMMER CONTACTLOZE BETALING: 6790 28XX XXXX X654 2 KAARTHOUDER: BOMBAERT BRAM</t>
  </si>
  <si>
    <t>BETALING VIA BANCONTACT              04-09 03-09-2024 OM 19.55 UUR MIJN.HOST NL1066JR AMSTERDAM MET KBC-DEBETKAART 6703 42XX XXXX X901 0 KAARTHOUDER: ROTTY CHRISTOFF INFO VAN DE HANDELAAR: 6P1PPTC MIJN.HOST FACTUURNR. 2</t>
  </si>
  <si>
    <t>BETALING VIA BANCONTACT              04-09 03-09-2024 OM 17.54 UUR MIJN.HOST NL1066JR AMSTERDAM MET KBC-DEBETKAART 6703 42XX XXXX X901 0 KAARTHOUDER: ROTTY CHRISTOFF INFO VAN DE HANDELAAR: 5IN9G8F MIJN.HOST FACTUURNR. 2</t>
  </si>
  <si>
    <t>BETALING VIA MAESTRO                 03-09 02-09-2024 OM 15.19 UUR VALINSOPAY NL NL WIJK EN AALBU MET APPLE PAY 6703 42XX XXXX X901 0 VIRTUEEL KAARTNUMMER CONTACTLOZE BETALING: 6790 28XX XXXX X695 1 KAARTHOUDER: ROTTY CHRISTOFF</t>
  </si>
  <si>
    <t>BETALING VIA MAESTRO                 03-09 02-09-2024 OM 11.49 UUR VALINSOPAY NL NL WIJK EN AALBU MET APPLE PAY 6703 42XX XXXX X901 0 VIRTUEEL KAARTNUMMER CONTACTLOZE BETALING: 6790 28XX XXXX X695 1 KAARTHOUDER: ROTTY CHRISTOFF</t>
  </si>
  <si>
    <t>BETALING VIA MAESTRO                 03-09 02-09-2024 OM 10.25 UUR VALINSOPAY NL NL WIJK EN AALBU MET APPLE PAY 6703 42XX XXXX X901 0 VIRTUEEL KAARTNUMMER CONTACTLOZE BETALING: 6790 28XX XXXX X695 1 KAARTHOUDER: ROTTY CHRISTOFF</t>
  </si>
  <si>
    <t>MOBIELE BETALING                     03-09 DATUM: 03-09-2024 OM 09.37</t>
  </si>
  <si>
    <t>OVERSCHRIJVING VAN                   03-09 BE81 0014 3859 9724 BANKIER OPDRACHTGEVER: GEBABEBB VANDECAVEYE MADY</t>
  </si>
  <si>
    <t>BETALING VIA BANCONTACT              03-09 03-09-2024 OM 09.43 UUR ROAEN CHRISTOPHE P2P MOBILE MET KBC-DEBETKAART 6703 42XX XXXX X901 0 KAARTHOUDER: ROTTY CHRISTOFF</t>
  </si>
  <si>
    <t>EUROPESE DOMICILIERING               03-09 SCHULDEISER     : BNP PARIBAS LEASE GROUP N.V.-S.A. REF. SCHULDEISER: REF03092400000000000000000002500688 FEITEL. BEGUNST.: BNP PARIBAS LEASE GROUP SA-NV MANDAATREFERTE  : SIEN0100033516 MEDEDELING      : FCOTBB94698A1B50230EPU4T448856</t>
  </si>
  <si>
    <t>OVERSCHRIJVING NAAR                  03-09 BE02 3751 1109 9940 BANKIER BEGUNSTIGDE: BBRUBEBB AGENTSCHAP VLAAMSE BELASTINGDI ENST 242030845251 MET KBC MOBILE VIA BETAALAGENDA</t>
  </si>
  <si>
    <t>BETALING VIA BANCONTACT              02-09 02-09-2024 OM 16.30 UUR SANTY JAN DHR. BE8510 MARKE MET KBC-DEBETKAART 6703 42XX XXXX X601 6 KAARTHOUDER: BOMBAERT BRAM</t>
  </si>
  <si>
    <t>BETALING VIA BANCONTACT              02-09 02-09-2024 OM 13.37 UUR CLICK4FOOD BE1130 BRUXELLES MET KBC-DEBETKAART 6703 42XX XXXX X601 6 KAARTHOUDER: BOMBAERT BRAM</t>
  </si>
  <si>
    <t>BETALING VIA MAESTRO                 02-09 01-09-2024 OM 13.34 UUR EURO SHOP KORTRIJK BE ROESELARE MET APPLE PAY 6703 42XX XXXX X601 6 VIRTUEEL KAARTNUMMER CONTACTLOZE BETALING: 6790 28XX XXXX X654 2 KAARTHOUDER: BOMBAERT BRAM</t>
  </si>
  <si>
    <t>BETALING VIA MAESTRO                 02-09 31-08-2024 OM 16.16 UUR CARREFOUR MARKE BE MARKE MET APPLE PAY 6703 42XX XXXX X601 6 VIRTUEEL KAARTNUMMER CONTACTLOZE BETALING: 6790 28XX XXXX X654 2 KAARTHOUDER: BOMBAERT BRAM</t>
  </si>
  <si>
    <t>BETALING VIA MAESTRO                 02-09 01-09-2024 OM 15.30 UUR CARREFOUR MARKE BE MARKE MET KBC-DEBETKAART 6703 42XX XXXX X601 6 KAARTHOUDER: BOMBAERT BRAM</t>
  </si>
  <si>
    <t>BETALING VIA MAESTRO                 02-09 01-09-2024 OM 12.26 UUR CARREFOUR MARKE BE MARKE MET KBC-DEBETKAART 6703 42XX XXXX X601 6 KAARTHOUDER: BOMBAERT BRAM</t>
  </si>
  <si>
    <t>BETALING VIA MAESTRO                 02-09 01-09-2024 OM 08.14 UUR CARREFOUR MARKE BE MARKE MET KBC-DEBETKAART 6703 42XX XXXX X601 6 KAARTHOUDER: BOMBAERT BRAM</t>
  </si>
  <si>
    <t>BETALING VIA BANCONTACT              02-09 02-09-2024 OM 10.21 UUR FOODTICKET NL1271TW HUIZEN MET KBC-DEBETKAART 6703 42XX XXXX X901 0 KAARTHOUDER: ROTTY CHRISTOFF INFO VAN DE HANDELAAR: CENTERKEN - SINT-NIKLAAS/FOODT</t>
  </si>
  <si>
    <t>BETALING VIA MAESTRO                 02-09 01-09-2024 OM 08.37 UUR BONNET GB BRISTOL MET APPLE PAY 6703 42XX XXXX X901 0 VIRTUEEL KAARTNUMMER CONTACTLOZE BETALING: 6790 28XX XXXX X695 1 KAARTHOUDER: ROTTY CHRISTOFF</t>
  </si>
  <si>
    <t>BETALING VIA MAESTRO                 02-09 31-08-2024 OM 12.37 UUR IKEA GENT-STORE BE SINT-DENIJS-W MET APPLE PAY 6703 42XX XXXX X601 6 VIRTUEEL KAARTNUMMER CONTACTLOZE BETALING: 6790 28XX XXXX X654 2 KAARTHOUDER: BOMBAERT BRAM</t>
  </si>
  <si>
    <t>BETALING VIA MAESTRO                 02-09 01-09-2024 OM 06.07 UUR BONNET GB BRISTOL MET APPLE PAY 6703 42XX XXXX X901 0 VIRTUEEL KAARTNUMMER CONTACTLOZE BETALING: 6790 28XX XXXX X695 1 KAARTHOUDER: ROTTY CHRISTOFF</t>
  </si>
  <si>
    <t>BETALING VIA MAESTRO                 02-09 31-08-2024 OM 13.21 UUR RED BOURBON BVBA BE VICHTE MET APPLE PAY 6703 42XX XXXX X601 6 VIRTUEEL KAARTNUMMER CONTACTLOZE BETALING: 6790 28XX XXXX X654 2 KAARTHOUDER: BOMBAERT BRAM</t>
  </si>
  <si>
    <t>BETALING VIA MAESTRO                 02-09 30-08-2024 OM 10.36 UUR VALINSOPAY NL NL WIJK EN AALBU MET APPLE PAY 6703 42XX XXXX X901 0 VIRTUEEL KAARTNUMMER CONTACTLOZE BETALING: 6790 28XX XXXX X695 1 KAARTHOUDER: ROTTY CHRISTOFF</t>
  </si>
  <si>
    <t>BETALING VIA MAESTRO                 02-09 30-08-2024 OM 12.12 UUR VALINSOPAY NL NL WIJK EN AALBU MET APPLE PAY 6703 42XX XXXX X901 0 VIRTUEEL KAARTNUMMER CONTACTLOZE BETALING: 6790 28XX XXXX X695 1 KAARTHOUDER: ROTTY CHRISTOFF</t>
  </si>
  <si>
    <t>BETALING VIA MAESTRO                 02-09 30-08-2024 OM 15.22 UUR VALINSOPAY NL NL WIJK EN AALBU MET APPLE PAY 6703 42XX XXXX X901 0 VIRTUEEL KAARTNUMMER CONTACTLOZE BETALING: 6790 28XX XXXX X695 1 KAARTHOUDER: ROTTY CHRISTOFF</t>
  </si>
  <si>
    <t>BETALING VIA MAESTRO                 02-09 30-08-2024 OM 15.06 UUR AZ GROENINGE VZW BE KORTRIJK MET APPLE PAY 6703 42XX XXXX X601 6 VIRTUEEL KAARTNUMMER CONTACTLOZE BETALING: 6790 28XX XXXX X654 2 KAARTHOUDER: BOMBAERT BRAM</t>
  </si>
  <si>
    <t>BETALING VIA MAESTRO                 02-09 30-08-2024 OM 13.49 UUR CARREFOUR MARKE BE MARKE MET APPLE PAY 6703 42XX XXXX X601 6 VIRTUEEL KAARTNUMMER CONTACTLOZE BETALING: 6790 28XX XXXX X654 2 KAARTHOUDER: BOMBAERT BRAM</t>
  </si>
  <si>
    <t>BETALING VIA MAESTRO                 02-09 30-08-2024 OM 16.59 UUR CARREFOUR MARKE BE MARKE MET KBC-DEBETKAART 6703 42XX XXXX X601 6 KAARTHOUDER: BOMBAERT BRAM</t>
  </si>
  <si>
    <t>BETALING VIA MAESTRO                 02-09 30-08-2024 OM 15.44 UUR PANOS RAIL SINT-NIKLAA BE SINT-NIKLAAS MET APPLE PAY 6703 42XX XXXX X901 0 VIRTUEEL KAARTNUMMER CONTACTLOZE BETALING: 6790 28XX XXXX X695 1 KAARTHOUDER: ROTTY CHRISTOFF</t>
  </si>
  <si>
    <t>BETALING VIA MAESTRO                 02-09 30-08-2024 OM 12.14 UUR CCV*P VEEMARKT BE KORTRIJK MET KBC-DEBETKAART 6703 42XX XXXX X601 6 KAARTHOUDER: BOMBAERT BRAM</t>
  </si>
  <si>
    <t>BETALING VIA MAESTRO                 02-09 30-08-2024 OM 15.13 UUR ALGEMEEN ZIEKENHUIS GR BE KORTRIJK MET KBC-DEBETKAART 6703 42XX XXXX X601 6 KAARTHOUDER: BOMBAERT BRAM</t>
  </si>
  <si>
    <t>BETALING VIA MAESTRO                 02-09 31-08-2024 OM 01.55 UUR BONNET GB BRISTOL MET APPLE PAY 6703 42XX XXXX X901 0 VIRTUEEL KAARTNUMMER CONTACTLOZE BETALING: 6790 28XX XXXX X695 1 KAARTHOUDER: ROTTY CHRISTOFF</t>
  </si>
  <si>
    <t>EUROPESE DOMICILIERING               02-09 SCHULDEISER     : KBC VERZEKERINGEN REF. SCHULDEISER: 394583090108 MANDAATREFERTE  : L00194638787V0001 EIGEN OMSCHR.   : HOSPITALISATIEVERZEKERING MEDEDELING      : POL.54467509 31/08/2024-30/09/2024 HOSPITALISATIEVERZEKERING</t>
  </si>
  <si>
    <t>EUROPESE DOMICILIERING               02-09 SCHULDEISER     : DKV BELGIUM REF. SCHULDEISER: 2024237345523551X000000000000001 MANDAATREFERTE  : 345523551/002 MEDEDELING      : 0924-1024 PREMIE</t>
  </si>
  <si>
    <t>EUROPESE DOMICILIERING               02-09 SCHULDEISER     : ABVV WEST VLAANDEREN REF. SCHULDEISER: 8470789-1240829 MANDAATREFERTE  : 93032216582-20200713 MEDEDELING      : LIDGELD ABVV-BBTK TEM 09/24</t>
  </si>
  <si>
    <t>AUTOMATISCH SPAREN                   01-09 NAAR BE13 7460 4686 9539 AUTOMATISCH SPAREN</t>
  </si>
  <si>
    <t>OVERSCHRIJVING VAN                   30-08 BE42 8782 7051 0154 BANKIER OPDRACHTGEVER: BNAGBEBBXXX SOLIDARIS WEST-VLAANDEREN /A/ LOON AUGUSTUS REFERENTIE: 000000385720240828151313</t>
  </si>
  <si>
    <t>OVERSCHRIJVING VAN                   29-08 BE64 3751 1173 1652 BANKIER OPDRACHTGEVER: BBRUBEBB VVM DE LIJN ALGEMENE REK /A/ 29076 LOON VVM 08/2024</t>
  </si>
  <si>
    <t>BROOD</t>
  </si>
  <si>
    <t>ALLEGO</t>
  </si>
  <si>
    <t>FOURNIER</t>
  </si>
  <si>
    <t>PANOS</t>
  </si>
  <si>
    <t xml:space="preserve">SANTY </t>
  </si>
  <si>
    <t>BON'AP</t>
  </si>
  <si>
    <t>Hospitalisatie</t>
  </si>
  <si>
    <t>categorie</t>
  </si>
  <si>
    <t>Inkomsten</t>
  </si>
  <si>
    <t xml:space="preserve">juli </t>
  </si>
  <si>
    <t xml:space="preserve">augustus </t>
  </si>
  <si>
    <t xml:space="preserve">september </t>
  </si>
  <si>
    <t xml:space="preserve">juni </t>
  </si>
  <si>
    <t xml:space="preserve">mei </t>
  </si>
  <si>
    <t xml:space="preserve">april </t>
  </si>
  <si>
    <t xml:space="preserve">maart </t>
  </si>
  <si>
    <t xml:space="preserve">februari </t>
  </si>
  <si>
    <t xml:space="preserve">januari </t>
  </si>
  <si>
    <t xml:space="preserve">december </t>
  </si>
  <si>
    <t xml:space="preserve">november </t>
  </si>
  <si>
    <t xml:space="preserve">oktober </t>
  </si>
  <si>
    <t>Rijlabels</t>
  </si>
  <si>
    <t>Kolomlabels</t>
  </si>
  <si>
    <t>gemmideld/maand</t>
  </si>
  <si>
    <t>reeds verbruikt</t>
  </si>
  <si>
    <t>saldo</t>
  </si>
  <si>
    <t>% verbruikt</t>
  </si>
  <si>
    <t>Kolom1</t>
  </si>
  <si>
    <t>Kolom2</t>
  </si>
  <si>
    <t>Kolom3</t>
  </si>
  <si>
    <t>Kolom4</t>
  </si>
  <si>
    <t>Kolom5</t>
  </si>
  <si>
    <t>Kolom6</t>
  </si>
  <si>
    <t>Kolom7</t>
  </si>
  <si>
    <t>Kolom8</t>
  </si>
  <si>
    <t>Kolom9</t>
  </si>
  <si>
    <t>Kolom10</t>
  </si>
  <si>
    <t>Kolom11</t>
  </si>
  <si>
    <t>Kolom12</t>
  </si>
  <si>
    <t>Kolom13</t>
  </si>
  <si>
    <t>Kolom14</t>
  </si>
  <si>
    <t>Kolom15</t>
  </si>
  <si>
    <t>Kolom16</t>
  </si>
  <si>
    <t>Kolom17</t>
  </si>
  <si>
    <t>Kolom18</t>
  </si>
  <si>
    <t>Kolom19</t>
  </si>
  <si>
    <t>Kolom20</t>
  </si>
  <si>
    <t>Kolom21</t>
  </si>
  <si>
    <t>Kolom22</t>
  </si>
  <si>
    <t>Kolom23</t>
  </si>
  <si>
    <t>Kolom24</t>
  </si>
  <si>
    <t>Kolom25</t>
  </si>
  <si>
    <t>Kolom26</t>
  </si>
  <si>
    <t>Kolom27</t>
  </si>
  <si>
    <t>Kolom28</t>
  </si>
  <si>
    <t>Kolom29</t>
  </si>
  <si>
    <t>Kolom30</t>
  </si>
  <si>
    <t>Kolom31</t>
  </si>
  <si>
    <t>Kolom32</t>
  </si>
  <si>
    <t>Kolom33</t>
  </si>
  <si>
    <t>Kolom34</t>
  </si>
  <si>
    <t>Kolom35</t>
  </si>
  <si>
    <t>Kolom36</t>
  </si>
  <si>
    <t>Kolom37</t>
  </si>
  <si>
    <t>Kolom38</t>
  </si>
  <si>
    <t>Kolom39</t>
  </si>
  <si>
    <t>Kolom40</t>
  </si>
  <si>
    <t>Kolom41</t>
  </si>
  <si>
    <t>Kolom42</t>
  </si>
  <si>
    <t>Kolom43</t>
  </si>
  <si>
    <t>Kolom44</t>
  </si>
  <si>
    <t>Kolom45</t>
  </si>
  <si>
    <t>Kolom46</t>
  </si>
  <si>
    <t>Kolom47</t>
  </si>
  <si>
    <t>Kolom48</t>
  </si>
  <si>
    <t>Kolom49</t>
  </si>
  <si>
    <t>Kolom50</t>
  </si>
  <si>
    <t>Kolom51</t>
  </si>
  <si>
    <t>Kolom52</t>
  </si>
  <si>
    <t>Kolom53</t>
  </si>
  <si>
    <t>Kolom54</t>
  </si>
  <si>
    <t>Kolom55</t>
  </si>
  <si>
    <t>Kolom56</t>
  </si>
  <si>
    <t>Kolom57</t>
  </si>
  <si>
    <t>Kolom58</t>
  </si>
  <si>
    <t>Kolom59</t>
  </si>
  <si>
    <t>Kolom60</t>
  </si>
  <si>
    <t>Kolom61</t>
  </si>
  <si>
    <t>Kolom62</t>
  </si>
  <si>
    <t>Kolom63</t>
  </si>
  <si>
    <t>Kolom64</t>
  </si>
  <si>
    <t>Kolom65</t>
  </si>
  <si>
    <t>Kolom66</t>
  </si>
  <si>
    <t>Kolom67</t>
  </si>
  <si>
    <t>BETALING VIA BANCONTACT              25-07 25-07-2025 OM 06.28 UUR ENGIE BE1000 BRUSSEL MET KBC-DEBETKAART 6703 42XX XXXX X901 0 KAARTHOUDER: ROTTY CHRISTOFF</t>
  </si>
  <si>
    <t>EUROPESE DOMICILIERING               25-07 SCHULDEISER     : AXA REF. SCHULDEISER: 20250718010842671923011292 MANDAATREFERTE  : 010624258692001 MEDEDELING      : 0106242586921042025-07-252025070000 0010624258692</t>
  </si>
  <si>
    <t>OVERSCHRIJVING VAN                   24-07 NL27 INGB 0000 0265 00 BANKIER OPDRACHTGEVER: INGBNL2A BOLCOM BV ARTIKEL GERETOURNEERD VOOR FACTUUR 3913732120357 REFERENTIE: 0BA06622187E46DCB0D7925D5B632AB9</t>
  </si>
  <si>
    <t>OVERSCHRIJVING VAN                   24-07 BE10 1325 4851 1904 BANKIER OPDRACHTGEVER: BNAGBEBBXXX SOLIDARIS W.-VLAANDEREN /C/ (1619945)   ZORG VAN 23/07/25 TACK E 93032216582 REFERENTIE: 112</t>
  </si>
  <si>
    <t>BETALING VIA DEBIT MASTERCARD        24-07 23-07-2025 OM 12.14 UUR CARREFOUR MARKE BE8510 MARKE MET APPLE PAY 5127 88XX XXXX 8113 VIRTUEEL KAARTNUMMER CONTACTLOZE BETALING: 5354 00XX XXXX 7841 KAARTHOUDER: BOMBAERT BRAM</t>
  </si>
  <si>
    <t>BETALING VIA DEBIT MASTERCARD        24-07 23-07-2025 OM 14.57 UUR CCV*MARKIES TANDARTSEN BE8510 KORTRIJK MET APPLE PAY 5127 88XX XXXX 8113 VIRTUEEL KAARTNUMMER CONTACTLOZE BETALING: 5354 00XX XXXX 8030 KAARTHOUDER: BOMBAERT BRAM</t>
  </si>
  <si>
    <t>BETALING VIA MAESTRO                 24-07 23-07-2025 OM 18.44 UUR CCV*BAR DU SOLEIL BE MIDDELKERKE MET APPLE PAY 6703 42XX XXXX X901 0 VIRTUEEL KAARTNUMMER CONTACTLOZE BETALING: 6790 28XX XXXX X658 7 KAARTHOUDER: ROTTY CHRISTOFF</t>
  </si>
  <si>
    <t>BETALING VIA MAESTRO                 24-07 23-07-2025 OM 20.00 UUR TIEN OM TE ZIEN BE GRIMBERGEN MET APPLE PAY 6703 42XX XXXX X901 0 VIRTUEEL KAARTNUMMER CONTACTLOZE BETALING: 6790 28XX XXXX X658 7 KAARTHOUDER: ROTTY CHRISTOFF</t>
  </si>
  <si>
    <t>BETALING VIA MAESTRO                 24-07 23-07-2025 OM 09.56 UUR OVO CHARGE ANYWH GB BRISTOL MET KBC-DEBETKAART 6703 42XX XXXX X901 0 KAARTHOUDER: ROTTY CHRISTOFF</t>
  </si>
  <si>
    <t>BETALING VIA BANCONTACT              24-07 23-07-2025 OM 22.57 UUR SPOTS BE8434 MIDDELKERK MET KBC-DEBETKAART 5127 88XX XXXX 8113 KAARTHOUDER: BOMBAERT BRAM</t>
  </si>
  <si>
    <t>OVERSCHRIJVING NAAR                  23-07 BE23 7330 6155 2691 BANKIER BEGUNSTIGDE: KREDBEBB 4411 4411 MIDDELKERKE MID2 2CMY158 - OLMPA100100 - NBKPNI1 BJNHQ MET KBC MOBILE</t>
  </si>
  <si>
    <t>BETALING VIA DEBIT MASTERCARD        24-07 22-07-2025 OM 12.28 UUR LIDL 803 KORTRIJK 2 BE8500 KORTRIJK MET APPLE PAY 5127 88XX XXXX 8113 VIRTUEEL KAARTNUMMER CONTACTLOZE BETALING: 5354 00XX XXXX 8030 KAARTHOUDER: BOMBAERT BRAM</t>
  </si>
  <si>
    <t>BETALING VIA DEBIT MASTERCARD        23-07 22-07-2025 OM 12.40 UUR CARREFOUR MARKE BE8510 MARKE MET APPLE PAY 5127 88XX XXXX 8113 VIRTUEEL KAARTNUMMER CONTACTLOZE BETALING: 5354 00XX XXXX 8030 KAARTHOUDER: BOMBAERT BRAM</t>
  </si>
  <si>
    <t>BETALING VIA DEBIT MASTERCARD        22-07 21-07-2025 OM 11.44 UUR VOGEL &amp; VIJVERCENTRUM BE8531 HULSTE MET APPLE PAY 5127 88XX XXXX 8113 VIRTUEEL KAARTNUMMER CONTACTLOZE BETALING: 5354 00XX XXXX 8030 KAARTHOUDER: BOMBAERT BRAM</t>
  </si>
  <si>
    <t>BETALING VIA DEBIT MASTERCARD        22-07 21-07-2025 OM 13.48 UUR BELL FRITE BE7730 ESTAIMPUIS MET APPLE PAY 5127 88XX XXXX 8113 VIRTUEEL KAARTNUMMER CONTACTLOZE BETALING: 5354 00XX XXXX 8030 KAARTHOUDER: BOMBAERT BRAM</t>
  </si>
  <si>
    <t>BETALING VIA DEBIT MASTERCARD        22-07 21-07-2025 OM 14.37 UUR FAMIFLORA  CAISSE 26 BE7711 MOUSCRON MET APPLE PAY 5127 88XX XXXX 8113 VIRTUEEL KAARTNUMMER CONTACTLOZE BETALING: 5354 00XX XXXX 8030 KAARTHOUDER: BOMBAERT BRAM</t>
  </si>
  <si>
    <t>BETALING VIA DEBIT MASTERCARD        22-07 21-07-2025 OM 17.00 UUR CARREFOUR MARKE BE8510 MARKE MET APPLE PAY 5127 88XX XXXX 8113 VIRTUEEL KAARTNUMMER CONTACTLOZE BETALING: 5354 00XX XXXX 7841 KAARTHOUDER: BOMBAERT BRAM</t>
  </si>
  <si>
    <t>BETALING VIA MAESTRO                 22-07 18-07-2025 OM 15.21 UUR MOLECULE BE VICHTE MET APPLE PAY 6703 42XX XXXX X901 0 VIRTUEEL KAARTNUMMER CONTACTLOZE BETALING: 6790 28XX XXXX X658 7 KAARTHOUDER: ROTTY CHRISTOFF</t>
  </si>
  <si>
    <t>BETALING VIA MAESTRO                 22-07 19-07-2025 OM 14.42 UUR BEUGNIES LES CHOCOLATS BE KORTRIJK MET APPLE PAY 6703 42XX XXXX X901 0 VIRTUEEL KAARTNUMMER CONTACTLOZE BETALING: 6790 28XX XXXX X658 7 KAARTHOUDER: ROTTY CHRISTOFF</t>
  </si>
  <si>
    <t>OVERSCHRIJVING VAN                   22-07 BE76 3350 5545 9895 BANKIER OPDRACHTGEVER: BBRUBEBB LUMINUS NV LUMINUS TERUGBET 4834178099 0415334214 REFERENTIE: 000165443362</t>
  </si>
  <si>
    <t>EUROPESE DOMICILIERING               22-07 SCHULDEISER     : AXA REF. SCHULDEISER: 20250715010935524060002695 MANDAATREFERTE  : 010817143526001 MEDEDELING      : 0108171435261042025-07-222025070000 0010817143526</t>
  </si>
  <si>
    <t>BETALING VIA DEBIT MASTERCARD        22-07 20-07-2025 OM 09.59 UUR SP EDGARD &amp; COOPER BE8500 KORTRIJK MET APPLE PAY 5127 88XX XXXX 8113 VIRTUEEL KAARTNUMMER CONTACTLOZE BETALING: 5354 00XX XXXX 7841 KAARTHOUDER: BOMBAERT BRAM</t>
  </si>
  <si>
    <t>BETALING VIA DEBIT MASTERCARD        22-07 19-07-2025 OM 16.00 UUR CARREFOUR MARKE BE8510 MARKE MET APPLE PAY 5127 88XX XXXX 8113 VIRTUEEL KAARTNUMMER CONTACTLOZE BETALING: 5354 00XX XXXX 7841 KAARTHOUDER: BOMBAERT BRAM</t>
  </si>
  <si>
    <t>BETALING VIA DEBIT MASTERCARD        22-07 19-07-2025 OM 12.03 UUR CARREFOUR MARKE BE8510 MARKE MET APPLE PAY 5127 88XX XXXX 8113 VIRTUEEL KAARTNUMMER CONTACTLOZE BETALING: 5354 00XX XXXX 7841 KAARTHOUDER: BOMBAERT BRAM</t>
  </si>
  <si>
    <t>EUROPESE DOMICILIERING               21-07 SCHULDEISER     : CARDIF -ASSURANCE VIE REF. SCHULDEISER: RF63250543867488235418399 MANDAATREFERTE  : CARDIF-8742994/01 MEDEDELING      : SCOR                   ISO                   RF63250543867488235418399</t>
  </si>
  <si>
    <t>EDGARD</t>
  </si>
  <si>
    <t>BEUGNIES</t>
  </si>
  <si>
    <t>BETALING VIA DEBIT MASTERCARD        24-07 23-07-2025 OM 00.00 tickets TOTZ</t>
  </si>
  <si>
    <t>Bedrag +/-</t>
  </si>
  <si>
    <t>Som van Bedrag +/-</t>
  </si>
  <si>
    <t>maaltijdchecques</t>
  </si>
  <si>
    <t>Totale inkomsten (maand)</t>
  </si>
  <si>
    <t>totale uitgaven (maand)</t>
  </si>
  <si>
    <t>Gespaard bedrag (maand)</t>
  </si>
  <si>
    <t>Vaste lasten (maand)</t>
  </si>
  <si>
    <t>Spaarrekening totaal</t>
  </si>
  <si>
    <t>Totaal schulden</t>
  </si>
  <si>
    <t>Spaargedrag (≥10% van inkomen)</t>
  </si>
  <si>
    <t>Vaste lasten ≤ 50% van inkomen</t>
  </si>
  <si>
    <t>Meer inkomsten dan uitgaven</t>
  </si>
  <si>
    <t>Buffer ≥ 3x maanduitgaven</t>
  </si>
  <si>
    <t>Geen of lage schulden</t>
  </si>
  <si>
    <t>Totale score</t>
  </si>
  <si>
    <t>Beoordeling</t>
  </si>
  <si>
    <t>SCORE</t>
  </si>
  <si>
    <t>Financieel  overzicht BoRoLo</t>
  </si>
  <si>
    <t>volgende keer eind oktober</t>
  </si>
  <si>
    <t>nieuwsblad</t>
  </si>
  <si>
    <t>Maandinkomen</t>
  </si>
  <si>
    <t>Vaste lasten per maand</t>
  </si>
  <si>
    <t>Schulden totaal</t>
  </si>
  <si>
    <t>Spaarsaldo</t>
  </si>
  <si>
    <t>gemiddeld maandsaldo over 11 maand</t>
  </si>
  <si>
    <t>Betalingsachterstanden</t>
  </si>
  <si>
    <t>Krediet</t>
  </si>
  <si>
    <t>nee</t>
  </si>
  <si>
    <t>opmerkingen</t>
  </si>
  <si>
    <t>water (m³)</t>
  </si>
  <si>
    <t>januari</t>
  </si>
  <si>
    <t>februari</t>
  </si>
  <si>
    <t>maart</t>
  </si>
  <si>
    <t>april</t>
  </si>
  <si>
    <t>mei</t>
  </si>
  <si>
    <t>juni</t>
  </si>
  <si>
    <t>juli</t>
  </si>
  <si>
    <t>augustus</t>
  </si>
  <si>
    <t>september</t>
  </si>
  <si>
    <t>oktober</t>
  </si>
  <si>
    <t>november</t>
  </si>
  <si>
    <t>december</t>
  </si>
  <si>
    <t>Water (m³) netto</t>
  </si>
  <si>
    <t>netto verbruik met december manueel uitrekenen</t>
  </si>
  <si>
    <t>Som van Water (m³) netto</t>
  </si>
  <si>
    <t>BETALING VIA DEBIT MASTERCARD        28-07 26-07-2025 OM 12.13 UUR LIDL 803 KORTRIJK 2 BE8500 KORTRIJK MET APPLE PAY 5127 88XX XXXX 8113 VIRTUEEL KAARTNUMMER CONTACTLOZE BETALING: 5354 00XX XXXX 8030 KAARTHOUDER: BOMBAERT BRAM</t>
  </si>
  <si>
    <t>BETALING VIA DEBIT MASTERCARD        28-07 25-07-2025 OM 17.00 UUR LIDL 803 KORTRIJK 2 BE8500 KORTRIJK MET APPLE PAY 5127 88XX XXXX 8113 VIRTUEEL KAARTNUMMER CONTACTLOZE BETALING: 5354 00XX XXXX 8030 KAARTHOUDER: BOMBAERT BRAM</t>
  </si>
  <si>
    <t>BETALING VIA DEBIT MASTERCARD        28-07 25-07-2025 OM 12.05 UUR ERIC KAYSER FR59000 LILLE MET APPLE PAY 5127 88XX XXXX 8113 VIRTUEEL KAARTNUMMER CONTACTLOZE BETALING: 5354 00XX XXXX 8030 KAARTHOUDER: BOMBAERT BRAM</t>
  </si>
  <si>
    <t>BETALING VIA DEBIT MASTERCARD        28-07 25-07-2025 OM 12.06 UUR ERIC KAYSER FR59000 LILLE MET APPLE PAY 5127 88XX XXXX 8113 VIRTUEEL KAARTNUMMER CONTACTLOZE BETALING: 5354 00XX XXXX 8030 KAARTHOUDER: BOMBAERT BRAM</t>
  </si>
  <si>
    <t>BETALING VIA DEBIT MASTERCARD        28-07 25-07-2025 OM 16.12 UUR CCV*S&amp;R KORTRIJK-ZWEVE BE8500 KORTRIJK MET APPLE PAY 5127 88XX XXXX 8113 VIRTUEEL KAARTNUMMER CONTACTLOZE BETALING: 5354 00XX XXXX 8030 KAARTHOUDER: BOMBAERT BRAM</t>
  </si>
  <si>
    <t>BETALING VIA BANCONTACT              28-07 26-07-2025 OM 15.37 UUR CARWASH DE SINGEL KUUR BE8250 KUUME MET KBC-DEBETKAART 5127 88XX XXXX 8113 KAARTHOUDER: BOMBAERT BRAM</t>
  </si>
  <si>
    <t>BETALING VIA DEBIT MASTERCARD        25-07 24-07-2025 OM 18.29 UUR CARREFOUR MARKE BE8510 MARKE MET APPLE PAY 5127 88XX XXXX 8113 VIRTUEEL KAARTNUMMER CONTACTLOZE BETALING: 5354 00XX XXXX 7841 KAARTHOUDER: BOMBAERT BRAM</t>
  </si>
  <si>
    <t>BETALING VIA DEBIT MASTERCARD        25-07 24-07-2025 OM 12.06 UUR CARREFOUR MARKE BE8510 MARKE MET APPLE PAY 5127 88XX XXXX 8113 VIRTUEEL KAARTNUMMER CONTACTLOZE BETALING: 5354 00XX XXXX 7841 KAARTHOUDER: BOMBAERT BRAM</t>
  </si>
  <si>
    <t>OVERSCHRIJVING VAN                   25-07 BE17 7350 6873 7521 BANKIER OPDRACHTGEVER: KREDBEBB BEYOND ORDERING BV REFUND 71324844524635444236686431554B3178593252 BESTANDSREF. 2C1BE8280D43429985D4D35223F86126 OPDRACHTREF. Q2HDRF5DB6HD1UK1XY2R</t>
  </si>
  <si>
    <t>BETALING VIA MAESTRO                 25-07 24-07-2025 OM 17.15 UUR CCV*S&amp;R KORTRIJK-ZWEVE BE KORTRIJK MET APPLE PAY 6703 42XX XXXX X901 0 VIRTUEEL KAARTNUMMER CONTACTLOZE BETALING: 6790 28XX XXXX X658 7 KAARTHOUDER: ROTTY CHRISTOFF</t>
  </si>
  <si>
    <t>BETALING VIA MAESTRO                 25-07 24-07-2025 OM 17.00 UUR CCV*S&amp;R KORTRIJK-ZWEVE BE KORTRIJK MET APPLE PAY 6703 42XX XXXX X901 0 VIRTUEEL KAARTNUMMER CONTACTLOZE BETALING: 6790 28XX XXXX X658 7 KAARTHOUDER: ROTTY CHRISTOFF</t>
  </si>
  <si>
    <t>BETALING VIA MAESTRO                 28-07 27-07-2025 OM 07.29 UUR OVO CHARGE ANYWHERE GB BRISTOL MET APPLE PAY 6703 42XX XXXX X901 0 VIRTUEEL KAARTNUMMER CONTACTLOZE BETALING: 6790 28XX XXXX X658 7 KAARTHOUDER: ROTTY CHRISTOFF</t>
  </si>
  <si>
    <t>BETALING VIA MAESTRO                 28-07 25-07-2025 OM 04.13 UUR OVO CHARGE ANYWHERE GB BRISTOL MET APPLE PAY 6703 42XX XXXX X901 0 VIRTUEEL KAARTNUMMER CONTACTLOZE BETALING: 6790 28XX XXXX X658 7 KAARTHOUDER: ROTTY CHRISTOFF</t>
  </si>
  <si>
    <t>EUROPESE DOMICILIERING               28-07 SCHULDEISER     : ORANGE REF. SCHULDEISER: A68O81EA MANDAATREFERTE  : 7808001 MEDEDELING      : SCOR                   BBA                   111846299230</t>
  </si>
  <si>
    <t>Totaal Inkomsten</t>
  </si>
  <si>
    <t>Totaal Vast</t>
  </si>
  <si>
    <t>Totaal Variabel</t>
  </si>
  <si>
    <t>BETALING VIA DEBIT MASTERCARD        28-07 27-07-2025 OM 16.09 UUR CARREFOUR MARKE BE8510 MARKE MET APPLE PAY 5127 88XX XXXX 8113 VIRTUEEL KAARTNUMMER CONTACTLOZE BETALING: 5354 00XX XXXX 8030 KAARTHOUDER: BOMBAERT BRAM</t>
  </si>
  <si>
    <t>BETALING VIA DEBIT MASTERCARD        28-07 27-07-2025 OM 19.35 UUR LSP*MOOCHIE FROZEN YOG BE9000 GENT MET APPLE PAY 5127 88XX XXXX 8113 VIRTUEEL KAARTNUMMER CONTACTLOZE BETALING: 5354 00XX XXXX 8030 KAARTHOUDER: BOMBAERT BRAM</t>
  </si>
  <si>
    <t>BETALING VIA MAESTRO                 29-07 28-07-2025 OM 02.51 UUR OVO CHARGE ANYWHERE GB BRISTOL MET APPLE PAY 6703 42XX XXXX X901 0 VIRTUEEL KAARTNUMMER CONTACTLOZE BETALING: 6790 28XX XXXX X658 7 KAARTHOUDER: ROTTY CHRISTOFF</t>
  </si>
  <si>
    <t>BETALING VIA DEBIT MASTERCARD        29-07 25-07-2025 OM 12.42 UUR EFFIA FR59000 LILLE MET APPLE PAY 5127 88XX XXXX 8113 VIRTUEEL KAARTNUMMER CONTACTLOZE BETALING: 5354 00XX XXXX 8030 KAARTHOUDER: BOMBAERT BRAM</t>
  </si>
  <si>
    <t>BETALING LEASING                     30-07 0001/0001/BE/2502240437</t>
  </si>
  <si>
    <t>BETALING VIA DEBIT MASTERCARD        29-07 28-07-2025 OM 14.34 UUR TOM&amp;CO KORTRIJK BE8500 KORTRIJK MET APPLE PAY 5127 88XX XXXX 8113 VIRTUEEL KAARTNUMMER CONTACTLOZE BETALING: 5354 00XX XXXX 7841 KAARTHOUDER: BOMBAERT BRAM</t>
  </si>
  <si>
    <t>BETALING VIA DEBIT MASTERCARD        29-07 28-07-2025 OM 14.43 UUR LIDL 803 KORTRIJK 2 BE8500 KORTRIJK MET APPLE PAY 5127 88XX XXXX 8113 VIRTUEEL KAARTNUMMER CONTACTLOZE BETALING: 5354 00XX XXXX 7841 KAARTHOUDER: BOMBAERT BRAM</t>
  </si>
  <si>
    <t>BETALING VIA DEBIT MASTERCARD        29-07 28-07-2025 OM 01.06 UUR VALINSOPAY NL NL4261 LN WIJK EN AALBU MET APPLE PAY 5127 88XX XXXX 8113 VIRTUEEL KAARTNUMMER CONTACTLOZE BETALING: 5354 00XX XXXX 8030 KAARTHOUDER: BOMBAERT BRAM</t>
  </si>
  <si>
    <t>BETALING VIA DEBIT MASTERCARD        29-07 28-07-2025 OM 01.05 UUR VALINSOPAY NL NL4261 LN WIJK EN AALBU MET APPLE PAY 5127 88XX XXXX 8113 VIRTUEEL KAARTNUMMER CONTACTLOZE BETALING: 5354 00XX XXXX 8030 KAARTHOUDER: BOMBAERT BRAM</t>
  </si>
  <si>
    <t>BETALING VIA MAESTRO                 29-07 28-07-2025 OM 15.05 UUR TOM&amp;CO KORTRIJK BE KORTRIJK MET APPLE PAY 6703 42XX XXXX X901 0 VIRTUEEL KAARTNUMMER CONTACTLOZE BETALING: 6790 28XX XXXX X658 7 KAARTHOUDER: ROTTY CHRISTOFF</t>
  </si>
  <si>
    <t>BETALING VIA MAESTRO                 29-07 28-07-2025 OM 16.43 UUR LIDL 803 KORTRIJK 2 BE KORTRIJK MET APPLE PAY 6703 42XX XXXX X901 0 VIRTUEEL KAARTNUMMER CONTACTLOZE BETALING: 6790 28XX XXXX X658 7 KAARTHOUDER: ROTTY CHRISTOFF</t>
  </si>
  <si>
    <t>BETALING VIA BANCONTACT              29-07 29-07-2025 OM 14.24 UUR APOTHEEK ARIE BE8510 MARKE MET KBC-DEBETKAART 5127 88XX XXXX 8113 KAARTHOUDER: BOMBAERT BRAM</t>
  </si>
  <si>
    <t>BETALING VIA DEBIT MASTERCARD        29-07 28-07-2025 OM 18.33 UUR CARREFOUR MARKE BE8510 MARKE MET KBC-DEBETKAART 5127 88XX XXXX 8113 KAARTHOUDER: BOMBAERT BRAM</t>
  </si>
  <si>
    <t>BETALING VIA DEBIT MASTERCARD        29-07 28-07-2025 OM 12.07 UUR CARREFOUR MARKE BE8510 MARKE MET APPLE PAY 5127 88XX XXXX 8113 VIRTUEEL KAARTNUMMER CONTACTLOZE BETALING: 5354 00XX XXXX 7841 KAARTHOUDER: BOMBAERT BRAM</t>
  </si>
  <si>
    <t>BETALING VIA DEBIT MASTERCARD        29-07 28-07-2025 OM 14.22 UUR CCV*DIERENARTSENPRAKTI BE8500 KORTRIJK MET APPLE PAY 5127 88XX XXXX 8113 VIRTUEEL KAARTNUMMER CONTACTLOZE BETALING: 5354 00XX XXXX 7841 KAARTHOUDER: BOMBAERT BRAM</t>
  </si>
  <si>
    <t>BETALING VIA DEBIT MASTERCARD        30-07 29-07-2025 OM 12.35 UUR MOL*VIVA SARA BE8570 3256777776 MET APPLE PAY 5127 88XX XXXX 8113 VIRTUEEL KAARTNUMMER CONTACTLOZE BETALING: 5354 00XX XXXX 7841 KAARTHOUDER: BOMBAERT BRAM</t>
  </si>
  <si>
    <t>BETALING VIA MAESTRO                 30-07 29-07-2025 OM 16.20 UUR COLRUYT LEDEBERG BE GENT MET APPLE PAY 6703 42XX XXXX X901 0 VIRTUEEL KAARTNUMMER CONTACTLOZE BETALING: 6790 28XX XXXX X658 7 KAARTHOUDER: ROTTY CHRISTOFF</t>
  </si>
  <si>
    <t>BETALING VIA BANCONTACT              30-07 30-07-2025 OM 15.30 UUR MEDI-MARKET KORTRIJK BE8500 KORTRIJK MET KBC-DEBETKAART 5127 88XX XXXX 8113 KAARTHOUDER: BOMBAERT BRAM</t>
  </si>
  <si>
    <t>BETALING VIA BANCONTACT              30-07 30-07-2025 OM 12.52 UUR TOTAL NB002038 MARKE C BE8510 MARKE (KORTRI MET KBC-DEBETKAART 5127 88XX XXXX 8113 KAARTHOUDER: BOMBAERT BRAM</t>
  </si>
  <si>
    <t>EUROPESE DOMICILIERING               30-07 SCHULDEISER     : TELENET BV REF. SCHULDEISER: 115343185310657366763 MANDAATREFERTE  : 001285135 MEDEDELING      : ACCOUNT: 115343185 REF : 3106573667 63</t>
  </si>
  <si>
    <t>BETALING VIA MAESTRO                 31-07 30-07-2025 OM 17.18 UUR CARREFOUR MARKE BE MARKE MET APPLE PAY 6703 42XX XXXX X901 0 VIRTUEEL KAARTNUMMER CONTACTLOZE BETALING: 6790 28XX XXXX X658 7 KAARTHOUDER: ROTTY CHRISTOFF</t>
  </si>
  <si>
    <t>OVERSCHRIJVING VAN                   31-07 BE57 3751 1109 9435 BANKIER OPDRACHTGEVER: BBRUBEBB OV HULPREKENING /A/E001646 - 19303221177-118257-311 UITGESTELDE BEZOL DIGING JULI--- REFERENTIE: 250702-001646-/A/E001646</t>
  </si>
  <si>
    <t>BETALING VIA MAESTRO                 31-07 30-07-2025 OM 05.48 UUR OVO CHARGE ANYWHERE GB BRISTOL MET APPLE PAY 6703 42XX XXXX X901 0 VIRTUEEL KAARTNUMMER CONTACTLOZE BETALING: 6790 28XX XXXX X658 7 KAARTHOUDER: ROTTY CHRISTOFF</t>
  </si>
  <si>
    <t>EUROPESE DOMICILIERING               31-07 SCHULDEISER     : KBC VERZEKERINGEN REF. SCHULDEISER: 392129685878 MANDAATREFERTE  : L00194638787V0001 EIGEN OMSCHR.   : HOSPITALISATIEVERZEKERING MEDEDELING      : POL.54467509 31/07/2025-31/08/2025 HOSPITALISATIEVERZEKERING</t>
  </si>
  <si>
    <t>BETALING VIA BANCONTACT              31-07 31-07-2025 OM 10.30 UUR LIEN P2P MOBILE MET KBC-DEBETKAART 5127 88XX XXXX 8113 KAARTHOUDER: BOMBAERT BRAM</t>
  </si>
  <si>
    <t>OVERSCHRIJVING VAN                   31-07 BE64 3751 1173 1652 BANKIER OPDRACHTGEVER: BBRUBEBB VVM DE LIJN ALGEMENE REK /A/ 29076 LOON VVM 07/2025</t>
  </si>
  <si>
    <t>totaal uitgaven</t>
  </si>
  <si>
    <t>OVERSCHRIJVING VAN                   31-07 BE64 3751 1173 1652 BANKIER OPDRACHTGEVER: BBRUBEBB VVM DE LIJN ALGEMENE REK ATTENTIE ZIEK/OVERL 50 EURO</t>
  </si>
  <si>
    <t>OVERSCHRIJVING VAN                   31-07 BE10 1325 4851 1904 BANKIER OPDRACHTGEVER: BNAGBEBBXXX SOLIDARIS W.-VLAANDEREN /C/ (1619945)   ZORG VAN 30/07/25 TACK E 93032216582 REFERENTIE: 109</t>
  </si>
  <si>
    <t>BETALING VIA MAESTRO                 31-07 30-07-2025 OM 14.09 UUR VALINSOPAY NL NL WIJK EN AALBU MET APPLE PAY 6703 42XX XXXX X901 0 VIRTUEEL KAARTNUMMER CONTACTLOZE BETALING: 6790 28XX XXXX X658 7 KAARTHOUDER: ROTTY CHRISTOFF</t>
  </si>
  <si>
    <t>BETALING VIA BANCONTACT              31-07 31-07-2025 OM 13.50 UUR KWARTO  N.V. BE9000 GENT MET KBC-DEBETKAART 5127 88XX XXXX 8113 KAARTHOUDER: BOMBAERT BRAM</t>
  </si>
  <si>
    <t>BETALING VIA DEBIT MASTERCARD        31-07 30-07-2025 OM 16.56 UUR CARREFOUR MARKE BE8510 MARKE MET APPLE PAY 5127 88XX XXXX 8113 VIRTUEEL KAARTNUMMER CONTACTLOZE BETALING: 5354 00XX XXXX 7841 KAARTHOUDER: BOMBAERT BRAM</t>
  </si>
  <si>
    <t>BETALING VIA DEBIT MASTERCARD        31-07 30-07-2025 OM 14.28 UUR CCV*MARKIES TANDARTSEN BE8510 KORTRIJK MET APPLE PAY 5127 88XX XXXX 8113 VIRTUEEL KAARTNUMMER CONTACTLOZE BETALING: 5354 00XX XXXX 8030 KAARTHOUDER: BOMBAERT BRAM</t>
  </si>
  <si>
    <t>OVERSCHRIJVING VAN                   31-07 BE57 3751 1109 9435 BANKIER OPDRACHTGEVER: BBRUBEBB OV HULPREKENING /A/E003158 - 19303221177-118257-311 BETALING-07/2025- -- REFERENTIE: 250701-003158-/A/E003158</t>
  </si>
  <si>
    <t>BETALING VIA DEBIT MASTERCARD        31-07 30-07-2025 OM 15.37 UUR HEMA EV409 KORTRIJK BE8520 KORTRIJK MET APPLE PAY 5127 88XX XXXX 8113 VIRTUEEL KAARTNUMMER CONTACTLOZE BETALING: 5354 00XX XXXX 8030 KAARTHOUDER: BOMBAERT BRAM</t>
  </si>
  <si>
    <t>BETALING VIA DEBIT MASTERCARD        31-07 29-07-2025 OM 14.14 UUR LIDL 803 KORTRIJK 2 BE8500 KORTRIJK MET APPLE PAY 5127 88XX XXXX 8113 VIRTUEEL KAARTNUMMER CONTACTLOZE BETALING: 5354 00XX XXXX 8030 KAARTHOUDER: BOMBAERT BRAM</t>
  </si>
  <si>
    <t>EUROPESE DOMICILIERING               01-08 SCHULDEISER     : DKV BELGIUM REF. SCHULDEISER: 2025200345523551X000000000000001 MANDAATREFERTE  : 345523551/002 MEDEDELING      : 0825-0925 PREMIE</t>
  </si>
  <si>
    <t>EUROPESE DOMICILIERING               01-08 SCHULDEISER     : LUMINUS SA REF. SCHULDEISER: 002992755583 MANDAATREFERTE  : 0087006660811 MEDEDELING      : LUMINUS VOORSCHOT 3434131195</t>
  </si>
  <si>
    <t>AUTOMATISCHE BETALING                01-08 FLEX BUDGET 420-6319589-46</t>
  </si>
  <si>
    <t>BETALING VIA DEBIT MASTERCARD        01-08 30-07-2025 OM 16.00 UUR EURO SHOP KORTRIJK BE8800 ROESELARE MET APPLE PAY 5127 88XX XXXX 8113 VIRTUEEL KAARTNUMMER CONTACTLOZE BETALING: 5354 00XX XXXX 8030 KAARTHOUDER: BOMBAERT BRAM</t>
  </si>
  <si>
    <t>BETALING VIA DEBIT MASTERCARD        01-08 30-07-2025 OM 14.47 UUR LIDL 803 KORTRIJK 2 BE8500 KORTRIJK MET APPLE PAY 5127 88XX XXXX 8113 VIRTUEEL KAARTNUMMER CONTACTLOZE BETALING: 5354 00XX XXXX 8030 KAARTHOUDER: BOMBAERT BRAM</t>
  </si>
  <si>
    <t>BETALING VIA BANCONTACT              01-08 01-08-2025 OM 08.49 UUR VERLINDE LAUREN BE8510 MARKE MET KBC-DEBETKAART 5127 88XX XXXX 8113 KAARTHOUDER: BOMBAERT BRAM</t>
  </si>
  <si>
    <t>BETALING VIA DEBIT MASTERCARD        04-08 02-08-2025 OM 20.16 UUR KINEPOLIS KORTRIJK BE8500 KORTRIJK MET APPLE PAY 5127 88XX XXXX 8113 VIRTUEEL KAARTNUMMER CONTACTLOZE BETALING: 5354 00XX XXXX 8030 KAARTHOUDER: BOMBAERT BRAM</t>
  </si>
  <si>
    <t>BETALING VIA DEBIT MASTERCARD        04-08 01-08-2025 OM 12.07 UUR BRICO PLAN-IT 4210 BE8500 KORTRIJK MET APPLE PAY 5127 88XX XXXX 8113 VIRTUEEL KAARTNUMMER CONTACTLOZE BETALING: 5354 00XX XXXX 8030 KAARTHOUDER: BOMBAERT BRAM</t>
  </si>
  <si>
    <t>BETALING VIA DEBIT MASTERCARD        04-08 01-08-2025 OM 17.38 UUR CARREFOUR MARKE BE8510 MARKE MET APPLE PAY 5127 88XX XXXX 8113 VIRTUEEL KAARTNUMMER CONTACTLOZE BETALING: 5354 00XX XXXX 7841 KAARTHOUDER: BOMBAERT BRAM</t>
  </si>
  <si>
    <t>BETALING VIA BANCONTACT              04-08 02-08-2025 OM 18.55 UUR KINEPOLIS MULTI BE8500 KORTRIJK MET KBC-DEBETKAART 5127 88XX XXXX 8113 KAARTHOUDER: BOMBAERT BRAM</t>
  </si>
  <si>
    <t>BETALING VIA BANCONTACT              04-08 02-08-2025 OM 17.50 UUR CORPORATE BENEFITS BEN BE3500 HASSELT MET KBC-DEBETKAART 5127 88XX XXXX 8113 KAARTHOUDER: BOMBAERT BRAM INFO VAN DE HANDELAAR: 73KIP46 E-BENELUX-25-833718</t>
  </si>
  <si>
    <t>BETALING VIA DEBIT MASTERCARD        04-08 01-08-2025 OM 16.46 UUR COOLBLUE N.V. BE2600 BERCHEM MET APPLE PAY 5127 88XX XXXX 8113 VIRTUEEL KAARTNUMMER CONTACTLOZE BETALING: 5354 00XX XXXX 7841 KAARTHOUDER: BOMBAERT BRAM</t>
  </si>
  <si>
    <t>BETALING VIA BANCONTACT              04-08 01-08-2025 OM 21.37 UUR ORANGE BRUXELLES BE1140 BRUSSEL MET KBC-DEBETKAART 6703 42XX XXXX X901 0 KAARTHOUDER: ROTTY CHRISTOFF</t>
  </si>
  <si>
    <t>BETALING VIA DEBIT MASTERCARD        01-08 31-07-2025 OM 14.36 UUR LIDL 803 KORTRIJK 2 BE8500 KORTRIJK MET APPLE PAY 5127 88XX XXXX 8113 VIRTUEEL KAARTNUMMER CONTACTLOZE BETALING: 5354 00XX XXXX 7841 KAARTHOUDER: BOMBAERT BRAM</t>
  </si>
  <si>
    <t>BETALING VIA MAESTRO                 01-08 31-07-2025 OM 14.48 UUR VALINSOPAY NL NL WIJK EN AALBU MET APPLE PAY 6703 42XX XXXX X901 0 VIRTUEEL KAARTNUMMER CONTACTLOZE BETALING: 6790 28XX XXXX X005 7 KAARTHOUDER: ROTTY CHRISTOFF</t>
  </si>
  <si>
    <t>BETALING VIA DEBIT MASTERCARD        01-08 31-07-2025 OM 14.47 UUR CARREFOUR MARKE BE8510 MARKE MET APPLE PAY 5127 88XX XXXX 8113 VIRTUEEL KAARTNUMMER CONTACTLOZE BETALING: 5354 00XX XXXX 8030 KAARTHOUDER: BOMBAERT BRAM</t>
  </si>
  <si>
    <t>%</t>
  </si>
  <si>
    <t>OVERSCHRIJVING NAAR                  04-08 BE23 9731 1727 8791 BANKIER BEGUNSTIGDE: ARSPBE22 NATACHA LEMAN KINE BOMBAERT B MET KBC MOBILE</t>
  </si>
  <si>
    <t>OVERSCHRIJVING VAN                   04-08 BE42 8782 7051 0154 BANKIER OPDRACHTGEVER: BNAGBEBBXXX SOLIDARIS W.-VLAANDEREN /C/ 40278250801/RAADPL OP 210525/LEMAN NATACHA    /25 0731821895008 REFERENTIE: 48</t>
  </si>
  <si>
    <t>BETALING VIA BANCONTACT              04-08 04-08-2025 OM 16.33 UUR BOL.COM NL3528 BJ UTRECHT MET KBC-DEBETKAART 5127 88XX XXXX 8113 KAARTHOUDER: BOMBAERT BRAM</t>
  </si>
  <si>
    <t>BETALING VIA BANCONTACT              04-08 04-08-2025 OM 14.22 UUR ZALANDO PAYMENTS GMBH DE10243 BERLIN MET KBC-DEBETKAART 6703 42XX XXXX X901 0 KAARTHOUDER: ROTTY CHRISTOFF</t>
  </si>
  <si>
    <t>BETALING VIA DEBIT MASTERCARD        04-08 02-08-2025 OM 16.25 UUR CARREFOUR MARKE BE8510 MARKE MET APPLE PAY 5127 88XX XXXX 8113 VIRTUEEL KAARTNUMMER CONTACTLOZE BETALING: 5354 00XX XXXX 8030 KAARTHOUDER: BOMBAERT BRAM</t>
  </si>
  <si>
    <t>BETALING VIA DEBIT MASTERCARD        04-08 03-08-2025 OM 11.01 UUR CARREFOUR MARKE BE8510 MARKE MET KBC-DEBETKAART 5127 88XX XXXX 8113 KAARTHOUDER: BOMBAERT BRAM</t>
  </si>
  <si>
    <t>BETALING VIA DEBIT MASTERCARD        04-08 02-08-2025 OM 11.54 UUR CARREFOUR MARKE BE8510 MARKE MET APPLE PAY 5127 88XX XXXX 8113 VIRTUEEL KAARTNUMMER CONTACTLOZE BETALING: 5354 00XX XXXX 8030 KAARTHOUDER: BOMBAERT BRAM</t>
  </si>
  <si>
    <t>BETALING VIA DEBIT MASTERCARD        04-08 02-08-2025 OM 15.50 UUR HEMA EV409 KORTRIJK BE8520 KORTRIJK MET APPLE PAY 5127 88XX XXXX 8113 VIRTUEEL KAARTNUMMER CONTACTLOZE BETALING: 5354 00XX XXXX 8030 KAARTHOUDER: BOMBAERT BRAM</t>
  </si>
  <si>
    <t>BETALING VIA MAESTRO                 04-08 03-08-2025 OM 16.48 UUR CCV*GRYMONPREZ STEVE BE DADIZELE MET APPLE PAY 6703 42XX XXXX X901 0 VIRTUEEL KAARTNUMMER CONTACTLOZE BETALING: 6790 28XX XXXX X658 7 KAARTHOUDER: ROTTY CHRISTOFF</t>
  </si>
  <si>
    <t>BETALING VIA MAESTRO                 04-08 02-08-2025 OM 15.39 UUR MATHOT MICHELINE BE OPWIJK MET APPLE PAY 6703 42XX XXXX X901 0 VIRTUEEL KAARTNUMMER CONTACTLOZE BETALING: 6790 28XX XXXX X658 7 KAARTHOUDER: ROTTY CHRISTOFF</t>
  </si>
  <si>
    <t>BETALING VIA MAESTRO                 04-08 01-08-2025 OM 09.07 UUR VALINSOPAY NL NL WIJK EN AALBU MET APPLE PAY 6703 42XX XXXX X901 0 VIRTUEEL KAARTNUMMER CONTACTLOZE BETALING: 6790 28XX XXXX X658 7 KAARTHOUDER: ROTTY CHRISTOFF</t>
  </si>
  <si>
    <t>BETALING VIA MAESTRO                 04-08 01-08-2025 OM 16.29 UUR VALINSOPAY NL NL WIJK EN AALBU MET APPLE PAY 6703 42XX XXXX X901 0 VIRTUEEL KAARTNUMMER CONTACTLOZE BETALING: 6790 28XX XXXX X005 7 KAARTHOUDER: ROTTY CHRISTOFF</t>
  </si>
  <si>
    <t>BETALING VIA MAESTRO                 04-08 01-08-2025 OM 14.04 UUR VALINSOPAY NL NL WIJK EN AALBU MET APPLE PAY 6703 42XX XXXX X901 0 VIRTUEEL KAARTNUMMER CONTACTLOZE BETALING: 6790 28XX XXXX X658 7 KAARTHOUDER: ROTTY CHRISTOFF</t>
  </si>
  <si>
    <t>EUROPESE DOMICILIERING               04-08 SCHULDEISER     : ACV-CSC REF. SCHULDEISER: 0825 BIJDRAGEN 082025-082025 MANDAATREFERTE  : N00814013 MEDEDELING      : SCOR                   BBA                   081760860769</t>
  </si>
  <si>
    <t>EUROPESE DOMICILIERING               04-08 SCHULDEISER     : MEDIAHUIS NV - NB REF. SCHULDEISER: J9841209 MANDAATREFERTE  : 101000942759 MEDEDELING      : ABONR. 5862848 : 04/08/25 - 03/09/2 5</t>
  </si>
  <si>
    <t>BETALING VIA DEBIT MASTERCARD        04-08 02-08-2025 OM 11.41 UUR LIDL 803 KORTRIJK 2 BE8500 KORTRIJK MET APPLE PAY 5127 88XX XXXX 8113 VIRTUEEL KAARTNUMMER CONTACTLOZE BETALING: 5354 00XX XXXX 8030 KAARTHOUDER: BOMBAERT BRAM</t>
  </si>
  <si>
    <t>BETALING VIA DEBIT MASTERCARD        04-08 02-08-2025 OM 15.34 UUR MEDI-MARKET KORTRIJK BE8500 KORTRIJK MET APPLE PAY 5127 88XX XXXX 8113 VIRTUEEL KAARTNUMMER CONTACTLOZE BETALING: 5354 00XX XXXX 8030 KAARTHOUDER: BOMBAERT BRAM</t>
  </si>
  <si>
    <t>BETALING VIA DEBIT MASTERCARD        05-08 04-08-2025 OM 13.22 UUR VOGEL &amp; VIJVERCENTRUM BE8531 HULSTE MET APPLE PAY 5127 88XX XXXX 8113 VIRTUEEL KAARTNUMMER CONTACTLOZE BETALING: 5354 00XX XXXX 8030 KAARTHOUDER: BOMBAERT BRAM</t>
  </si>
  <si>
    <t>BETALING VIA DEBIT MASTERCARD        05-08 04-08-2025 OM 14.14 UUR TOM&amp;CO KORTRIJK BE8500 KORTRIJK MET APPLE PAY 5127 88XX XXXX 8113 VIRTUEEL KAARTNUMMER CONTACTLOZE BETALING: 5354 00XX XXXX 7841 KAARTHOUDER: BOMBAERT BRAM</t>
  </si>
  <si>
    <t>BETALING VIA DEBIT MASTERCARD        05-08 04-08-2025 OM 10.12 UUR LIDL 803 KORTRIJK 2 BE8500 KORTRIJK MET APPLE PAY 5127 88XX XXXX 8113 VIRTUEEL KAARTNUMMER CONTACTLOZE BETALING: 5354 00XX XXXX 8030 KAARTHOUDER: BOMBAERT BRAM</t>
  </si>
  <si>
    <t>BETALING VIA DEBIT MASTERCARD        05-08 04-08-2025 OM 10.25 UUR CARREFOUR MARKE BE8510 MARKE MET APPLE PAY 5127 88XX XXXX 8113 VIRTUEEL KAARTNUMMER CONTACTLOZE BETALING: 5354 00XX XXXX 8030 KAARTHOUDER: BOMBAERT BRAM</t>
  </si>
  <si>
    <t>BETALING VIA DEBIT MASTERCARD        05-08 04-08-2025 OM 14.04 UUR CCV*DIERENARTSENPRAKTI BE8500 KORTRIJK MET APPLE PAY 5127 88XX XXXX 8113 VIRTUEEL KAARTNUMMER CONTACTLOZE BETALING: 5354 00XX XXXX 8030 KAARTHOUDER: BOMBAERT BRAM</t>
  </si>
  <si>
    <t>BETALING VIA BANCONTACT              05-08 05-08-2025 OM 11.09 UUR BOL.COM NL3528 BJ UTRECHT MET KBC-DEBETKAART 5127 88XX XXXX 8113 KAARTHOUDER: BOMBAERT BRAM</t>
  </si>
  <si>
    <t>EUROPESE DOMICILIERING               05-08 SCHULDEISER     : CHARGEMAP SAS REF. SCHULDEISER: STR16NASNCISP0S7Y1SZQRANTPBHZAEDCH MANDAATREFERTE  : YGAYU1XCULZ4UQUA MEDEDELING      : CHARGEMAP</t>
  </si>
  <si>
    <t>INSTANTOVERSCHRIJVING NAAR           05-08 BE95 7360 7034 3858 BANKIER BEGUNSTIGDE: KREDBEBBXXX SOLUTIONS FOR YOU OM 07.18 UUR MET KBC MOBILE</t>
  </si>
  <si>
    <t>EUROPESE DOMICILIERING               06-08 SCHULDEISER     : SOLIDARIS WEST-VLAANDEREN REF. SCHULDEISER: 507549947583 MANDAATREFERTE  : SDD30984112213972202203030070 MEDEDELING      : 507549947583 - DENTAPLAN TOT 301120 25/5591566</t>
  </si>
  <si>
    <t>TERUGBETALING                        06-08 LENING OP AFBETALING VOLGENS AFLOSSINGSPLAN REFERENTIE 420-6466664-69</t>
  </si>
  <si>
    <t>BETALING VIA DEBIT MASTERCARD        06-08 05-08-2025 OM 15.49 UUR APOTHEEK ARIE FREDERIK BE8510 MARKE MET APPLE PAY 5127 88XX XXXX 8113 VIRTUEEL KAARTNUMMER CONTACTLOZE BETALING: 5354 00XX XXXX 8030 KAARTHOUDER: BOMBAERT BRAM</t>
  </si>
  <si>
    <t>BETALING VIA BANCONTACT              06-08 06-08-2025 OM 15.12 UUR BOL.COM NL3528 BJ UTRECHT MET KBC-DEBETKAART 5127 88XX XXXX 8113 KAARTHOUDER: BOMBAERT BRAM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</si>
</sst>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"/>
  </numFmts>
  <fonts count="9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Aptos Narrow"/>
      <family val="2"/>
      <scheme val="minor"/>
    </font>
    <font>
      <sz val="22"/>
      <color theme="1"/>
      <name val="Aptos Narrow"/>
      <family val="2"/>
      <scheme val="minor"/>
    </font>
    <font>
      <sz val="72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pivotButton="1"/>
    <xf numFmtId="14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/>
    <xf numFmtId="10" fontId="0" fillId="0" borderId="0" xfId="0" applyNumberFormat="1"/>
    <xf numFmtId="0" fontId="0" fillId="2" borderId="0" xfId="0" applyFill="1"/>
    <xf numFmtId="2" fontId="0" fillId="2" borderId="0" xfId="0" applyNumberFormat="1" applyFill="1"/>
    <xf numFmtId="2" fontId="4" fillId="2" borderId="0" xfId="0" applyNumberFormat="1" applyFont="1" applyFill="1"/>
    <xf numFmtId="10" fontId="0" fillId="2" borderId="0" xfId="0" applyNumberFormat="1" applyFill="1"/>
    <xf numFmtId="2" fontId="4" fillId="3" borderId="0" xfId="0" applyNumberFormat="1" applyFont="1" applyFill="1" applyProtection="1">
      <protection locked="0"/>
    </xf>
    <xf numFmtId="164" fontId="4" fillId="2" borderId="0" xfId="0" applyNumberFormat="1" applyFont="1" applyFill="1"/>
    <xf numFmtId="0" fontId="7" fillId="0" borderId="0" xfId="0" pivotButton="1" applyFont="1" applyAlignment="1">
      <alignment horizontal="center"/>
    </xf>
    <xf numFmtId="0" fontId="7" fillId="0" borderId="0" xfId="0" applyFont="1" applyAlignment="1">
      <alignment horizontal="center"/>
    </xf>
    <xf numFmtId="2" fontId="0" fillId="5" borderId="0" xfId="0" applyNumberFormat="1" applyFill="1"/>
    <xf numFmtId="0" fontId="8" fillId="2" borderId="0" xfId="0" applyFont="1" applyFill="1"/>
    <xf numFmtId="0" fontId="0" fillId="6" borderId="0" xfId="0" applyFill="1" applyAlignment="1">
      <alignment horizontal="left"/>
    </xf>
    <xf numFmtId="2" fontId="4" fillId="2" borderId="0" xfId="0" applyNumberFormat="1" applyFont="1" applyFill="1" applyProtection="1">
      <protection locked="0"/>
    </xf>
    <xf numFmtId="0" fontId="5" fillId="0" borderId="0" xfId="0" applyFont="1" applyAlignment="1">
      <alignment horizontal="center"/>
    </xf>
    <xf numFmtId="0" fontId="6" fillId="4" borderId="0" xfId="0" applyFont="1" applyFill="1" applyAlignment="1">
      <alignment horizontal="center" vertical="center"/>
    </xf>
    <xf numFmtId="0" fontId="5" fillId="0" borderId="0" xfId="0" applyFont="1" applyAlignment="1">
      <alignment horizontal="center" wrapText="1"/>
    </xf>
    <xf numFmtId="0" fontId="0" fillId="0" borderId="0" xfId="0" applyNumberFormat="1"/>
    <xf numFmtId="2" fontId="0" fillId="0" borderId="0" xfId="0" applyNumberFormat="1" applyFill="1"/>
    <xf numFmtId="0" fontId="0" fillId="0" borderId="0" xfId="0" applyNumberFormat="1" applyFill="1"/>
    <xf numFmtId="0" fontId="0" fillId="0" borderId="0" xfId="0" applyFill="1" applyAlignment="1">
      <alignment horizontal="left"/>
    </xf>
    <xf numFmtId="0" fontId="0" fillId="6" borderId="0" xfId="0" applyNumberFormat="1" applyFill="1"/>
  </cellXfs>
  <cellStyles count="1">
    <cellStyle name="Standaard" xfId="0" builtinId="0"/>
  </cellStyles>
  <dxfs count="158">
    <dxf>
      <alignment horizontal="center"/>
    </dxf>
    <dxf>
      <alignment horizontal="center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fill>
        <patternFill>
          <bgColor theme="8" tint="0.79998168889431442"/>
        </patternFill>
      </fill>
    </dxf>
    <dxf>
      <fill>
        <patternFill>
          <bgColor theme="6" tint="0.59996337778862885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theme="1" tint="4.9989318521683403E-2"/>
      </font>
      <fill>
        <patternFill>
          <bgColor rgb="FFFF0000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8" tint="0.79998168889431442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m/yyyy"/>
    </dxf>
    <dxf>
      <numFmt numFmtId="2" formatCode="0.00"/>
      <fill>
        <patternFill patternType="solid">
          <fgColor indexed="64"/>
          <bgColor theme="1"/>
        </patternFill>
      </fill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alignment horizontal="left" vertical="bottom" textRotation="0" wrapText="0" indent="0" justifyLastLine="0" shrinkToFit="0" readingOrder="0"/>
      <protection locked="1" hidden="0"/>
    </dxf>
    <dxf>
      <protection locked="1" hidden="0"/>
    </dxf>
    <dxf>
      <protection locked="1" hidden="0"/>
    </dxf>
    <dxf>
      <fill>
        <patternFill patternType="solid"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horizontal="center"/>
    </dxf>
    <dxf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numFmt numFmtId="2" formatCode="0.0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7533041871717241E-2"/>
          <c:y val="3.1519199348380926E-2"/>
          <c:w val="0.90246692759381608"/>
          <c:h val="0.89633174502607615"/>
        </c:manualLayout>
      </c:layout>
      <c:lineChart>
        <c:grouping val="standard"/>
        <c:varyColors val="0"/>
        <c:ser>
          <c:idx val="1"/>
          <c:order val="0"/>
          <c:tx>
            <c:v>inkomst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Dashboard!$C$8:$N$8</c:f>
              <c:numCache>
                <c:formatCode>0.00</c:formatCode>
                <c:ptCount val="12"/>
                <c:pt idx="0">
                  <c:v>4880.3500000000004</c:v>
                </c:pt>
                <c:pt idx="1">
                  <c:v>4656.53</c:v>
                </c:pt>
                <c:pt idx="2">
                  <c:v>5546.02</c:v>
                </c:pt>
                <c:pt idx="3">
                  <c:v>5108.93</c:v>
                </c:pt>
                <c:pt idx="4">
                  <c:v>7249.02</c:v>
                </c:pt>
                <c:pt idx="5">
                  <c:v>6896.6299999999992</c:v>
                </c:pt>
                <c:pt idx="6">
                  <c:v>5039.74</c:v>
                </c:pt>
                <c:pt idx="7">
                  <c:v>4526.2800000000007</c:v>
                </c:pt>
                <c:pt idx="8">
                  <c:v>6390.4400000000005</c:v>
                </c:pt>
                <c:pt idx="9">
                  <c:v>4589.58</c:v>
                </c:pt>
                <c:pt idx="10">
                  <c:v>4553.0599999999995</c:v>
                </c:pt>
                <c:pt idx="11">
                  <c:v>6945.58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230-46ED-BF17-948F1618512F}"/>
            </c:ext>
          </c:extLst>
        </c:ser>
        <c:ser>
          <c:idx val="2"/>
          <c:order val="1"/>
          <c:tx>
            <c:v>uitgave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Dashboard!$C$78:$N$78</c:f>
              <c:numCache>
                <c:formatCode>General</c:formatCode>
                <c:ptCount val="12"/>
                <c:pt idx="0">
                  <c:v>-5760.35</c:v>
                </c:pt>
                <c:pt idx="1">
                  <c:v>-6451.93</c:v>
                </c:pt>
                <c:pt idx="2">
                  <c:v>-2835.4800000000005</c:v>
                </c:pt>
                <c:pt idx="3">
                  <c:v>-6366.1400000000012</c:v>
                </c:pt>
                <c:pt idx="4">
                  <c:v>-5540.94</c:v>
                </c:pt>
                <c:pt idx="5">
                  <c:v>-5551.75</c:v>
                </c:pt>
                <c:pt idx="6">
                  <c:v>-5379.6200000000008</c:v>
                </c:pt>
                <c:pt idx="7">
                  <c:v>-1561.4</c:v>
                </c:pt>
                <c:pt idx="8">
                  <c:v>-7019.7100000000009</c:v>
                </c:pt>
                <c:pt idx="9">
                  <c:v>-6821.869999999999</c:v>
                </c:pt>
                <c:pt idx="10">
                  <c:v>-5842.880000000001</c:v>
                </c:pt>
                <c:pt idx="11">
                  <c:v>-6536.2800000000007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230-46ED-BF17-948F161851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25558527"/>
        <c:axId val="2025578687"/>
      </c:lineChart>
      <c:catAx>
        <c:axId val="20255585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BE"/>
                  <a:t>Rood: inkomsten - Groen: uitgaven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2025578687"/>
        <c:crosses val="autoZero"/>
        <c:auto val="1"/>
        <c:lblAlgn val="ctr"/>
        <c:lblOffset val="100"/>
        <c:noMultiLvlLbl val="0"/>
      </c:catAx>
      <c:valAx>
        <c:axId val="2025578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20255585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[huishoud.xlsx]Dashboard!Draaitabel2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Dashboard!$B$115</c:f>
              <c:strCache>
                <c:ptCount val="1"/>
                <c:pt idx="0">
                  <c:v>Totaal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Dashboard!$A$116:$A$128</c:f>
              <c:strCache>
                <c:ptCount val="12"/>
                <c:pt idx="0">
                  <c:v>januari</c:v>
                </c:pt>
                <c:pt idx="1">
                  <c:v>februari</c:v>
                </c:pt>
                <c:pt idx="2">
                  <c:v>maart</c:v>
                </c:pt>
                <c:pt idx="3">
                  <c:v>april</c:v>
                </c:pt>
                <c:pt idx="4">
                  <c:v>mei</c:v>
                </c:pt>
                <c:pt idx="5">
                  <c:v>juni</c:v>
                </c:pt>
                <c:pt idx="6">
                  <c:v>juli</c:v>
                </c:pt>
                <c:pt idx="7">
                  <c:v>augustus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Dashboard!$B$116:$B$128</c:f>
              <c:numCache>
                <c:formatCode>General</c:formatCode>
                <c:ptCount val="12"/>
                <c:pt idx="1">
                  <c:v>104.9</c:v>
                </c:pt>
                <c:pt idx="2">
                  <c:v>114.895</c:v>
                </c:pt>
                <c:pt idx="3">
                  <c:v>129.88499999999999</c:v>
                </c:pt>
                <c:pt idx="4">
                  <c:v>149.87</c:v>
                </c:pt>
                <c:pt idx="5">
                  <c:v>174.85</c:v>
                </c:pt>
                <c:pt idx="6">
                  <c:v>175.82499999999999</c:v>
                </c:pt>
                <c:pt idx="7">
                  <c:v>239.82400000000001</c:v>
                </c:pt>
                <c:pt idx="8">
                  <c:v>279.76</c:v>
                </c:pt>
                <c:pt idx="9">
                  <c:v>324.72000000000003</c:v>
                </c:pt>
                <c:pt idx="10">
                  <c:v>374.67500000000001</c:v>
                </c:pt>
                <c:pt idx="11">
                  <c:v>429.625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6D-4118-8348-3A1882EC32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2695567"/>
        <c:axId val="2012693647"/>
      </c:lineChart>
      <c:catAx>
        <c:axId val="2012695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2012693647"/>
        <c:crosses val="autoZero"/>
        <c:auto val="1"/>
        <c:lblAlgn val="ctr"/>
        <c:lblOffset val="100"/>
        <c:noMultiLvlLbl val="0"/>
      </c:catAx>
      <c:valAx>
        <c:axId val="2012693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2012695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76</xdr:row>
      <xdr:rowOff>8043</xdr:rowOff>
    </xdr:from>
    <xdr:to>
      <xdr:col>15</xdr:col>
      <xdr:colOff>25399</xdr:colOff>
      <xdr:row>112</xdr:row>
      <xdr:rowOff>179917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2C831768-277C-4E0F-AB5C-2645C0C5E5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33866</xdr:colOff>
      <xdr:row>113</xdr:row>
      <xdr:rowOff>183725</xdr:rowOff>
    </xdr:from>
    <xdr:to>
      <xdr:col>15</xdr:col>
      <xdr:colOff>55034</xdr:colOff>
      <xdr:row>128</xdr:row>
      <xdr:rowOff>188382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E3F4CB92-A88C-C479-20D8-55D919985E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ristoff Rotty" refreshedDate="45865.580618287036" createdVersion="8" refreshedVersion="8" minRefreshableVersion="3" recordCount="12" xr:uid="{A0EADDF2-351E-4794-9F12-492AC6BE8B66}">
  <cacheSource type="worksheet">
    <worksheetSource name="Tabel3"/>
  </cacheSource>
  <cacheFields count="4">
    <cacheField name="maand" numFmtId="0">
      <sharedItems containsBlank="1" count="13">
        <s v="januari"/>
        <s v="februari"/>
        <s v="maart"/>
        <s v="april"/>
        <s v="mei"/>
        <s v="juni"/>
        <s v="juli"/>
        <s v="augustus"/>
        <s v="september"/>
        <s v="oktober"/>
        <s v="november"/>
        <s v="december"/>
        <m u="1"/>
      </sharedItems>
    </cacheField>
    <cacheField name="water (m³)" numFmtId="0">
      <sharedItems containsSemiMixedTypes="0" containsString="0" containsNumber="1" containsInteger="1" minValue="100" maxValue="430"/>
    </cacheField>
    <cacheField name="Water (m³) netto" numFmtId="0">
      <sharedItems containsString="0" containsBlank="1" containsNumber="1" minValue="104.9" maxValue="429.625"/>
    </cacheField>
    <cacheField name="opmerkingen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ristoff Rotty" refreshedDate="45875.767221180555" createdVersion="8" refreshedVersion="8" minRefreshableVersion="3" recordCount="2403" xr:uid="{37D8D32B-1E0C-4A5E-BCFD-69AF9CCA8BB5}">
  <cacheSource type="worksheet">
    <worksheetSource name="Tabel1"/>
  </cacheSource>
  <cacheFields count="9">
    <cacheField name="datum" numFmtId="14">
      <sharedItems containsSemiMixedTypes="0" containsNonDate="0" containsDate="1" containsString="0" minDate="2024-09-01T00:00:00" maxDate="2025-08-07T00:00:00"/>
    </cacheField>
    <cacheField name="maand" numFmtId="0">
      <sharedItems count="26">
        <s v="september "/>
        <s v="oktober "/>
        <s v="november "/>
        <s v="december "/>
        <s v="januari "/>
        <s v="februari "/>
        <s v="maart "/>
        <s v="april "/>
        <s v="mei "/>
        <s v="juni "/>
        <s v="juli "/>
        <s v="augustus "/>
        <s v="juli 2025" u="1"/>
        <s v="augustus 2024" u="1"/>
        <s v="september 2024" u="1"/>
        <s v="juni 2025" u="1"/>
        <s v="mei 2025" u="1"/>
        <s v="april 2025" u="1"/>
        <s v="maart 2025" u="1"/>
        <s v="februari 2025" u="1"/>
        <s v="januari 2025" u="1"/>
        <s v="december 2024" u="1"/>
        <s v="november 2024" u="1"/>
        <s v="oktober 2024" u="1"/>
        <s v="Butget" u="1"/>
        <s v="januari 1900" u="1"/>
      </sharedItems>
    </cacheField>
    <cacheField name="bedrag" numFmtId="0">
      <sharedItems containsSemiMixedTypes="0" containsString="0" containsNumber="1" minValue="-2433.88" maxValue="4520.3999999999996"/>
    </cacheField>
    <cacheField name="categorie" numFmtId="0">
      <sharedItems containsMixedTypes="1" containsNumber="1" containsInteger="1" minValue="0" maxValue="0" count="66">
        <s v="Inkomsten Loon"/>
        <s v="voeding"/>
        <s v="EuroShop"/>
        <s v="Laadbeurt"/>
        <s v="Ikea"/>
        <s v="Koffie"/>
        <s v="automaat De Lijn"/>
        <s v="Parkeren"/>
        <s v="Hospitalisatie"/>
        <s v="vakbond"/>
        <s v="ICT"/>
        <s v="belasting"/>
        <s v="Allerlei"/>
        <s v="gas/elektriciteit"/>
        <s v="restaurant"/>
        <s v="Laserontharing"/>
        <s v="Euromex"/>
        <s v="AVA"/>
        <s v="Hypotheek"/>
        <s v="NMBS"/>
        <s v="Streamz"/>
        <s v="Hema"/>
        <s v="kledij"/>
        <s v="Gezondheid"/>
        <s v="kapster"/>
        <s v="pensioensparen"/>
        <s v="Cardif"/>
        <s v="school Bram"/>
        <s v="DPG"/>
        <s v="Ramenwas"/>
        <s v="GSM Bram"/>
        <s v="AXA"/>
        <s v="Ouders Bram"/>
        <s v="Coolblue"/>
        <s v="uitstapkes"/>
        <s v="Bol"/>
        <s v="Telenet"/>
        <s v="Leasing Auto"/>
        <s v="trein"/>
        <s v="Louis/Vis"/>
        <s v="Water"/>
        <s v="Action"/>
        <s v="Brico"/>
        <s v="standaardboekhandel"/>
        <s v="car wash"/>
        <s v="decathlon"/>
        <s v="cadeautjes"/>
        <s v="molecule"/>
        <s v="kruidvat"/>
        <s v="Deborah/nieuwkuis"/>
        <s v="krant"/>
        <s v="Bankkost"/>
        <s v="verzekering"/>
        <s v="visa"/>
        <s v="Onderhoud huis"/>
        <s v="GSM Christoff"/>
        <s v="Dreamland"/>
        <s v="Amazon"/>
        <s v="afbetaling fiets"/>
        <s v="Jysk"/>
        <s v="Rituals"/>
        <s v="omnium"/>
        <s v="Gamma"/>
        <s v="Mediahuis"/>
        <s v="dietiste"/>
        <n v="0" u="1"/>
      </sharedItems>
    </cacheField>
    <cacheField name="omschrijving" numFmtId="0">
      <sharedItems containsBlank="1" longText="1"/>
    </cacheField>
    <cacheField name="in/uitgave" numFmtId="0">
      <sharedItems/>
    </cacheField>
    <cacheField name="Bedrag +/-" numFmtId="0">
      <sharedItems containsSemiMixedTypes="0" containsString="0" containsNumber="1" minValue="-2433.88" maxValue="4520.3999999999996"/>
    </cacheField>
    <cacheField name="vast/variabel" numFmtId="0">
      <sharedItems containsBlank="1" count="7">
        <s v="Inkomsten"/>
        <s v="Vast"/>
        <s v="Variabel"/>
        <e v="#N/A" u="1"/>
        <s v="sparen" u="1"/>
        <m u="1"/>
        <s v="eding" u="1"/>
      </sharedItems>
    </cacheField>
    <cacheField name="controle" numFmtId="0">
      <sharedItems/>
    </cacheField>
  </cacheFields>
  <extLst>
    <ext xmlns:x14="http://schemas.microsoft.com/office/spreadsheetml/2009/9/main" uri="{725AE2AE-9491-48be-B2B4-4EB974FC3084}">
      <x14:pivotCacheDefinition pivotCacheId="652943184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x v="0"/>
    <n v="100"/>
    <m/>
    <s v="netto verbruik met december manueel uitrekenen"/>
  </r>
  <r>
    <x v="1"/>
    <n v="105"/>
    <n v="104.9"/>
    <m/>
  </r>
  <r>
    <x v="2"/>
    <n v="115"/>
    <n v="114.895"/>
    <m/>
  </r>
  <r>
    <x v="3"/>
    <n v="130"/>
    <n v="129.88499999999999"/>
    <m/>
  </r>
  <r>
    <x v="4"/>
    <n v="150"/>
    <n v="149.87"/>
    <m/>
  </r>
  <r>
    <x v="5"/>
    <n v="175"/>
    <n v="174.85"/>
    <m/>
  </r>
  <r>
    <x v="6"/>
    <n v="176"/>
    <n v="175.82499999999999"/>
    <m/>
  </r>
  <r>
    <x v="7"/>
    <n v="240"/>
    <n v="239.82400000000001"/>
    <m/>
  </r>
  <r>
    <x v="8"/>
    <n v="280"/>
    <n v="279.76"/>
    <m/>
  </r>
  <r>
    <x v="9"/>
    <n v="325"/>
    <n v="324.72000000000003"/>
    <m/>
  </r>
  <r>
    <x v="10"/>
    <n v="375"/>
    <n v="374.67500000000001"/>
    <m/>
  </r>
  <r>
    <x v="11"/>
    <n v="430"/>
    <n v="429.625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03">
  <r>
    <d v="2024-09-01T00:00:00"/>
    <x v="0"/>
    <n v="2351.7800000000002"/>
    <x v="0"/>
    <s v="OVERSCHRIJVING VAN                   29-08 BE64 3751 1173 1652 BANKIER OPDRACHTGEVER: BBRUBEBB VVM DE LIJN ALGEMENE REK /A/ 29076 LOON VVM 08/2024"/>
    <s v="Inkomst"/>
    <n v="2351.7800000000002"/>
    <x v="0"/>
    <s v="OK"/>
  </r>
  <r>
    <d v="2024-09-01T00:00:00"/>
    <x v="0"/>
    <n v="4038.66"/>
    <x v="0"/>
    <s v="OVERSCHRIJVING VAN                   30-08 BE42 8782 7051 0154 BANKIER OPDRACHTGEVER: BNAGBEBBXXX SOLIDARIS WEST-VLAANDEREN /A/ LOON AUGUSTUS REFERENTIE: 000000385720240828151313"/>
    <s v="Inkomst"/>
    <n v="4038.66"/>
    <x v="0"/>
    <s v="OK"/>
  </r>
  <r>
    <d v="2024-09-01T00:00:00"/>
    <x v="0"/>
    <n v="-50"/>
    <x v="1"/>
    <s v="AUTOMATISCH SPAREN                   01-09 NAAR BE13 7460 4686 9539 AUTOMATISCH SPAREN"/>
    <s v="Uitgave"/>
    <n v="-50"/>
    <x v="1"/>
    <s v="OK"/>
  </r>
  <r>
    <d v="2024-09-02T00:00:00"/>
    <x v="0"/>
    <n v="-4.9000000000000004"/>
    <x v="1"/>
    <s v="BETALING VIA BANCONTACT              02-09 02-09-2024 OM 16.30 UUR SANTY JAN DHR. BE8510 MARKE MET KBC-DEBETKAART 6703 42XX XXXX X601 6 KAARTHOUDER: BOMBAERT BRAM"/>
    <s v="Uitgave"/>
    <n v="-4.9000000000000004"/>
    <x v="1"/>
    <s v="OK"/>
  </r>
  <r>
    <d v="2024-09-02T00:00:00"/>
    <x v="0"/>
    <n v="-10"/>
    <x v="1"/>
    <s v="BETALING VIA BANCONTACT              02-09 02-09-2024 OM 13.37 UUR CLICK4FOOD BE1130 BRUXELLES MET KBC-DEBETKAART 6703 42XX XXXX X601 6 KAARTHOUDER: BOMBAERT BRAM"/>
    <s v="Uitgave"/>
    <n v="-10"/>
    <x v="1"/>
    <s v="OK"/>
  </r>
  <r>
    <d v="2024-09-02T00:00:00"/>
    <x v="0"/>
    <n v="-31"/>
    <x v="2"/>
    <s v="BETALING VIA MAESTRO                 02-09 01-09-2024 OM 13.34 UUR EURO SHOP KORTRIJK BE ROESELARE MET APPLE PAY 6703 42XX XXXX X601 6 VIRTUEEL KAARTNUMMER CONTACTLOZE BETALING: 6790 28XX XXXX X654 2 KAARTHOUDER: BOMBAERT BRAM"/>
    <s v="Uitgave"/>
    <n v="-31"/>
    <x v="2"/>
    <s v="OK"/>
  </r>
  <r>
    <d v="2024-09-02T00:00:00"/>
    <x v="0"/>
    <n v="-12.99"/>
    <x v="1"/>
    <s v="BETALING VIA MAESTRO                 02-09 31-08-2024 OM 16.16 UUR CARREFOUR MARKE BE MARKE MET APPLE PAY 6703 42XX XXXX X601 6 VIRTUEEL KAARTNUMMER CONTACTLOZE BETALING: 6790 28XX XXXX X654 2 KAARTHOUDER: BOMBAERT BRAM"/>
    <s v="Uitgave"/>
    <n v="-12.99"/>
    <x v="1"/>
    <s v="OK"/>
  </r>
  <r>
    <d v="2024-09-02T00:00:00"/>
    <x v="0"/>
    <n v="-4.3899999999999997"/>
    <x v="1"/>
    <s v="BETALING VIA MAESTRO                 02-09 01-09-2024 OM 15.30 UUR CARREFOUR MARKE BE MARKE MET KBC-DEBETKAART 6703 42XX XXXX X601 6 KAARTHOUDER: BOMBAERT BRAM"/>
    <s v="Uitgave"/>
    <n v="-4.3899999999999997"/>
    <x v="1"/>
    <s v="OK"/>
  </r>
  <r>
    <d v="2024-09-02T00:00:00"/>
    <x v="0"/>
    <n v="-2.19"/>
    <x v="1"/>
    <s v="BETALING VIA MAESTRO                 02-09 01-09-2024 OM 12.26 UUR CARREFOUR MARKE BE MARKE MET KBC-DEBETKAART 6703 42XX XXXX X601 6 KAARTHOUDER: BOMBAERT BRAM"/>
    <s v="Uitgave"/>
    <n v="-2.19"/>
    <x v="1"/>
    <s v="OK"/>
  </r>
  <r>
    <d v="2024-09-02T00:00:00"/>
    <x v="0"/>
    <n v="-7.89"/>
    <x v="1"/>
    <s v="BETALING VIA MAESTRO                 02-09 01-09-2024 OM 08.14 UUR CARREFOUR MARKE BE MARKE MET KBC-DEBETKAART 6703 42XX XXXX X601 6 KAARTHOUDER: BOMBAERT BRAM"/>
    <s v="Uitgave"/>
    <n v="-7.89"/>
    <x v="1"/>
    <s v="OK"/>
  </r>
  <r>
    <d v="2024-09-02T00:00:00"/>
    <x v="0"/>
    <n v="-10.3"/>
    <x v="1"/>
    <s v="BETALING VIA BANCONTACT              02-09 02-09-2024 OM 10.21 UUR FOODTICKET NL1271TW HUIZEN MET KBC-DEBETKAART 6703 42XX XXXX X901 0 KAARTHOUDER: ROTTY CHRISTOFF INFO VAN DE HANDELAAR: CENTERKEN - SINT-NIKLAAS/FOODT"/>
    <s v="Uitgave"/>
    <n v="-10.3"/>
    <x v="1"/>
    <s v="OK"/>
  </r>
  <r>
    <d v="2024-09-02T00:00:00"/>
    <x v="0"/>
    <n v="-10.28"/>
    <x v="3"/>
    <s v="BETALING VIA MAESTRO                 02-09 01-09-2024 OM 08.37 UUR BONNET GB BRISTOL MET APPLE PAY 6703 42XX XXXX X901 0 VIRTUEEL KAARTNUMMER CONTACTLOZE BETALING: 6790 28XX XXXX X695 1 KAARTHOUDER: ROTTY CHRISTOFF"/>
    <s v="Uitgave"/>
    <n v="-10.28"/>
    <x v="1"/>
    <s v="OK"/>
  </r>
  <r>
    <d v="2024-09-02T00:00:00"/>
    <x v="0"/>
    <n v="-107.46"/>
    <x v="4"/>
    <s v="BETALING VIA MAESTRO                 02-09 31-08-2024 OM 12.37 UUR IKEA GENT-STORE BE SINT-DENIJS-W MET APPLE PAY 6703 42XX XXXX X601 6 VIRTUEEL KAARTNUMMER CONTACTLOZE BETALING: 6790 28XX XXXX X654 2 KAARTHOUDER: BOMBAERT BRAM"/>
    <s v="Uitgave"/>
    <n v="-107.46"/>
    <x v="2"/>
    <s v="OK"/>
  </r>
  <r>
    <d v="2024-09-02T00:00:00"/>
    <x v="0"/>
    <n v="-5"/>
    <x v="3"/>
    <s v="BETALING VIA MAESTRO                 02-09 01-09-2024 OM 06.07 UUR BONNET GB BRISTOL MET APPLE PAY 6703 42XX XXXX X901 0 VIRTUEEL KAARTNUMMER CONTACTLOZE BETALING: 6790 28XX XXXX X695 1 KAARTHOUDER: ROTTY CHRISTOFF"/>
    <s v="Uitgave"/>
    <n v="-5"/>
    <x v="1"/>
    <s v="OK"/>
  </r>
  <r>
    <d v="2024-09-02T00:00:00"/>
    <x v="0"/>
    <n v="-40"/>
    <x v="5"/>
    <s v="BETALING VIA MAESTRO                 02-09 31-08-2024 OM 13.21 UUR RED BOURBON BVBA BE VICHTE MET APPLE PAY 6703 42XX XXXX X601 6 VIRTUEEL KAARTNUMMER CONTACTLOZE BETALING: 6790 28XX XXXX X654 2 KAARTHOUDER: BOMBAERT BRAM"/>
    <s v="Uitgave"/>
    <n v="-40"/>
    <x v="2"/>
    <s v="OK"/>
  </r>
  <r>
    <d v="2024-09-02T00:00:00"/>
    <x v="0"/>
    <n v="-0.9"/>
    <x v="6"/>
    <s v="BETALING VIA MAESTRO                 02-09 30-08-2024 OM 10.36 UUR VALINSOPAY NL NL WIJK EN AALBU MET APPLE PAY 6703 42XX XXXX X901 0 VIRTUEEL KAARTNUMMER CONTACTLOZE BETALING: 6790 28XX XXXX X695 1 KAARTHOUDER: ROTTY CHRISTOFF"/>
    <s v="Uitgave"/>
    <n v="-0.9"/>
    <x v="2"/>
    <s v="OK"/>
  </r>
  <r>
    <d v="2024-09-02T00:00:00"/>
    <x v="0"/>
    <n v="-1.5"/>
    <x v="6"/>
    <s v="BETALING VIA MAESTRO                 02-09 30-08-2024 OM 12.12 UUR VALINSOPAY NL NL WIJK EN AALBU MET APPLE PAY 6703 42XX XXXX X901 0 VIRTUEEL KAARTNUMMER CONTACTLOZE BETALING: 6790 28XX XXXX X695 1 KAARTHOUDER: ROTTY CHRISTOFF"/>
    <s v="Uitgave"/>
    <n v="-1.5"/>
    <x v="2"/>
    <s v="OK"/>
  </r>
  <r>
    <d v="2024-09-02T00:00:00"/>
    <x v="0"/>
    <n v="-1.1000000000000001"/>
    <x v="6"/>
    <s v="BETALING VIA MAESTRO                 02-09 30-08-2024 OM 15.22 UUR VALINSOPAY NL NL WIJK EN AALBU MET APPLE PAY 6703 42XX XXXX X901 0 VIRTUEEL KAARTNUMMER CONTACTLOZE BETALING: 6790 28XX XXXX X695 1 KAARTHOUDER: ROTTY CHRISTOFF"/>
    <s v="Uitgave"/>
    <n v="-1.1000000000000001"/>
    <x v="2"/>
    <s v="OK"/>
  </r>
  <r>
    <d v="2024-09-02T00:00:00"/>
    <x v="0"/>
    <n v="-3.6"/>
    <x v="1"/>
    <s v="BETALING VIA MAESTRO                 02-09 30-08-2024 OM 15.06 UUR AZ GROENINGE VZW BE KORTRIJK MET APPLE PAY 6703 42XX XXXX X601 6 VIRTUEEL KAARTNUMMER CONTACTLOZE BETALING: 6790 28XX XXXX X654 2 KAARTHOUDER: BOMBAERT BRAM"/>
    <s v="Uitgave"/>
    <n v="-3.6"/>
    <x v="1"/>
    <s v="OK"/>
  </r>
  <r>
    <d v="2024-09-02T00:00:00"/>
    <x v="0"/>
    <n v="-0.98"/>
    <x v="1"/>
    <s v="BETALING VIA MAESTRO                 02-09 30-08-2024 OM 13.49 UUR CARREFOUR MARKE BE MARKE MET APPLE PAY 6703 42XX XXXX X601 6 VIRTUEEL KAARTNUMMER CONTACTLOZE BETALING: 6790 28XX XXXX X654 2 KAARTHOUDER: BOMBAERT BRAM"/>
    <s v="Uitgave"/>
    <n v="-0.98"/>
    <x v="1"/>
    <s v="OK"/>
  </r>
  <r>
    <d v="2024-09-02T00:00:00"/>
    <x v="0"/>
    <n v="-6.64"/>
    <x v="1"/>
    <s v="BETALING VIA MAESTRO                 02-09 30-08-2024 OM 16.59 UUR CARREFOUR MARKE BE MARKE MET KBC-DEBETKAART 6703 42XX XXXX X601 6 KAARTHOUDER: BOMBAERT BRAM"/>
    <s v="Uitgave"/>
    <n v="-6.64"/>
    <x v="1"/>
    <s v="OK"/>
  </r>
  <r>
    <d v="2024-09-02T00:00:00"/>
    <x v="0"/>
    <n v="-2.7"/>
    <x v="1"/>
    <s v="BETALING VIA MAESTRO                 02-09 30-08-2024 OM 15.44 UUR PANOS RAIL SINT-NIKLAA BE SINT-NIKLAAS MET APPLE PAY 6703 42XX XXXX X901 0 VIRTUEEL KAARTNUMMER CONTACTLOZE BETALING: 6790 28XX XXXX X695 1 KAARTHOUDER: ROTTY CHRISTOFF"/>
    <s v="Uitgave"/>
    <n v="-2.7"/>
    <x v="1"/>
    <s v="OK"/>
  </r>
  <r>
    <d v="2024-09-02T00:00:00"/>
    <x v="0"/>
    <n v="-9"/>
    <x v="7"/>
    <s v="BETALING VIA MAESTRO                 02-09 30-08-2024 OM 12.14 UUR CCV*P VEEMARKT BE KORTRIJK MET KBC-DEBETKAART 6703 42XX XXXX X601 6 KAARTHOUDER: BOMBAERT BRAM"/>
    <s v="Uitgave"/>
    <n v="-9"/>
    <x v="2"/>
    <s v="OK"/>
  </r>
  <r>
    <d v="2024-09-02T00:00:00"/>
    <x v="0"/>
    <n v="-4"/>
    <x v="1"/>
    <s v="BETALING VIA MAESTRO                 02-09 30-08-2024 OM 15.13 UUR ALGEMEEN ZIEKENHUIS GR BE KORTRIJK MET KBC-DEBETKAART 6703 42XX XXXX X601 6 KAARTHOUDER: BOMBAERT BRAM"/>
    <s v="Uitgave"/>
    <n v="-4"/>
    <x v="1"/>
    <s v="OK"/>
  </r>
  <r>
    <d v="2024-09-02T00:00:00"/>
    <x v="0"/>
    <n v="-5"/>
    <x v="3"/>
    <s v="BETALING VIA MAESTRO                 02-09 31-08-2024 OM 01.55 UUR BONNET GB BRISTOL MET APPLE PAY 6703 42XX XXXX X901 0 VIRTUEEL KAARTNUMMER CONTACTLOZE BETALING: 6790 28XX XXXX X695 1 KAARTHOUDER: ROTTY CHRISTOFF"/>
    <s v="Uitgave"/>
    <n v="-5"/>
    <x v="1"/>
    <s v="OK"/>
  </r>
  <r>
    <d v="2024-09-02T00:00:00"/>
    <x v="0"/>
    <n v="-44.64"/>
    <x v="8"/>
    <s v="EUROPESE DOMICILIERING               02-09 SCHULDEISER     : KBC VERZEKERINGEN REF. SCHULDEISER: 394583090108 MANDAATREFERTE  : L00194638787V0001 EIGEN OMSCHR.   : HOSPITALISATIEVERZEKERING MEDEDELING      : POL.54467509 31/08/2024-30/09/2024 HOSPITALISATIEVERZEKERING"/>
    <s v="Uitgave"/>
    <n v="-44.64"/>
    <x v="1"/>
    <s v="OK"/>
  </r>
  <r>
    <d v="2024-09-02T00:00:00"/>
    <x v="0"/>
    <n v="-40.619999999999997"/>
    <x v="8"/>
    <s v="EUROPESE DOMICILIERING               02-09 SCHULDEISER     : DKV BELGIUM REF. SCHULDEISER: 2024237345523551X000000000000001 MANDAATREFERTE  : 345523551/002 MEDEDELING      : 0924-1024 PREMIE"/>
    <s v="Uitgave"/>
    <n v="-40.619999999999997"/>
    <x v="1"/>
    <s v="OK"/>
  </r>
  <r>
    <d v="2024-09-02T00:00:00"/>
    <x v="0"/>
    <n v="-15"/>
    <x v="9"/>
    <s v="EUROPESE DOMICILIERING               02-09 SCHULDEISER     : ABVV WEST VLAANDEREN REF. SCHULDEISER: 8470789-1240829 MANDAATREFERTE  : 93032216582-20200713 MEDEDELING      : LIDGELD ABVV-BBTK TEM 09/24"/>
    <s v="Uitgave"/>
    <n v="-15"/>
    <x v="1"/>
    <s v="OK"/>
  </r>
  <r>
    <d v="2024-09-03T00:00:00"/>
    <x v="0"/>
    <n v="-67.98"/>
    <x v="10"/>
    <s v="BETALING VIA BANCONTACT              04-09 03-09-2024 OM 17.54 UUR MIJN.HOST NL1066JR AMSTERDAM MET KBC-DEBETKAART 6703 42XX XXXX X901 0 KAARTHOUDER: ROTTY CHRISTOFF INFO VAN DE HANDELAAR: 5IN9G8F MIJN.HOST FACTUURNR. 2"/>
    <s v="Uitgave"/>
    <n v="-67.98"/>
    <x v="2"/>
    <s v="OK"/>
  </r>
  <r>
    <d v="2024-09-03T00:00:00"/>
    <x v="0"/>
    <n v="-56"/>
    <x v="10"/>
    <s v="BETALING VIA BANCONTACT              04-09 03-09-2024 OM 19.55 UUR MIJN.HOST NL1066JR AMSTERDAM MET KBC-DEBETKAART 6703 42XX XXXX X901 0 KAARTHOUDER: ROTTY CHRISTOFF INFO VAN DE HANDELAAR: 6P1PPTC MIJN.HOST FACTUURNR. 2"/>
    <s v="Uitgave"/>
    <n v="-56"/>
    <x v="2"/>
    <s v="OK"/>
  </r>
  <r>
    <d v="2024-09-03T00:00:00"/>
    <x v="0"/>
    <n v="-1.1000000000000001"/>
    <x v="6"/>
    <s v="BETALING VIA MAESTRO                 03-09 02-09-2024 OM 15.19 UUR VALINSOPAY NL NL WIJK EN AALBU MET APPLE PAY 6703 42XX XXXX X901 0 VIRTUEEL KAARTNUMMER CONTACTLOZE BETALING: 6790 28XX XXXX X695 1 KAARTHOUDER: ROTTY CHRISTOFF"/>
    <s v="Uitgave"/>
    <n v="-1.1000000000000001"/>
    <x v="2"/>
    <s v="OK"/>
  </r>
  <r>
    <d v="2024-09-03T00:00:00"/>
    <x v="0"/>
    <n v="-1.5"/>
    <x v="6"/>
    <s v="BETALING VIA MAESTRO                 03-09 02-09-2024 OM 11.49 UUR VALINSOPAY NL NL WIJK EN AALBU MET APPLE PAY 6703 42XX XXXX X901 0 VIRTUEEL KAARTNUMMER CONTACTLOZE BETALING: 6790 28XX XXXX X695 1 KAARTHOUDER: ROTTY CHRISTOFF"/>
    <s v="Uitgave"/>
    <n v="-1.5"/>
    <x v="2"/>
    <s v="OK"/>
  </r>
  <r>
    <d v="2024-09-03T00:00:00"/>
    <x v="0"/>
    <n v="-0.9"/>
    <x v="6"/>
    <s v="BETALING VIA MAESTRO                 03-09 02-09-2024 OM 10.25 UUR VALINSOPAY NL NL WIJK EN AALBU MET APPLE PAY 6703 42XX XXXX X901 0 VIRTUEEL KAARTNUMMER CONTACTLOZE BETALING: 6790 28XX XXXX X695 1 KAARTHOUDER: ROTTY CHRISTOFF"/>
    <s v="Uitgave"/>
    <n v="-0.9"/>
    <x v="2"/>
    <s v="OK"/>
  </r>
  <r>
    <d v="2024-09-03T00:00:00"/>
    <x v="0"/>
    <n v="-6.8"/>
    <x v="1"/>
    <s v="BETALING VIA BANCONTACT              03-09 03-09-2024 OM 09.43 UUR ROAEN CHRISTOPHE P2P MOBILE MET KBC-DEBETKAART 6703 42XX XXXX X901 0 KAARTHOUDER: ROTTY CHRISTOFF"/>
    <s v="Uitgave"/>
    <n v="-6.8"/>
    <x v="1"/>
    <s v="OK"/>
  </r>
  <r>
    <d v="2024-09-03T00:00:00"/>
    <x v="0"/>
    <n v="-96.9"/>
    <x v="1"/>
    <s v="EUROPESE DOMICILIERING               03-09 SCHULDEISER     : BNP PARIBAS LEASE GROUP N.V.-S.A. REF. SCHULDEISER: REF03092400000000000000000002500688 FEITEL. BEGUNST.: BNP PARIBAS LEASE GROUP SA-NV MANDAATREFERTE  : SIEN0100033516 MEDEDELING      : FCOTBB94698A1B50230EPU4T448856"/>
    <s v="Uitgave"/>
    <n v="-96.9"/>
    <x v="1"/>
    <s v="OK"/>
  </r>
  <r>
    <d v="2024-09-03T00:00:00"/>
    <x v="0"/>
    <n v="-300.48"/>
    <x v="11"/>
    <s v="OVERSCHRIJVING NAAR                  03-09 BE02 3751 1109 9940 BANKIER BEGUNSTIGDE: BBRUBEBB AGENTSCHAP VLAAMSE BELASTINGDI ENST 242030845251 MET KBC MOBILE VIA BETAALAGENDA"/>
    <s v="Uitgave"/>
    <n v="-300.48"/>
    <x v="1"/>
    <s v="OK"/>
  </r>
  <r>
    <d v="2024-09-03T00:00:00"/>
    <x v="0"/>
    <n v="11"/>
    <x v="12"/>
    <s v="MOBIELE BETALING                     03-09 DATUM: 03-09-2024 OM 09.37"/>
    <s v="Inkomst"/>
    <n v="11"/>
    <x v="2"/>
    <s v="OK"/>
  </r>
  <r>
    <d v="2024-09-03T00:00:00"/>
    <x v="0"/>
    <n v="43"/>
    <x v="12"/>
    <s v="OVERSCHRIJVING VAN                   03-09 BE81 0014 3859 9724 BANKIER OPDRACHTGEVER: GEBABEBB VANDECAVEYE MADY"/>
    <s v="Inkomst"/>
    <n v="43"/>
    <x v="2"/>
    <s v="OK"/>
  </r>
  <r>
    <d v="2024-09-04T00:00:00"/>
    <x v="0"/>
    <n v="-97.89"/>
    <x v="13"/>
    <s v="BETALING VIA BANCONTACT              05-09 04-09-2024 OM 19.40 UUR ENGIE BE1000 BRUSSEL MET KBC-DEBETKAART 6703 42XX XXXX X901 0 KAARTHOUDER: ROTTY CHRISTOFF"/>
    <s v="Uitgave"/>
    <n v="-97.89"/>
    <x v="1"/>
    <s v="OK"/>
  </r>
  <r>
    <d v="2024-09-04T00:00:00"/>
    <x v="0"/>
    <n v="-25.89"/>
    <x v="14"/>
    <s v="BETALING VIA BANCONTACT              05-09 04-09-2024 OM 17.13 UUR PIZZA HUT BE8500 KORTRIJK MET KBC-DEBETKAART 6703 42XX XXXX X601 6 KAARTHOUDER: BOMBAERT BRAM"/>
    <s v="Uitgave"/>
    <n v="-25.89"/>
    <x v="2"/>
    <s v="OK"/>
  </r>
  <r>
    <d v="2024-09-04T00:00:00"/>
    <x v="0"/>
    <n v="-0.9"/>
    <x v="6"/>
    <s v="BETALING VIA MAESTRO                 04-09 03-09-2024 OM 15.26 UUR VALINSOPAY NL NL WIJK EN AALBU MET APPLE PAY 6703 42XX XXXX X901 0 VIRTUEEL KAARTNUMMER CONTACTLOZE BETALING: 6790 28XX XXXX X695 1 KAARTHOUDER: ROTTY CHRISTOFF"/>
    <s v="Uitgave"/>
    <n v="-0.9"/>
    <x v="2"/>
    <s v="OK"/>
  </r>
  <r>
    <d v="2024-09-04T00:00:00"/>
    <x v="0"/>
    <n v="-6.29"/>
    <x v="1"/>
    <s v="BETALING VIA MAESTRO                 04-09 03-09-2024 OM 09.58 UUR OKAY WEVELGEM 4258 BE WEVELGEM MET APPLE PAY 6703 42XX XXXX X601 6 VIRTUEEL KAARTNUMMER CONTACTLOZE BETALING: 6790 28XX XXXX X654 2 KAARTHOUDER: BOMBAERT BRAM"/>
    <s v="Uitgave"/>
    <n v="-6.29"/>
    <x v="1"/>
    <s v="OK"/>
  </r>
  <r>
    <d v="2024-09-04T00:00:00"/>
    <x v="0"/>
    <n v="-3.09"/>
    <x v="1"/>
    <s v="BETALING VIA MAESTRO                 04-09 03-09-2024 OM 16.41 UUR CARREFOUR MARKE BE MARKE MET APPLE PAY 6703 42XX XXXX X601 6 VIRTUEEL KAARTNUMMER CONTACTLOZE BETALING: 6790 28XX XXXX X654 2 KAARTHOUDER: BOMBAERT BRAM"/>
    <s v="Uitgave"/>
    <n v="-3.09"/>
    <x v="1"/>
    <s v="OK"/>
  </r>
  <r>
    <d v="2024-09-05T00:00:00"/>
    <x v="0"/>
    <n v="-150"/>
    <x v="15"/>
    <s v="OVERSCHRIJVING NAAR                  05-09 BE05 0018 9871 4675 BANKIER BEGUNSTIGDE: GEBABEBB LASER LINE PAYCONIQ 0AB2AED641C7856C3FF125DB LASER LINE MET PAYCONIQ"/>
    <s v="Uitgave"/>
    <n v="-150"/>
    <x v="2"/>
    <s v="OK"/>
  </r>
  <r>
    <d v="2024-09-05T00:00:00"/>
    <x v="0"/>
    <n v="-62.59"/>
    <x v="1"/>
    <s v="BETALING VIA MAESTRO                 05-09 04-09-2024 OM 14.01 UUR COLRUYT KORTRIJK BE KORTRIJK MET APPLE PAY 6703 42XX XXXX X601 6 VIRTUEEL KAARTNUMMER CONTACTLOZE BETALING: 6790 28XX XXXX X654 2 KAARTHOUDER: BOMBAERT BRAM"/>
    <s v="Uitgave"/>
    <n v="-62.59"/>
    <x v="1"/>
    <s v="OK"/>
  </r>
  <r>
    <d v="2024-09-05T00:00:00"/>
    <x v="0"/>
    <n v="-6.84"/>
    <x v="1"/>
    <s v="BETALING VIA MAESTRO                 05-09 04-09-2024 OM 12.17 UUR BON'AP DESTELBERGEN BE DESTELBERGEN MET APPLE PAY 6703 42XX XXXX X901 0 VIRTUEEL KAARTNUMMER CONTACTLOZE BETALING: 6790 28XX XXXX X695 1 KAARTHOUDER: ROTTY CHRISTOFF"/>
    <s v="Uitgave"/>
    <n v="-6.84"/>
    <x v="1"/>
    <s v="OK"/>
  </r>
  <r>
    <d v="2024-09-05T00:00:00"/>
    <x v="0"/>
    <n v="-1.5"/>
    <x v="6"/>
    <s v="BETALING VIA MAESTRO                 05-09 04-09-2024 OM 13.43 UUR VALINSOPAY NL NL WIJK EN AALBU MET APPLE PAY 6703 42XX XXXX X901 0 VIRTUEEL KAARTNUMMER CONTACTLOZE BETALING: 6790 28XX XXXX X695 1 KAARTHOUDER: ROTTY CHRISTOFF"/>
    <s v="Uitgave"/>
    <n v="-1.5"/>
    <x v="2"/>
    <s v="OK"/>
  </r>
  <r>
    <d v="2024-09-05T00:00:00"/>
    <x v="0"/>
    <n v="-8.3000000000000007"/>
    <x v="1"/>
    <s v="BETALING VIA BANCONTACT              05-09 05-09-2024 OM 10.40 UUR FOODTICKET NL1271TW HUIZEN MET KBC-DEBETKAART 6703 42XX XXXX X901 0 KAARTHOUDER: ROTTY CHRISTOFF INFO VAN DE HANDELAAR: CENTERKEN - SINT-NIKLAAS/FOODT"/>
    <s v="Uitgave"/>
    <n v="-8.3000000000000007"/>
    <x v="1"/>
    <s v="OK"/>
  </r>
  <r>
    <d v="2024-09-05T00:00:00"/>
    <x v="0"/>
    <n v="-4.59"/>
    <x v="1"/>
    <s v="BETALING VIA MAESTRO                 05-09 04-09-2024 OM 12.24 UUR CARREFOUR MARKE BE MARKE MET APPLE PAY 6703 42XX XXXX X601 6 VIRTUEEL KAARTNUMMER CONTACTLOZE BETALING: 6790 28XX XXXX X654 2 KAARTHOUDER: BOMBAERT BRAM"/>
    <s v="Uitgave"/>
    <n v="-4.59"/>
    <x v="1"/>
    <s v="OK"/>
  </r>
  <r>
    <d v="2024-09-05T00:00:00"/>
    <x v="0"/>
    <n v="-12.01"/>
    <x v="16"/>
    <s v="EUROPESE DOMICILIERING               05-09 SCHULDEISER     : EUROMEX NV REF. SCHULDEISER: POLIS: 3463649 MANDAATREFERTE  : 30507E MEDEDELING      : SCOR                   BBA                   240982296065"/>
    <s v="Uitgave"/>
    <n v="-12.01"/>
    <x v="1"/>
    <s v="OK"/>
  </r>
  <r>
    <d v="2024-09-06T00:00:00"/>
    <x v="0"/>
    <n v="-11.69"/>
    <x v="1"/>
    <s v="BETALING VIA MAESTRO                 06-09 05-09-2024 OM 12.26 UUR SPAR KORTRIJK BE KORTRIJK MET APPLE PAY 6703 42XX XXXX X601 6 VIRTUEEL KAARTNUMMER CONTACTLOZE BETALING: 6790 28XX XXXX X654 2 KAARTHOUDER: BOMBAERT BRAM"/>
    <s v="Uitgave"/>
    <n v="-11.69"/>
    <x v="1"/>
    <s v="OK"/>
  </r>
  <r>
    <d v="2024-09-06T00:00:00"/>
    <x v="0"/>
    <n v="-0.9"/>
    <x v="6"/>
    <s v="BETALING VIA MAESTRO                 06-09 05-09-2024 OM 14.01 UUR VALINSOPAY NL NL WIJK EN AALBU MET APPLE PAY 6703 42XX XXXX X901 0 VIRTUEEL KAARTNUMMER CONTACTLOZE BETALING: 6790 28XX XXXX X695 1 KAARTHOUDER: ROTTY CHRISTOFF"/>
    <s v="Uitgave"/>
    <n v="-0.9"/>
    <x v="2"/>
    <s v="OK"/>
  </r>
  <r>
    <d v="2024-09-06T00:00:00"/>
    <x v="0"/>
    <n v="-1.1000000000000001"/>
    <x v="6"/>
    <s v="BETALING VIA MAESTRO                 06-09 05-09-2024 OM 09.28 UUR VALINSOPAY NL NL WIJK EN AALBU MET APPLE PAY 6703 42XX XXXX X901 0 VIRTUEEL KAARTNUMMER CONTACTLOZE BETALING: 6790 28XX XXXX X695 1 KAARTHOUDER: ROTTY CHRISTOFF"/>
    <s v="Uitgave"/>
    <n v="-1.1000000000000001"/>
    <x v="2"/>
    <s v="OK"/>
  </r>
  <r>
    <d v="2024-09-06T00:00:00"/>
    <x v="0"/>
    <n v="-2.7"/>
    <x v="1"/>
    <s v="BETALING VIA MAESTRO                 06-09 05-09-2024 OM 15.46 UUR PANOS RAIL SINT-NIKLAA BE SINT-NIKLAAS MET APPLE PAY 6703 42XX XXXX X901 0 VIRTUEEL KAARTNUMMER CONTACTLOZE BETALING: 6790 28XX XXXX X695 1 KAARTHOUDER: ROTTY CHRISTOFF"/>
    <s v="Uitgave"/>
    <n v="-2.7"/>
    <x v="1"/>
    <s v="OK"/>
  </r>
  <r>
    <d v="2024-09-06T00:00:00"/>
    <x v="0"/>
    <n v="-11.97"/>
    <x v="17"/>
    <s v="BETALING VIA MAESTRO                 06-09 05-09-2024 OM 15.07 UUR AVA KUURNE BE KUURNE MET APPLE PAY 6703 42XX XXXX X601 6 VIRTUEEL KAARTNUMMER CONTACTLOZE BETALING: 6790 28XX XXXX X654 2 KAARTHOUDER: BOMBAERT BRAM"/>
    <s v="Uitgave"/>
    <n v="-11.97"/>
    <x v="2"/>
    <s v="OK"/>
  </r>
  <r>
    <d v="2024-09-06T00:00:00"/>
    <x v="0"/>
    <n v="-7.85"/>
    <x v="2"/>
    <s v="BETALING VIA MAESTRO                 06-09 05-09-2024 OM 15.22 UUR EURO SHOP KORTRIJK BE ROESELARE MET APPLE PAY 6703 42XX XXXX X601 6 VIRTUEEL KAARTNUMMER CONTACTLOZE BETALING: 6790 28XX XXXX X654 2 KAARTHOUDER: BOMBAERT BRAM"/>
    <s v="Uitgave"/>
    <n v="-7.85"/>
    <x v="2"/>
    <s v="OK"/>
  </r>
  <r>
    <d v="2024-09-06T00:00:00"/>
    <x v="0"/>
    <n v="-6"/>
    <x v="2"/>
    <s v="BETALING VIA MAESTRO                 06-09 05-09-2024 OM 14.38 UUR EURO SHOP KORTRIJK BE ROESELARE MET APPLE PAY 6703 42XX XXXX X601 6 VIRTUEEL KAARTNUMMER CONTACTLOZE BETALING: 6790 28XX XXXX X654 2 KAARTHOUDER: BOMBAERT BRAM"/>
    <s v="Uitgave"/>
    <n v="-6"/>
    <x v="2"/>
    <s v="OK"/>
  </r>
  <r>
    <d v="2024-09-06T00:00:00"/>
    <x v="0"/>
    <n v="-1.22"/>
    <x v="3"/>
    <s v="BETALING VIA MAESTRO                 06-09 05-09-2024 OM 07.34 UUR BONNET GB BRISTOL MET APPLE PAY 6703 42XX XXXX X901 0 VIRTUEEL KAARTNUMMER CONTACTLOZE BETALING: 6790 28XX XXXX X695 1 KAARTHOUDER: ROTTY CHRISTOFF"/>
    <s v="Uitgave"/>
    <n v="-1.22"/>
    <x v="1"/>
    <s v="OK"/>
  </r>
  <r>
    <d v="2024-09-06T00:00:00"/>
    <x v="0"/>
    <n v="-5"/>
    <x v="3"/>
    <s v="BETALING VIA MAESTRO                 06-09 05-09-2024 OM 05.04 UUR BONNET GB BRISTOL MET APPLE PAY 6703 42XX XXXX X901 0 VIRTUEEL KAARTNUMMER CONTACTLOZE BETALING: 6790 28XX XXXX X695 1 KAARTHOUDER: ROTTY CHRISTOFF"/>
    <s v="Uitgave"/>
    <n v="-5"/>
    <x v="1"/>
    <s v="OK"/>
  </r>
  <r>
    <d v="2024-09-06T00:00:00"/>
    <x v="0"/>
    <n v="-810.65"/>
    <x v="18"/>
    <s v="EUROPESE DOMICILIERING               06-09 SCHULDEISER     : ONESTO KREDIETMAATSCHAPPIJ REF. SCHULDEISER: 077-00-13137-74/041--/20240901/R MANDAATREFERTE  : BE96SDA077001313774 MEDEDELING      : DOSSIER 077-00-13137-74 - 01/09/202 4"/>
    <s v="Uitgave"/>
    <n v="-810.65"/>
    <x v="1"/>
    <s v="OK"/>
  </r>
  <r>
    <d v="2024-09-06T00:00:00"/>
    <x v="0"/>
    <n v="-3.3"/>
    <x v="19"/>
    <s v="BETALING VIA BANCONTACT              06-09 06-09-2024 OM 06.18 UUR SNCB NMBS WEB BE1060 BRUXELLES MET KBC-DEBETKAART 6703 42XX XXXX X901 0 KAARTHOUDER: ROTTY CHRISTOFF"/>
    <s v="Uitgave"/>
    <n v="-3.3"/>
    <x v="2"/>
    <s v="OK"/>
  </r>
  <r>
    <d v="2024-09-07T00:00:00"/>
    <x v="0"/>
    <n v="-60"/>
    <x v="1"/>
    <s v="INSTANTOVERSCHRIJVING NAAR           07-09 BE70 7330 7348 6725 BANKIER BEGUNSTIGDE: KREDBEBBXXX IEDEREEN DIVERS 1000 OM 12.52 UUR MET KBC MOBILE"/>
    <s v="Uitgave"/>
    <n v="-60"/>
    <x v="1"/>
    <s v="OK"/>
  </r>
  <r>
    <d v="2024-09-07T00:00:00"/>
    <x v="0"/>
    <n v="-8.75"/>
    <x v="1"/>
    <s v="BETALING VIA BANCONTACT              09-09 07-09-2024 OM 10.57 UUR MARC BEIRENS  BVBA BE9420 ERONDEGEM MET KBC-DEBETKAART 6703 42XX XXXX X601 6 KAARTHOUDER: BOMBAERT BRAM"/>
    <s v="Uitgave"/>
    <n v="-8.75"/>
    <x v="1"/>
    <s v="OK"/>
  </r>
  <r>
    <d v="2024-09-08T00:00:00"/>
    <x v="0"/>
    <n v="-8"/>
    <x v="1"/>
    <s v="BETALING VIA BANCONTACT              09-09 08-09-2024 OM 15.09 UUR SCHELFHOUT LISELOTTE BE9340 LEDE MET KBC-DEBETKAART 6703 42XX XXXX X601 6 KAARTHOUDER: BOMBAERT BRAM"/>
    <s v="Uitgave"/>
    <n v="-8"/>
    <x v="1"/>
    <s v="OK"/>
  </r>
  <r>
    <d v="2024-09-09T00:00:00"/>
    <x v="0"/>
    <n v="-2.0499999999999998"/>
    <x v="1"/>
    <s v="BETALING VIA MAESTRO                 09-09 08-09-2024 OM 12.14 UUR COMARKT ORDEGEM BE LEDE MET APPLE PAY 6703 42XX XXXX X601 6 VIRTUEEL KAARTNUMMER CONTACTLOZE BETALING: 6790 28XX XXXX X654 2 KAARTHOUDER: BOMBAERT BRAM"/>
    <s v="Uitgave"/>
    <n v="-2.0499999999999998"/>
    <x v="1"/>
    <s v="OK"/>
  </r>
  <r>
    <d v="2024-09-09T00:00:00"/>
    <x v="0"/>
    <n v="-0.8"/>
    <x v="1"/>
    <s v="BETALING VIA MAESTRO                 09-09 07-09-2024 OM 14.03 UUR TEXACO GROOT-BIJGAARDE BE GROOT-BIJGAAR MET APPLE PAY 6703 42XX XXXX X601 6 VIRTUEEL KAARTNUMMER CONTACTLOZE BETALING: 6790 28XX XXXX X654 2 KAARTHOUDER: BOMBAERT BRAM"/>
    <s v="Uitgave"/>
    <n v="-0.8"/>
    <x v="1"/>
    <s v="OK"/>
  </r>
  <r>
    <d v="2024-09-09T00:00:00"/>
    <x v="0"/>
    <n v="-0.95"/>
    <x v="1"/>
    <s v="BETALING VIA MAESTRO                 09-09 06-09-2024 OM 08.58 UUR CARREFOUR MARKE BE MARKE MET APPLE PAY 6703 42XX XXXX X601 6 VIRTUEEL KAARTNUMMER CONTACTLOZE BETALING: 6790 28XX XXXX X654 2 KAARTHOUDER: BOMBAERT BRAM"/>
    <s v="Uitgave"/>
    <n v="-0.95"/>
    <x v="1"/>
    <s v="OK"/>
  </r>
  <r>
    <d v="2024-09-09T00:00:00"/>
    <x v="0"/>
    <n v="-11.65"/>
    <x v="1"/>
    <s v="BETALING VIA MAESTRO                 09-09 07-09-2024 OM 00.00 UUR STARBUCKS DILBEEK GROO BE BRUSSELS MET APPLE PAY 6703 42XX XXXX X601 6 VIRTUEEL KAARTNUMMER CONTACTLOZE BETALING: 6790 28XX XXXX X654 2 KAARTHOUDER: BOMBAERT BRAM"/>
    <s v="Uitgave"/>
    <n v="-11.65"/>
    <x v="1"/>
    <s v="OK"/>
  </r>
  <r>
    <d v="2024-09-09T00:00:00"/>
    <x v="0"/>
    <n v="-1.29"/>
    <x v="3"/>
    <s v="BETALING VIA MAESTRO                 09-09 07-09-2024 OM 13.55 UUR BONNET GB BRISTOL MET APPLE PAY 6703 42XX XXXX X901 0 VIRTUEEL KAARTNUMMER CONTACTLOZE BETALING: 6790 28XX XXXX X695 1 KAARTHOUDER: ROTTY CHRISTOFF"/>
    <s v="Uitgave"/>
    <n v="-1.29"/>
    <x v="1"/>
    <s v="OK"/>
  </r>
  <r>
    <d v="2024-09-09T00:00:00"/>
    <x v="0"/>
    <n v="-5"/>
    <x v="3"/>
    <s v="BETALING VIA MAESTRO                 09-09 07-09-2024 OM 11.25 UUR BONNET GB BRISTOL MET APPLE PAY 6703 42XX XXXX X901 0 VIRTUEEL KAARTNUMMER CONTACTLOZE BETALING: 6790 28XX XXXX X695 1 KAARTHOUDER: ROTTY CHRISTOFF"/>
    <s v="Uitgave"/>
    <n v="-5"/>
    <x v="1"/>
    <s v="OK"/>
  </r>
  <r>
    <d v="2024-09-09T00:00:00"/>
    <x v="0"/>
    <n v="-3.13"/>
    <x v="3"/>
    <s v="BETALING VIA MAESTRO                 09-09 06-09-2024 OM 10.16 UUR BONNET GB BRISTOL MET KBC-DEBETKAART 6703 42XX XXXX X901 0 KAARTHOUDER: ROTTY CHRISTOFF"/>
    <s v="Uitgave"/>
    <n v="-3.13"/>
    <x v="1"/>
    <s v="OK"/>
  </r>
  <r>
    <d v="2024-09-09T00:00:00"/>
    <x v="0"/>
    <n v="-5.51"/>
    <x v="3"/>
    <s v="EUROPESE DOMICILIERING               09-09 SCHULDEISER     : CHARGEMAP SAS REF. SCHULDEISER: STR16NAQNHE7YSP5B5TPPRANSVI4K4MUEC MANDAATREFERTE  : YGAYU1XCULZ4UQUA MEDEDELING      : CHARGEMAP"/>
    <s v="Uitgave"/>
    <n v="-5.51"/>
    <x v="1"/>
    <s v="OK"/>
  </r>
  <r>
    <d v="2024-09-09T00:00:00"/>
    <x v="0"/>
    <n v="-10.3"/>
    <x v="12"/>
    <s v="BETALING VIA MAESTRO                 09-09 07-09-2024 OM 18.32 UUR HEIDE ATELIER BE HEIST-OP-DEN- MET APPLE PAY 6703 42XX XXXX X601 6 VIRTUEEL KAARTNUMMER CONTACTLOZE BETALING: 6790 28XX XXXX X654 2 KAARTHOUDER: BOMBAERT BRAM"/>
    <s v="Uitgave"/>
    <n v="-10.3"/>
    <x v="2"/>
    <s v="OK"/>
  </r>
  <r>
    <d v="2024-09-10T00:00:00"/>
    <x v="0"/>
    <n v="-3.75"/>
    <x v="1"/>
    <s v="BETALING VIA BANCONTACT              11-09 10-09-2024 OM 17.16 UUR CATTEEUW LUDOVIC BE8510 MARKE MET KBC-DEBETKAART 6703 42XX XXXX X901 0 KAARTHOUDER: ROTTY CHRISTOFF"/>
    <s v="Uitgave"/>
    <n v="-3.75"/>
    <x v="1"/>
    <s v="OK"/>
  </r>
  <r>
    <d v="2024-09-10T00:00:00"/>
    <x v="0"/>
    <n v="-1.5"/>
    <x v="6"/>
    <s v="BETALING VIA MAESTRO                 10-09 09-09-2024 OM 13.46 UUR VALINSOPAY NL NL WIJK EN AALBU MET APPLE PAY 6703 42XX XXXX X901 0 VIRTUEEL KAARTNUMMER CONTACTLOZE BETALING: 6790 28XX XXXX X695 1 KAARTHOUDER: ROTTY CHRISTOFF"/>
    <s v="Uitgave"/>
    <n v="-1.5"/>
    <x v="2"/>
    <s v="OK"/>
  </r>
  <r>
    <d v="2024-09-10T00:00:00"/>
    <x v="0"/>
    <n v="-6.84"/>
    <x v="1"/>
    <s v="BETALING VIA MAESTRO                 10-09 09-09-2024 OM 12.05 UUR BON'AP DESTELBERGEN BE DESTELBERGEN MET APPLE PAY 6703 42XX XXXX X901 0 VIRTUEEL KAARTNUMMER CONTACTLOZE BETALING: 6790 28XX XXXX X695 1 KAARTHOUDER: ROTTY CHRISTOFF"/>
    <s v="Uitgave"/>
    <n v="-6.84"/>
    <x v="1"/>
    <s v="OK"/>
  </r>
  <r>
    <d v="2024-09-10T00:00:00"/>
    <x v="0"/>
    <n v="-1.5"/>
    <x v="6"/>
    <s v="BETALING VIA MAESTRO                 10-09 09-09-2024 OM 08.54 UUR VALINSOPAY NL NL WIJK EN AALBU MET APPLE PAY 6703 42XX XXXX X901 0 VIRTUEEL KAARTNUMMER CONTACTLOZE BETALING: 6790 28XX XXXX X695 1 KAARTHOUDER: ROTTY CHRISTOFF"/>
    <s v="Uitgave"/>
    <n v="-1.5"/>
    <x v="2"/>
    <s v="OK"/>
  </r>
  <r>
    <d v="2024-09-10T00:00:00"/>
    <x v="0"/>
    <n v="-0.9"/>
    <x v="6"/>
    <s v="BETALING VIA MAESTRO                 10-09 09-09-2024 OM 15.28 UUR VALINSOPAY NL NL WIJK EN AALBU MET APPLE PAY 6703 42XX XXXX X901 0 VIRTUEEL KAARTNUMMER CONTACTLOZE BETALING: 6790 28XX XXXX X695 1 KAARTHOUDER: ROTTY CHRISTOFF"/>
    <s v="Uitgave"/>
    <n v="-0.9"/>
    <x v="2"/>
    <s v="OK"/>
  </r>
  <r>
    <d v="2024-09-10T00:00:00"/>
    <x v="0"/>
    <n v="-8.3000000000000007"/>
    <x v="1"/>
    <s v="BETALING VIA BANCONTACT              10-09 10-09-2024 OM 10.25 UUR FOODTICKET NL1271TW HUIZEN MET KBC-DEBETKAART 6703 42XX XXXX X901 0 KAARTHOUDER: ROTTY CHRISTOFF INFO VAN DE HANDELAAR: CENTERKEN - SINT-NIKLAAS/FOODT"/>
    <s v="Uitgave"/>
    <n v="-8.3000000000000007"/>
    <x v="1"/>
    <s v="OK"/>
  </r>
  <r>
    <d v="2024-09-10T00:00:00"/>
    <x v="0"/>
    <n v="-7.4"/>
    <x v="1"/>
    <s v="BETALING VIA MAESTRO                 10-09 07-09-2024 OM 10.46 UUR PONNET BE EPRE-MERE MET APPLE PAY 6703 42XX XXXX X601 6 VIRTUEEL KAARTNUMMER CONTACTLOZE BETALING: 6790 28XX XXXX X654 2 KAARTHOUDER: BOMBAERT BRAM"/>
    <s v="Uitgave"/>
    <n v="-7.4"/>
    <x v="1"/>
    <s v="OK"/>
  </r>
  <r>
    <d v="2024-09-10T00:00:00"/>
    <x v="0"/>
    <n v="-19.649999999999999"/>
    <x v="9"/>
    <s v="EUROPESE DOMICILIERING               10-09 SCHULDEISER     : ACOD BIJDRAGEN REF. SCHULDEISER: MEMBERS/CONTRIBSDD/203746463 MANDAATREFERTE  : 47885563 MEDEDELING      : 0203746463 09/2024"/>
    <s v="Uitgave"/>
    <n v="-19.649999999999999"/>
    <x v="1"/>
    <s v="OK"/>
  </r>
  <r>
    <d v="2024-09-11T00:00:00"/>
    <x v="0"/>
    <n v="-1.5"/>
    <x v="6"/>
    <s v="BETALING VIA MAESTRO                 11-09 10-09-2024 OM 09.25 UUR VALINSOPAY NL NL WIJK EN AALBU MET APPLE PAY 6703 42XX XXXX X901 0 VIRTUEEL KAARTNUMMER CONTACTLOZE BETALING: 6790 28XX XXXX X695 1 KAARTHOUDER: ROTTY CHRISTOFF"/>
    <s v="Uitgave"/>
    <n v="-1.5"/>
    <x v="2"/>
    <s v="OK"/>
  </r>
  <r>
    <d v="2024-09-11T00:00:00"/>
    <x v="0"/>
    <n v="-1.5"/>
    <x v="6"/>
    <s v="BETALING VIA MAESTRO                 11-09 10-09-2024 OM 12.08 UUR VALINSOPAY NL NL WIJK EN AALBU MET APPLE PAY 6703 42XX XXXX X901 0 VIRTUEEL KAARTNUMMER CONTACTLOZE BETALING: 6790 28XX XXXX X695 1 KAARTHOUDER: ROTTY CHRISTOFF"/>
    <s v="Uitgave"/>
    <n v="-1.5"/>
    <x v="2"/>
    <s v="OK"/>
  </r>
  <r>
    <d v="2024-09-11T00:00:00"/>
    <x v="0"/>
    <n v="-9.6"/>
    <x v="1"/>
    <s v="BETALING VIA BANCONTACT              11-09 11-09-2024 OM 12.19 UUR SANTY JAN DHR. BE8510 MARKE MET KBC-DEBETKAART 6703 42XX XXXX X601 6 KAARTHOUDER: BOMBAERT BRAM"/>
    <s v="Uitgave"/>
    <n v="-9.6"/>
    <x v="1"/>
    <s v="OK"/>
  </r>
  <r>
    <d v="2024-09-11T00:00:00"/>
    <x v="0"/>
    <n v="-12.95"/>
    <x v="20"/>
    <s v="EUROPESE DOMICILIERING               11-09 SCHULDEISER     : STREAMZ REF. SCHULDEISER: STR16NAQOSWQ4RIRAQLHGRANPEIVAJ1YCB MANDAATREFERTE  : TYGILX4GBDBRBUON MEDEDELING      : STREAMZ"/>
    <s v="Uitgave"/>
    <n v="-12.95"/>
    <x v="2"/>
    <s v="OK"/>
  </r>
  <r>
    <d v="2024-09-12T00:00:00"/>
    <x v="0"/>
    <n v="-1.5"/>
    <x v="6"/>
    <s v="BETALING VIA MAESTRO                 12-09 11-09-2024 OM 10.42 UUR VALINSOPAY NL NL WIJK EN AALBU MET APPLE PAY 6703 42XX XXXX X901 0 VIRTUEEL KAARTNUMMER CONTACTLOZE BETALING: 6790 28XX XXXX X695 1 KAARTHOUDER: ROTTY CHRISTOFF"/>
    <s v="Uitgave"/>
    <n v="-1.5"/>
    <x v="2"/>
    <s v="OK"/>
  </r>
  <r>
    <d v="2024-09-12T00:00:00"/>
    <x v="0"/>
    <n v="-0.9"/>
    <x v="6"/>
    <s v="BETALING VIA MAESTRO                 12-09 11-09-2024 OM 10.43 UUR VALINSOPAY NL NL WIJK EN AALBU MET APPLE PAY 6703 42XX XXXX X901 0 VIRTUEEL KAARTNUMMER CONTACTLOZE BETALING: 6790 28XX XXXX X695 1 KAARTHOUDER: ROTTY CHRISTOFF"/>
    <s v="Uitgave"/>
    <n v="-0.9"/>
    <x v="2"/>
    <s v="OK"/>
  </r>
  <r>
    <d v="2024-09-12T00:00:00"/>
    <x v="0"/>
    <n v="-1.5"/>
    <x v="6"/>
    <s v="BETALING VIA MAESTRO                 12-09 11-09-2024 OM 12.38 UUR VALINSOPAY NL NL WIJK EN AALBU MET APPLE PAY 6703 42XX XXXX X901 0 VIRTUEEL KAARTNUMMER CONTACTLOZE BETALING: 6790 28XX XXXX X695 1 KAARTHOUDER: ROTTY CHRISTOFF"/>
    <s v="Uitgave"/>
    <n v="-1.5"/>
    <x v="2"/>
    <s v="OK"/>
  </r>
  <r>
    <d v="2024-09-12T00:00:00"/>
    <x v="0"/>
    <n v="-2.7"/>
    <x v="1"/>
    <s v="BETALING VIA MAESTRO                 12-09 11-09-2024 OM 15.58 UUR PANOS RAIL SINT-NIKLAA BE SINT-NIKLAAS MET APPLE PAY 6703 42XX XXXX X901 0 VIRTUEEL KAARTNUMMER CONTACTLOZE BETALING: 6790 28XX XXXX X695 1 KAARTHOUDER: ROTTY CHRISTOFF"/>
    <s v="Uitgave"/>
    <n v="-2.7"/>
    <x v="1"/>
    <s v="OK"/>
  </r>
  <r>
    <d v="2024-09-12T00:00:00"/>
    <x v="0"/>
    <n v="-2.58"/>
    <x v="3"/>
    <s v="BETALING VIA MAESTRO                 12-09 11-09-2024 OM 07.36 UUR BONNET GB BRISTOL MET APPLE PAY 6703 42XX XXXX X901 0 VIRTUEEL KAARTNUMMER CONTACTLOZE BETALING: 6790 28XX XXXX X695 1 KAARTHOUDER: ROTTY CHRISTOFF"/>
    <s v="Uitgave"/>
    <n v="-2.58"/>
    <x v="1"/>
    <s v="OK"/>
  </r>
  <r>
    <d v="2024-09-12T00:00:00"/>
    <x v="0"/>
    <n v="-5"/>
    <x v="3"/>
    <s v="BETALING VIA MAESTRO                 12-09 11-09-2024 OM 05.05 UUR BONNET GB BRISTOL MET APPLE PAY 6703 42XX XXXX X901 0 VIRTUEEL KAARTNUMMER CONTACTLOZE BETALING: 6790 28XX XXXX X695 1 KAARTHOUDER: ROTTY CHRISTOFF"/>
    <s v="Uitgave"/>
    <n v="-5"/>
    <x v="1"/>
    <s v="OK"/>
  </r>
  <r>
    <d v="2024-09-13T00:00:00"/>
    <x v="0"/>
    <n v="-31.9"/>
    <x v="14"/>
    <s v="BETALING VIA BANCONTACT              13-09 13-09-2024 OM 16.59 UUR FRITUUR NATUUR BE8510 KORTRIJK MET KBC-DEBETKAART 6703 42XX XXXX X601 6 KAARTHOUDER: BOMBAERT BRAM INFO VAN DE HANDELAAR: 5NKWTJ8 BOMBAERT BRAM"/>
    <s v="Uitgave"/>
    <n v="-31.9"/>
    <x v="2"/>
    <s v="OK"/>
  </r>
  <r>
    <d v="2024-09-13T00:00:00"/>
    <x v="0"/>
    <n v="-31.08"/>
    <x v="21"/>
    <s v="BETALING VIA BANCONTACT              13-09 13-09-2024 OM 16.43 UUR HEMA_ECOM_BE NL1033SB AMSTERDAM MET KBC-DEBETKAART 6703 42XX XXXX X901 0 KAARTHOUDER: ROTTY CHRISTOFF"/>
    <s v="Uitgave"/>
    <n v="-31.08"/>
    <x v="2"/>
    <s v="OK"/>
  </r>
  <r>
    <d v="2024-09-13T00:00:00"/>
    <x v="0"/>
    <n v="-2.8"/>
    <x v="1"/>
    <s v="BETALING VIA MAESTRO                 13-09 12-09-2024 OM 15.41 UUR PANOS RAIL SINT-NIKLAA BE SINT-NIKLAAS MET APPLE PAY 6703 42XX XXXX X901 0 VIRTUEEL KAARTNUMMER CONTACTLOZE BETALING: 6790 28XX XXXX X695 1 KAARTHOUDER: ROTTY CHRISTOFF"/>
    <s v="Uitgave"/>
    <n v="-2.8"/>
    <x v="1"/>
    <s v="OK"/>
  </r>
  <r>
    <d v="2024-09-13T00:00:00"/>
    <x v="0"/>
    <n v="-0.9"/>
    <x v="6"/>
    <s v="BETALING VIA MAESTRO                 13-09 12-09-2024 OM 13.44 UUR VALINSOPAY NL NL WIJK EN AALBU MET APPLE PAY 6703 42XX XXXX X901 0 VIRTUEEL KAARTNUMMER CONTACTLOZE BETALING: 6790 28XX XXXX X695 1 KAARTHOUDER: ROTTY CHRISTOFF"/>
    <s v="Uitgave"/>
    <n v="-0.9"/>
    <x v="2"/>
    <s v="OK"/>
  </r>
  <r>
    <d v="2024-09-13T00:00:00"/>
    <x v="0"/>
    <n v="-15.01"/>
    <x v="1"/>
    <s v="BETALING VIA MAESTRO                 13-09 12-09-2024 OM 13.26 UUR SPAR KORTRIJK BE KORTRIJK MET APPLE PAY 6703 42XX XXXX X601 6 VIRTUEEL KAARTNUMMER CONTACTLOZE BETALING: 6790 28XX XXXX X654 2 KAARTHOUDER: BOMBAERT BRAM"/>
    <s v="Uitgave"/>
    <n v="-15.01"/>
    <x v="1"/>
    <s v="OK"/>
  </r>
  <r>
    <d v="2024-09-13T00:00:00"/>
    <x v="0"/>
    <n v="-0.9"/>
    <x v="6"/>
    <s v="BETALING VIA MAESTRO                 13-09 12-09-2024 OM 10.07 UUR VALINSOPAY NL NL WIJK EN AALBU MET APPLE PAY 6703 42XX XXXX X901 0 VIRTUEEL KAARTNUMMER CONTACTLOZE BETALING: 6790 28XX XXXX X695 1 KAARTHOUDER: ROTTY CHRISTOFF"/>
    <s v="Uitgave"/>
    <n v="-0.9"/>
    <x v="2"/>
    <s v="OK"/>
  </r>
  <r>
    <d v="2024-09-13T00:00:00"/>
    <x v="0"/>
    <n v="-29.98"/>
    <x v="22"/>
    <s v="BETALING VIA MAESTRO                 13-09 12-09-2024 OM 12.56 UUR JBC 161 KUURNE BE KUURNE MET APPLE PAY 6703 42XX XXXX X601 6 VIRTUEEL KAARTNUMMER CONTACTLOZE BETALING: 6790 28XX XXXX X654 2 KAARTHOUDER: BOMBAERT BRAM"/>
    <s v="Uitgave"/>
    <n v="-29.98"/>
    <x v="2"/>
    <s v="OK"/>
  </r>
  <r>
    <d v="2024-09-13T00:00:00"/>
    <x v="0"/>
    <n v="-3.1"/>
    <x v="1"/>
    <s v="BETALING VIA MAESTRO                 13-09 12-09-2024 OM 13.06 UUR CCV*DELI SHOPPING BE KUURNE MET APPLE PAY 6703 42XX XXXX X601 6 VIRTUEEL KAARTNUMMER CONTACTLOZE BETALING: 6790 28XX XXXX X654 2 KAARTHOUDER: BOMBAERT BRAM"/>
    <s v="Uitgave"/>
    <n v="-3.1"/>
    <x v="1"/>
    <s v="OK"/>
  </r>
  <r>
    <d v="2024-09-13T00:00:00"/>
    <x v="0"/>
    <n v="-29.99"/>
    <x v="22"/>
    <s v="BETALING VIA MAESTRO                 13-09 12-09-2024 OM 13.03 UUR JULES 1130 BE KORTRIJK MET APPLE PAY 6703 42XX XXXX X601 6 VIRTUEEL KAARTNUMMER CONTACTLOZE BETALING: 6790 28XX XXXX X654 2 KAARTHOUDER: BOMBAERT BRAM"/>
    <s v="Uitgave"/>
    <n v="-29.99"/>
    <x v="2"/>
    <s v="OK"/>
  </r>
  <r>
    <d v="2024-09-13T00:00:00"/>
    <x v="0"/>
    <n v="-2.97"/>
    <x v="3"/>
    <s v="BETALING VIA MAESTRO                 13-09 12-09-2024 OM 07.32 UUR BONNET GB BRISTOL MET APPLE PAY 6703 42XX XXXX X901 0 VIRTUEEL KAARTNUMMER CONTACTLOZE BETALING: 6790 28XX XXXX X695 1 KAARTHOUDER: ROTTY CHRISTOFF"/>
    <s v="Uitgave"/>
    <n v="-2.97"/>
    <x v="1"/>
    <s v="OK"/>
  </r>
  <r>
    <d v="2024-09-13T00:00:00"/>
    <x v="0"/>
    <n v="-5"/>
    <x v="3"/>
    <s v="BETALING VIA MAESTRO                 13-09 12-09-2024 OM 05.01 UUR BONNET GB BRISTOL MET APPLE PAY 6703 42XX XXXX X901 0 VIRTUEEL KAARTNUMMER CONTACTLOZE BETALING: 6790 28XX XXXX X695 1 KAARTHOUDER: ROTTY CHRISTOFF"/>
    <s v="Uitgave"/>
    <n v="-5"/>
    <x v="1"/>
    <s v="OK"/>
  </r>
  <r>
    <d v="2024-09-13T00:00:00"/>
    <x v="0"/>
    <n v="-17.45"/>
    <x v="23"/>
    <s v="BETALING VIA BANCONTACT              13-09 13-09-2024 OM 16.43 UUR APOTHEEK VANNESTE TOM BE8510 KORTRIJK MET KBC-DEBETKAART 6703 42XX XXXX X601 6 KAARTHOUDER: BOMBAERT BRAM"/>
    <s v="Uitgave"/>
    <n v="-17.45"/>
    <x v="1"/>
    <s v="OK"/>
  </r>
  <r>
    <d v="2024-09-14T00:00:00"/>
    <x v="0"/>
    <n v="-29"/>
    <x v="22"/>
    <s v="BETALING VIA BANCONTACT              16-09 14-09-2024 OM 10.39 UUR PARMENTIER BAGS &amp; LUGG BE8500 KORTRIJK MET KBC-DEBETKAART 6703 42XX XXXX X601 6 KAARTHOUDER: BOMBAERT BRAM"/>
    <s v="Uitgave"/>
    <n v="-29"/>
    <x v="2"/>
    <s v="OK"/>
  </r>
  <r>
    <d v="2024-09-14T00:00:00"/>
    <x v="0"/>
    <n v="-8.5"/>
    <x v="1"/>
    <s v="BETALING VIA BANCONTACT              16-09 14-09-2024 OM 08.27 UUR WARI BE8510 KORTRIJK MET KBC-DEBETKAART 6703 42XX XXXX X601 6 KAARTHOUDER: BOMBAERT BRAM"/>
    <s v="Uitgave"/>
    <n v="-8.5"/>
    <x v="1"/>
    <s v="OK"/>
  </r>
  <r>
    <d v="2024-09-14T00:00:00"/>
    <x v="0"/>
    <n v="-23"/>
    <x v="24"/>
    <s v="BETALING VIA BANCONTACT              16-09 14-09-2024 OM 08.21 UUR VERLINDE LAUREN BE8510 MARKE MET KBC-DEBETKAART 6703 42XX XXXX X601 6 KAARTHOUDER: BOMBAERT BRAM"/>
    <s v="Uitgave"/>
    <n v="-23"/>
    <x v="1"/>
    <s v="OK"/>
  </r>
  <r>
    <d v="2024-09-15T00:00:00"/>
    <x v="0"/>
    <n v="-19.25"/>
    <x v="1"/>
    <s v="OVERSCHRIJVING NAAR                  15-09 BE79 3632 2576 6833 BANKIER BEGUNSTIGDE: BBRUBEBB HET LEKKER KIPJE PAYCONIQ EAF5EE1EBD8B07B65E4CA059 HET LEKKER KIPJE MET PAYCONIQ IN KBC MOBILE"/>
    <s v="Uitgave"/>
    <n v="-19.25"/>
    <x v="1"/>
    <s v="OK"/>
  </r>
  <r>
    <d v="2024-09-16T00:00:00"/>
    <x v="0"/>
    <n v="-4.29"/>
    <x v="3"/>
    <s v="BETALING VIA MAESTRO                 16-09 14-09-2024 OM 09.42 UUR BONNET GB BRISTOL MET KBC-DEBETKAART 6703 42XX XXXX X901 0 KAARTHOUDER: ROTTY CHRISTOFF"/>
    <s v="Uitgave"/>
    <n v="-4.29"/>
    <x v="1"/>
    <s v="OK"/>
  </r>
  <r>
    <d v="2024-09-16T00:00:00"/>
    <x v="0"/>
    <n v="-3.1"/>
    <x v="1"/>
    <s v="BETALING VIA MAESTRO                 16-09 13-09-2024 OM 11.39 UUR HET VERSHUISJE BE SINT-NIKLAAS MET APPLE PAY 6703 42XX XXXX X901 0 VIRTUEEL KAARTNUMMER CONTACTLOZE BETALING: 6790 28XX XXXX X695 1 KAARTHOUDER: ROTTY CHRISTOFF"/>
    <s v="Uitgave"/>
    <n v="-3.1"/>
    <x v="1"/>
    <s v="OK"/>
  </r>
  <r>
    <d v="2024-09-16T00:00:00"/>
    <x v="0"/>
    <n v="-0.9"/>
    <x v="6"/>
    <s v="BETALING VIA MAESTRO                 16-09 13-09-2024 OM 15.01 UUR VALINSOPAY NL NL WIJK EN AALBU MET APPLE PAY 6703 42XX XXXX X901 0 VIRTUEEL KAARTNUMMER CONTACTLOZE BETALING: 6790 28XX XXXX X695 1 KAARTHOUDER: ROTTY CHRISTOFF"/>
    <s v="Uitgave"/>
    <n v="-0.9"/>
    <x v="2"/>
    <s v="OK"/>
  </r>
  <r>
    <d v="2024-09-16T00:00:00"/>
    <x v="0"/>
    <n v="-0.9"/>
    <x v="6"/>
    <s v="BETALING VIA MAESTRO                 16-09 13-09-2024 OM 10.36 UUR VALINSOPAY NL NL WIJK EN AALBU MET APPLE PAY 6703 42XX XXXX X901 0 VIRTUEEL KAARTNUMMER CONTACTLOZE BETALING: 6790 28XX XXXX X695 1 KAARTHOUDER: ROTTY CHRISTOFF"/>
    <s v="Uitgave"/>
    <n v="-0.9"/>
    <x v="2"/>
    <s v="OK"/>
  </r>
  <r>
    <d v="2024-09-16T00:00:00"/>
    <x v="0"/>
    <n v="-5.18"/>
    <x v="1"/>
    <s v="BETALING VIA MAESTRO                 16-09 13-09-2024 OM 12.27 UUR CARREFOUR MARKE BE MARKE MET APPLE PAY 6703 42XX XXXX X601 6 VIRTUEEL KAARTNUMMER CONTACTLOZE BETALING: 6790 28XX XXXX X654 2 KAARTHOUDER: BOMBAERT BRAM"/>
    <s v="Uitgave"/>
    <n v="-5.18"/>
    <x v="1"/>
    <s v="OK"/>
  </r>
  <r>
    <d v="2024-09-16T00:00:00"/>
    <x v="0"/>
    <n v="-25.99"/>
    <x v="17"/>
    <s v="BETALING VIA MAESTRO                 16-09 14-09-2024 OM 16.21 UUR AVA KUURNE BE KUURNE MET APPLE PAY 6703 42XX XXXX X901 0 VIRTUEEL KAARTNUMMER CONTACTLOZE BETALING: 6790 28XX XXXX X695 1 KAARTHOUDER: ROTTY CHRISTOFF"/>
    <s v="Uitgave"/>
    <n v="-25.99"/>
    <x v="2"/>
    <s v="OK"/>
  </r>
  <r>
    <d v="2024-09-16T00:00:00"/>
    <x v="0"/>
    <n v="-81.66"/>
    <x v="25"/>
    <s v="EUROPESE DOMICILIERING               16-09 SCHULDEISER     : BALOISE BELGIUM NV REF. SCHULDEISER: 0000000000000024632075421 MANDAATREFERTE  : 202025682289 MEDEDELING      : POL.1A02635 VERV.10/09/24 9794"/>
    <s v="Uitgave"/>
    <n v="-81.66"/>
    <x v="1"/>
    <s v="OK"/>
  </r>
  <r>
    <d v="2024-09-16T00:00:00"/>
    <x v="0"/>
    <n v="-86.25"/>
    <x v="25"/>
    <s v="EUROPESE DOMICILIERING               16-09 SCHULDEISER     : BALOISE BELGIUM NV REF. SCHULDEISER: 0000000000000024635798096 MANDAATREFERTE  : 202025687747 MEDEDELING      : POL.1B57806 VERV.10/09/24 9794"/>
    <s v="Uitgave"/>
    <n v="-86.25"/>
    <x v="1"/>
    <s v="OK"/>
  </r>
  <r>
    <d v="2024-09-16T00:00:00"/>
    <x v="0"/>
    <n v="-33.549999999999997"/>
    <x v="26"/>
    <s v="EUROPESE DOMICILIERING               16-09 SCHULDEISER     : CARDIF -ASSURANCE VIE REF. SCHULDEISER: RF77240512607458205322936 MANDAATREFERTE  : CARDIF-8742994/01 MEDEDELING      : SCOR                   ISO                   RF77240512607458205322936"/>
    <s v="Uitgave"/>
    <n v="-33.549999999999997"/>
    <x v="1"/>
    <s v="OK"/>
  </r>
  <r>
    <d v="2024-09-17T00:00:00"/>
    <x v="0"/>
    <n v="-0.5"/>
    <x v="6"/>
    <s v="BETALING VIA MAESTRO                 17-09 16-09-2024 OM 08.08 UUR VALINSOPAY NL NL WIJK EN AALBU MET APPLE PAY 6703 42XX XXXX X901 0 VIRTUEEL KAARTNUMMER CONTACTLOZE BETALING: 6790 28XX XXXX X695 1 KAARTHOUDER: ROTTY CHRISTOFF"/>
    <s v="Uitgave"/>
    <n v="-0.5"/>
    <x v="2"/>
    <s v="OK"/>
  </r>
  <r>
    <d v="2024-09-17T00:00:00"/>
    <x v="0"/>
    <n v="-1.5"/>
    <x v="6"/>
    <s v="BETALING VIA MAESTRO                 17-09 16-09-2024 OM 12.33 UUR VALINSOPAY NL NL WIJK EN AALBU MET APPLE PAY 6703 42XX XXXX X901 0 VIRTUEEL KAARTNUMMER CONTACTLOZE BETALING: 6790 28XX XXXX X695 1 KAARTHOUDER: ROTTY CHRISTOFF"/>
    <s v="Uitgave"/>
    <n v="-1.5"/>
    <x v="2"/>
    <s v="OK"/>
  </r>
  <r>
    <d v="2024-09-17T00:00:00"/>
    <x v="0"/>
    <n v="-11.15"/>
    <x v="1"/>
    <s v="BETALING VIA MAESTRO                 17-09 16-09-2024 OM 17.12 UUR CARREFOUR MARKE BE MARKE MET APPLE PAY 6703 42XX XXXX X601 6 VIRTUEEL KAARTNUMMER CONTACTLOZE BETALING: 6790 28XX XXXX X654 2 KAARTHOUDER: BOMBAERT BRAM"/>
    <s v="Uitgave"/>
    <n v="-11.15"/>
    <x v="1"/>
    <s v="OK"/>
  </r>
  <r>
    <d v="2024-09-17T00:00:00"/>
    <x v="0"/>
    <n v="-3.91"/>
    <x v="1"/>
    <s v="BETALING VIA MAESTRO                 17-09 16-09-2024 OM 11.30 UUR CARREFOUR MARKE BE MARKE MET APPLE PAY 6703 42XX XXXX X601 6 VIRTUEEL KAARTNUMMER CONTACTLOZE BETALING: 6790 28XX XXXX X654 2 KAARTHOUDER: BOMBAERT BRAM"/>
    <s v="Uitgave"/>
    <n v="-3.91"/>
    <x v="1"/>
    <s v="OK"/>
  </r>
  <r>
    <d v="2024-09-17T00:00:00"/>
    <x v="0"/>
    <n v="-10"/>
    <x v="27"/>
    <s v="EUROPESE DOMICILIERING               17-09 SCHULDEISER     : KLASSE VIA MOLLIE REF. SCHULDEISER: SD69-6149-3828-9455 FEITEL. BEGUNST.: STICHTING MOLLIE PAYMENTS MANDAATREFERTE  : MD15-6737-8947-1023 MEDEDELING      : ABONNEMENT KLASSE MAGAZINE (ABONNEE NR. 72846087)"/>
    <s v="Uitgave"/>
    <n v="-10"/>
    <x v="2"/>
    <s v="OK"/>
  </r>
  <r>
    <d v="2024-09-17T00:00:00"/>
    <x v="0"/>
    <n v="-8"/>
    <x v="12"/>
    <s v="BETALING VIA MAESTRO                 17-09 16-09-2024 OM 15.45 UUR CORAL MOON BV BE IXELLES MET APPLE PAY 6703 42XX XXXX X901 0 VIRTUEEL KAARTNUMMER CONTACTLOZE BETALING: 6790 28XX XXXX X695 1 KAARTHOUDER: ROTTY CHRISTOFF"/>
    <s v="Uitgave"/>
    <n v="-8"/>
    <x v="2"/>
    <s v="OK"/>
  </r>
  <r>
    <d v="2024-09-17T00:00:00"/>
    <x v="0"/>
    <n v="31"/>
    <x v="21"/>
    <s v="OVERSCHRIJVING VAN                   17-09 BE81 0014 3859 9724 BANKIER OPDRACHTGEVER: GEBABEBB VANDECAVEYE MADY DOZEN HEMA"/>
    <s v="Inkomst"/>
    <n v="31"/>
    <x v="2"/>
    <s v="OK"/>
  </r>
  <r>
    <d v="2024-09-18T00:00:00"/>
    <x v="0"/>
    <n v="-8"/>
    <x v="1"/>
    <s v="INSTANTOVERSCHRIJVING NAAR           18-09 BE21 7330 6772 2703 BANKIER BEGUNSTIGDE: KREDBEBBXXX YVES DE CLERCQ ROTTY CHRISTOFF KOEKEN OM 18.12 UUR MET KBC MOBILE"/>
    <s v="Uitgave"/>
    <n v="-8"/>
    <x v="1"/>
    <s v="OK"/>
  </r>
  <r>
    <d v="2024-09-18T00:00:00"/>
    <x v="0"/>
    <n v="-0.9"/>
    <x v="6"/>
    <s v="BETALING VIA MAESTRO                 18-09 17-09-2024 OM 09.48 UUR VALINSOPAY NL NL WIJK EN AALBU MET APPLE PAY 6703 42XX XXXX X901 0 VIRTUEEL KAARTNUMMER CONTACTLOZE BETALING: 6790 28XX XXXX X695 1 KAARTHOUDER: ROTTY CHRISTOFF"/>
    <s v="Uitgave"/>
    <n v="-0.9"/>
    <x v="2"/>
    <s v="OK"/>
  </r>
  <r>
    <d v="2024-09-18T00:00:00"/>
    <x v="0"/>
    <n v="-2.7"/>
    <x v="1"/>
    <s v="BETALING VIA MAESTRO                 18-09 17-09-2024 OM 15.39 UUR PANOS RAIL SINT-NIKLAA BE SINT-NIKLAAS MET APPLE PAY 6703 42XX XXXX X901 0 VIRTUEEL KAARTNUMMER CONTACTLOZE BETALING: 6790 28XX XXXX X695 1 KAARTHOUDER: ROTTY CHRISTOFF"/>
    <s v="Uitgave"/>
    <n v="-2.7"/>
    <x v="1"/>
    <s v="OK"/>
  </r>
  <r>
    <d v="2024-09-18T00:00:00"/>
    <x v="0"/>
    <n v="-1.78"/>
    <x v="1"/>
    <s v="BETALING VIA MAESTRO                 18-09 17-09-2024 OM 10.12 UUR CARREFOUR WEVELG BE WEVELGEM MET APPLE PAY 6703 42XX XXXX X601 6 VIRTUEEL KAARTNUMMER CONTACTLOZE BETALING: 6790 28XX XXXX X654 2 KAARTHOUDER: BOMBAERT BRAM"/>
    <s v="Uitgave"/>
    <n v="-1.78"/>
    <x v="1"/>
    <s v="OK"/>
  </r>
  <r>
    <d v="2024-09-18T00:00:00"/>
    <x v="0"/>
    <n v="-22.6"/>
    <x v="1"/>
    <s v="BETALING VIA MAESTRO                 18-09 17-09-2024 OM 17.40 UUR CARREFOUR MARKE BE MARKE MET APPLE PAY 6703 42XX XXXX X601 6 VIRTUEEL KAARTNUMMER CONTACTLOZE BETALING: 6790 28XX XXXX X654 2 KAARTHOUDER: BOMBAERT BRAM"/>
    <s v="Uitgave"/>
    <n v="-22.6"/>
    <x v="1"/>
    <s v="OK"/>
  </r>
  <r>
    <d v="2024-09-18T00:00:00"/>
    <x v="0"/>
    <n v="-10.95"/>
    <x v="28"/>
    <s v="EUROPESE DOMICILIERING               18-09 SCHULDEISER     : DPG MEDIA NV REF. SCHULDEISER: CPAY-SUB-000000913-5742375890 MANDAATREFERTE  : 12-000037945 MEDEDELING      : A1001603189 - HET LAATSTE NIEUWS - 18-09-2024 - 17-10-2024-7074243370"/>
    <s v="Uitgave"/>
    <n v="-10.95"/>
    <x v="2"/>
    <s v="OK"/>
  </r>
  <r>
    <d v="2024-09-18T00:00:00"/>
    <x v="0"/>
    <n v="-5"/>
    <x v="12"/>
    <s v="BETALING VIA BANCONTACT              18-09 18-09-2024 OM 09.07 UUR BJORN P2P MOBILE MET KBC-DEBETKAART 6703 42XX XXXX X901 0 KAARTHOUDER: ROTTY CHRISTOFF"/>
    <s v="Uitgave"/>
    <n v="-5"/>
    <x v="2"/>
    <s v="OK"/>
  </r>
  <r>
    <d v="2024-09-19T00:00:00"/>
    <x v="0"/>
    <n v="-70"/>
    <x v="29"/>
    <s v="INSTANTOVERSCHRIJVING NAAR           19-09 BE08 7360 5161 8313 BANKIER BEGUNSTIGDE: KREDBEBBXXX FOURNIER, KENNETH 020240029902 OM 18.13 UUR MET KBC MOBILE"/>
    <s v="Uitgave"/>
    <n v="-70"/>
    <x v="2"/>
    <s v="OK"/>
  </r>
  <r>
    <d v="2024-09-19T00:00:00"/>
    <x v="0"/>
    <n v="-1.5"/>
    <x v="6"/>
    <s v="BETALING VIA MAESTRO                 19-09 18-09-2024 OM 07.51 UUR VALINSOPAY NL NL WIJK EN AALBU MET APPLE PAY 6703 42XX XXXX X901 0 VIRTUEEL KAARTNUMMER CONTACTLOZE BETALING: 6790 28XX XXXX X695 1 KAARTHOUDER: ROTTY CHRISTOFF"/>
    <s v="Uitgave"/>
    <n v="-1.5"/>
    <x v="2"/>
    <s v="OK"/>
  </r>
  <r>
    <d v="2024-09-19T00:00:00"/>
    <x v="0"/>
    <n v="-1.5"/>
    <x v="6"/>
    <s v="BETALING VIA MAESTRO                 19-09 18-09-2024 OM 13.09 UUR VALINSOPAY NL NL WIJK EN AALBU MET APPLE PAY 6703 42XX XXXX X901 0 VIRTUEEL KAARTNUMMER CONTACTLOZE BETALING: 6790 28XX XXXX X695 1 KAARTHOUDER: ROTTY CHRISTOFF"/>
    <s v="Uitgave"/>
    <n v="-1.5"/>
    <x v="2"/>
    <s v="OK"/>
  </r>
  <r>
    <d v="2024-09-19T00:00:00"/>
    <x v="0"/>
    <n v="-2.4700000000000002"/>
    <x v="1"/>
    <s v="BETALING VIA MAESTRO                 19-09 18-09-2024 OM 12.23 UUR CARREFOUR MARKE BE MARKE MET KBC-DEBETKAART 6703 42XX XXXX X601 6 KAARTHOUDER: BOMBAERT BRAM"/>
    <s v="Uitgave"/>
    <n v="-2.4700000000000002"/>
    <x v="1"/>
    <s v="OK"/>
  </r>
  <r>
    <d v="2024-09-19T00:00:00"/>
    <x v="0"/>
    <n v="-8.2100000000000009"/>
    <x v="1"/>
    <s v="BETALING VIA MAESTRO                 19-09 18-09-2024 OM 17.52 UUR CARREFOUR MARKE BE MARKE MET APPLE PAY 6703 42XX XXXX X901 0 VIRTUEEL KAARTNUMMER CONTACTLOZE BETALING: 6790 28XX XXXX X695 1 KAARTHOUDER: ROTTY CHRISTOFF"/>
    <s v="Uitgave"/>
    <n v="-8.2100000000000009"/>
    <x v="1"/>
    <s v="OK"/>
  </r>
  <r>
    <d v="2024-09-19T00:00:00"/>
    <x v="0"/>
    <n v="-16.3"/>
    <x v="23"/>
    <s v="BETALING VIA MAESTRO                 19-09 18-09-2024 OM 17.13 UUR CCV*APOTHEEK VANNESTE BE KORTRIJK MET APPLE PAY 6703 42XX XXXX X901 0 VIRTUEEL KAARTNUMMER CONTACTLOZE BETALING: 6790 28XX XXXX X695 1 KAARTHOUDER: ROTTY CHRISTOFF"/>
    <s v="Uitgave"/>
    <n v="-16.3"/>
    <x v="1"/>
    <s v="OK"/>
  </r>
  <r>
    <d v="2024-09-19T00:00:00"/>
    <x v="0"/>
    <n v="145"/>
    <x v="23"/>
    <s v="OVERSCHRIJVING VAN                   19-09 BE36 8782 2113 0181 BANKIER OPDRACHTGEVER: BNAGBEBBXXX BBTK KORTRIJK SYNDICALE PREMIE SOLIDARIS 2024 2024 000.00.04 REFERENTIE: 8501307710512024-09-17T16:10:13"/>
    <s v="Inkomst"/>
    <n v="145"/>
    <x v="1"/>
    <s v="OK"/>
  </r>
  <r>
    <d v="2024-09-20T00:00:00"/>
    <x v="0"/>
    <n v="-15.7"/>
    <x v="1"/>
    <s v="BETALING VIA MAESTRO                 20-09 19-09-2024 OM 13.36 UUR WARI SPRL BE KORTRIJK MET APPLE PAY 6703 42XX XXXX X601 6 VIRTUEEL KAARTNUMMER CONTACTLOZE BETALING: 6790 28XX XXXX X654 2 KAARTHOUDER: BOMBAERT BRAM"/>
    <s v="Uitgave"/>
    <n v="-15.7"/>
    <x v="1"/>
    <s v="OK"/>
  </r>
  <r>
    <d v="2024-09-20T00:00:00"/>
    <x v="0"/>
    <n v="-1.5"/>
    <x v="6"/>
    <s v="BETALING VIA MAESTRO                 20-09 19-09-2024 OM 12.05 UUR VALINSOPAY NL NL WIJK EN AALBU MET APPLE PAY 6703 42XX XXXX X901 0 VIRTUEEL KAARTNUMMER CONTACTLOZE BETALING: 6790 28XX XXXX X695 1 KAARTHOUDER: ROTTY CHRISTOFF"/>
    <s v="Uitgave"/>
    <n v="-1.5"/>
    <x v="2"/>
    <s v="OK"/>
  </r>
  <r>
    <d v="2024-09-20T00:00:00"/>
    <x v="0"/>
    <n v="-1.5"/>
    <x v="6"/>
    <s v="BETALING VIA MAESTRO                 20-09 19-09-2024 OM 09.11 UUR VALINSOPAY NL NL WIJK EN AALBU MET APPLE PAY 6703 42XX XXXX X901 0 VIRTUEEL KAARTNUMMER CONTACTLOZE BETALING: 6790 28XX XXXX X695 1 KAARTHOUDER: ROTTY CHRISTOFF"/>
    <s v="Uitgave"/>
    <n v="-1.5"/>
    <x v="2"/>
    <s v="OK"/>
  </r>
  <r>
    <d v="2024-09-20T00:00:00"/>
    <x v="0"/>
    <n v="-3.92"/>
    <x v="3"/>
    <s v="BETALING VIA MAESTRO                 20-09 19-09-2024 OM 08.48 UUR BONNET GB +447533150555 MET APPLE PAY 6703 42XX XXXX X901 0 VIRTUEEL KAARTNUMMER CONTACTLOZE BETALING: 6790 28XX XXXX X695 1 KAARTHOUDER: ROTTY CHRISTOFF"/>
    <s v="Uitgave"/>
    <n v="-3.92"/>
    <x v="1"/>
    <s v="OK"/>
  </r>
  <r>
    <d v="2024-09-20T00:00:00"/>
    <x v="0"/>
    <n v="-5"/>
    <x v="3"/>
    <s v="BETALING VIA MAESTRO                 20-09 19-09-2024 OM 06.18 UUR BONNET GB +447533150555 MET APPLE PAY 6703 42XX XXXX X901 0 VIRTUEEL KAARTNUMMER CONTACTLOZE BETALING: 6790 28XX XXXX X695 1 KAARTHOUDER: ROTTY CHRISTOFF"/>
    <s v="Uitgave"/>
    <n v="-5"/>
    <x v="1"/>
    <s v="OK"/>
  </r>
  <r>
    <d v="2024-09-20T00:00:00"/>
    <x v="0"/>
    <n v="-44.97"/>
    <x v="30"/>
    <s v="EUROPESE DOMICILIERING               20-09 SCHULDEISER     : PROXIMUS REF. SCHULDEISER: 6011553857 MANDAATREFERTE  : B012009068 MEDEDELING      : 007474820474007445095978"/>
    <s v="Uitgave"/>
    <n v="-44.97"/>
    <x v="1"/>
    <s v="OK"/>
  </r>
  <r>
    <d v="2024-09-20T00:00:00"/>
    <x v="0"/>
    <n v="-52.31"/>
    <x v="31"/>
    <s v="EUROPESE DOMICILIERING               20-09 SCHULDEISER     : AXA REF. SCHULDEISER: 20240914010907250035031203 MANDAATREFERTE  : 010817143526001 MEDEDELING      : 0108171435261042024-09-202024090000 0010817143526"/>
    <s v="Uitgave"/>
    <n v="-52.31"/>
    <x v="1"/>
    <s v="OK"/>
  </r>
  <r>
    <d v="2024-09-21T00:00:00"/>
    <x v="0"/>
    <n v="-52"/>
    <x v="32"/>
    <s v="INSTANTOVERSCHRIJVING NAAR           21-09 BE19 4468 6772 0112 BANKIER BEGUNSTIGDE: KREDBEBBXXX MONIQUE VAN ESCH OM 19.24 UUR MET KBC MOBILE"/>
    <s v="Uitgave"/>
    <n v="-52"/>
    <x v="2"/>
    <s v="OK"/>
  </r>
  <r>
    <d v="2024-09-21T00:00:00"/>
    <x v="0"/>
    <n v="-19.98"/>
    <x v="23"/>
    <s v="BETALING VIA BANCONTACT              23-09 21-09-2024 OM 10.03 UUR APOTHEEK ARIE BE8510 MARKE MET KBC-DEBETKAART 6703 42XX XXXX X601 6 KAARTHOUDER: BOMBAERT BRAM"/>
    <s v="Uitgave"/>
    <n v="-19.98"/>
    <x v="1"/>
    <s v="OK"/>
  </r>
  <r>
    <d v="2024-09-22T00:00:00"/>
    <x v="0"/>
    <n v="-15.65"/>
    <x v="1"/>
    <s v="OVERSCHRIJVING NAAR                  22-09 BE79 3632 2576 6833 BANKIER BEGUNSTIGDE: BBRUBEBB HET LEKKER KIPJE PAYCONIQ EEE0E26A39B9CD76C0FCF736 HET LEKKER KIPJE MET PAYCONIQ IN KBC MOBILE"/>
    <s v="Uitgave"/>
    <n v="-15.65"/>
    <x v="1"/>
    <s v="OK"/>
  </r>
  <r>
    <d v="2024-09-23T00:00:00"/>
    <x v="0"/>
    <n v="-3.13"/>
    <x v="1"/>
    <s v="BETALING VIA MAESTRO                 23-09 22-09-2024 OM 17.27 UUR CARREFOUR MARKE BE MARKE MET KBC-DEBETKAART 6703 42XX XXXX X601 6 KAARTHOUDER: BOMBAERT BRAM"/>
    <s v="Uitgave"/>
    <n v="-3.13"/>
    <x v="1"/>
    <s v="OK"/>
  </r>
  <r>
    <d v="2024-09-23T00:00:00"/>
    <x v="0"/>
    <n v="-79.989999999999995"/>
    <x v="22"/>
    <s v="BETALING VIA MAESTRO                 23-09 21-09-2024 OM 10.24 UUR JACK &amp; JONES KORTRIJK BE KORTRIJK MET APPLE PAY 6703 42XX XXXX X601 6 VIRTUEEL KAARTNUMMER CONTACTLOZE BETALING: 6790 28XX XXXX X654 2 KAARTHOUDER: BOMBAERT BRAM"/>
    <s v="Uitgave"/>
    <n v="-79.989999999999995"/>
    <x v="2"/>
    <s v="OK"/>
  </r>
  <r>
    <d v="2024-09-23T00:00:00"/>
    <x v="0"/>
    <n v="-8"/>
    <x v="3"/>
    <s v="BETALING VIA MAESTRO                 23-09 21-09-2024 OM 20.28 UUR BONNET GB +447533150555 MET APPLE PAY 6703 42XX XXXX X901 0 VIRTUEEL KAARTNUMMER CONTACTLOZE BETALING: 6790 28XX XXXX X695 1 KAARTHOUDER: ROTTY CHRISTOFF"/>
    <s v="Uitgave"/>
    <n v="-8"/>
    <x v="1"/>
    <s v="OK"/>
  </r>
  <r>
    <d v="2024-09-23T00:00:00"/>
    <x v="0"/>
    <n v="-5"/>
    <x v="3"/>
    <s v="BETALING VIA MAESTRO                 23-09 21-09-2024 OM 02.57 UUR BONNET GB +447533150555 MET APPLE PAY 6703 42XX XXXX X901 0 VIRTUEEL KAARTNUMMER CONTACTLOZE BETALING: 6790 28XX XXXX X695 1 KAARTHOUDER: ROTTY CHRISTOFF"/>
    <s v="Uitgave"/>
    <n v="-5"/>
    <x v="1"/>
    <s v="OK"/>
  </r>
  <r>
    <d v="2024-09-23T00:00:00"/>
    <x v="0"/>
    <n v="-10"/>
    <x v="1"/>
    <s v="BETALING VIA MAESTRO                 23-09 20-09-2024 OM 09.45 UUR Q8 108131 GENTBRUGGE V BE GENTBRUGGE MET APPLE PAY 6703 42XX XXXX X901 0 VIRTUEEL KAARTNUMMER CONTACTLOZE BETALING: 6790 28XX XXXX X695 1 KAARTHOUDER: ROTTY CHRISTOFF"/>
    <s v="Uitgave"/>
    <n v="-10"/>
    <x v="1"/>
    <s v="OK"/>
  </r>
  <r>
    <d v="2024-09-23T00:00:00"/>
    <x v="0"/>
    <n v="-1.5"/>
    <x v="6"/>
    <s v="BETALING VIA MAESTRO                 23-09 20-09-2024 OM 10.05 UUR VALINSOPAY NL NL WIJK EN AALBU MET APPLE PAY 6703 42XX XXXX X901 0 VIRTUEEL KAARTNUMMER CONTACTLOZE BETALING: 6790 28XX XXXX X695 1 KAARTHOUDER: ROTTY CHRISTOFF"/>
    <s v="Uitgave"/>
    <n v="-1.5"/>
    <x v="2"/>
    <s v="OK"/>
  </r>
  <r>
    <d v="2024-09-23T00:00:00"/>
    <x v="0"/>
    <n v="-1.5"/>
    <x v="6"/>
    <s v="BETALING VIA MAESTRO                 23-09 20-09-2024 OM 14.13 UUR VALINSOPAY NL NL WIJK EN AALBU MET APPLE PAY 6703 42XX XXXX X901 0 VIRTUEEL KAARTNUMMER CONTACTLOZE BETALING: 6790 28XX XXXX X695 1 KAARTHOUDER: ROTTY CHRISTOFF"/>
    <s v="Uitgave"/>
    <n v="-1.5"/>
    <x v="2"/>
    <s v="OK"/>
  </r>
  <r>
    <d v="2024-09-23T00:00:00"/>
    <x v="0"/>
    <n v="-43.99"/>
    <x v="33"/>
    <s v="BETALING VIA MAESTRO                 23-09 21-09-2024 OM 08.29 UUR COOLBLUE N.V. BE BERCHEM MET APPLE PAY 6703 42XX XXXX X601 6 VIRTUEEL KAARTNUMMER CONTACTLOZE BETALING: 6790 28XX XXXX X618 6 KAARTHOUDER: BOMBAERT BRAM"/>
    <s v="Uitgave"/>
    <n v="-43.99"/>
    <x v="2"/>
    <s v="OK"/>
  </r>
  <r>
    <d v="2024-09-23T00:00:00"/>
    <x v="0"/>
    <n v="-304"/>
    <x v="33"/>
    <s v="BETALING VIA MAESTRO                 23-09 21-09-2024 OM 10.45 UUR COOLBLUE N.V. 307 BE KUURNE MET APPLE PAY 6703 42XX XXXX X601 6 VIRTUEEL KAARTNUMMER CONTACTLOZE BETALING: 6790 28XX XXXX X654 2 KAARTHOUDER: BOMBAERT BRAM"/>
    <s v="Uitgave"/>
    <n v="-304"/>
    <x v="2"/>
    <s v="OK"/>
  </r>
  <r>
    <d v="2024-09-23T00:00:00"/>
    <x v="0"/>
    <n v="-3.73"/>
    <x v="3"/>
    <s v="BETALING VIA MAESTRO                 23-09 21-09-2024 OM 05.28 UUR BONNET GB +447533150555 MET APPLE PAY 6703 42XX XXXX X901 0 VIRTUEEL KAARTNUMMER CONTACTLOZE BETALING: 6790 28XX XXXX X695 1 KAARTHOUDER: ROTTY CHRISTOFF"/>
    <s v="Uitgave"/>
    <n v="-3.73"/>
    <x v="1"/>
    <s v="OK"/>
  </r>
  <r>
    <d v="2024-09-24T00:00:00"/>
    <x v="0"/>
    <n v="-8.42"/>
    <x v="1"/>
    <s v="BETALING VIA MAESTRO                 24-09 23-09-2024 OM 11.29 UUR CARREFOUR MARKE BE MARKE MET APPLE PAY 6703 42XX XXXX X601 6 VIRTUEEL KAARTNUMMER CONTACTLOZE BETALING: 6790 28XX XXXX X654 2 KAARTHOUDER: BOMBAERT BRAM"/>
    <s v="Uitgave"/>
    <n v="-8.42"/>
    <x v="1"/>
    <s v="OK"/>
  </r>
  <r>
    <d v="2024-09-24T00:00:00"/>
    <x v="0"/>
    <n v="-12.6"/>
    <x v="1"/>
    <s v="BETALING VIA MAESTRO                 24-09 23-09-2024 OM 16.44 UUR CARREFOUR MARKE BE MARKE MET KBC-DEBETKAART 6703 42XX XXXX X601 6 KAARTHOUDER: BOMBAERT BRAM"/>
    <s v="Uitgave"/>
    <n v="-12.6"/>
    <x v="1"/>
    <s v="OK"/>
  </r>
  <r>
    <d v="2024-09-24T00:00:00"/>
    <x v="0"/>
    <n v="-2.54"/>
    <x v="3"/>
    <s v="BETALING VIA MAESTRO                 24-09 23-09-2024 OM 06.43 UUR BONNET GB +447533150555 MET APPLE PAY 6703 42XX XXXX X901 0 VIRTUEEL KAARTNUMMER CONTACTLOZE BETALING: 6790 28XX XXXX X695 1 KAARTHOUDER: ROTTY CHRISTOFF"/>
    <s v="Uitgave"/>
    <n v="-2.54"/>
    <x v="1"/>
    <s v="OK"/>
  </r>
  <r>
    <d v="2024-09-24T00:00:00"/>
    <x v="0"/>
    <n v="-5"/>
    <x v="3"/>
    <s v="BETALING VIA MAESTRO                 24-09 23-09-2024 OM 04.13 UUR BONNET GB +447533150555 MET APPLE PAY 6703 42XX XXXX X901 0 VIRTUEEL KAARTNUMMER CONTACTLOZE BETALING: 6790 28XX XXXX X695 1 KAARTHOUDER: ROTTY CHRISTOFF"/>
    <s v="Uitgave"/>
    <n v="-5"/>
    <x v="1"/>
    <s v="OK"/>
  </r>
  <r>
    <d v="2024-09-24T00:00:00"/>
    <x v="0"/>
    <n v="-29.99"/>
    <x v="30"/>
    <s v="EUROPESE DOMICILIERING               24-09 SCHULDEISER     : PROXIMUS REF. SCHULDEISER: 3011891475 MANDAATREFERTE  : P000029050 MEDEDELING      : 007405483987"/>
    <s v="Uitgave"/>
    <n v="-29.99"/>
    <x v="1"/>
    <s v="OK"/>
  </r>
  <r>
    <d v="2024-09-25T00:00:00"/>
    <x v="0"/>
    <n v="-63"/>
    <x v="32"/>
    <s v="INSTANTOVERSCHRIJVING NAAR           25-09 BE19 4468 6772 0112 BANKIER BEGUNSTIGDE: KREDBEBBXXX MONIQUE VAN ESCH OM 18.22 UUR MET KBC MOBILE"/>
    <s v="Uitgave"/>
    <n v="-63"/>
    <x v="2"/>
    <s v="OK"/>
  </r>
  <r>
    <d v="2024-09-25T00:00:00"/>
    <x v="0"/>
    <n v="-1.5"/>
    <x v="6"/>
    <s v="BETALING VIA MAESTRO                 25-09 24-09-2024 OM 12.01 UUR VALINSOPAY NL NL WIJK EN AALBU MET APPLE PAY 6703 42XX XXXX X901 0 VIRTUEEL KAARTNUMMER CONTACTLOZE BETALING: 6790 28XX XXXX X695 1 KAARTHOUDER: ROTTY CHRISTOFF"/>
    <s v="Uitgave"/>
    <n v="-1.5"/>
    <x v="2"/>
    <s v="OK"/>
  </r>
  <r>
    <d v="2024-09-25T00:00:00"/>
    <x v="0"/>
    <n v="-0.9"/>
    <x v="6"/>
    <s v="BETALING VIA MAESTRO                 25-09 24-09-2024 OM 15.12 UUR VALINSOPAY NL NL WIJK EN AALBU MET APPLE PAY 6703 42XX XXXX X901 0 VIRTUEEL KAARTNUMMER CONTACTLOZE BETALING: 6790 28XX XXXX X695 1 KAARTHOUDER: ROTTY CHRISTOFF"/>
    <s v="Uitgave"/>
    <n v="-0.9"/>
    <x v="2"/>
    <s v="OK"/>
  </r>
  <r>
    <d v="2024-09-25T00:00:00"/>
    <x v="0"/>
    <n v="-1.5"/>
    <x v="6"/>
    <s v="BETALING VIA MAESTRO                 25-09 24-09-2024 OM 15.11 UUR VALINSOPAY NL NL WIJK EN AALBU MET APPLE PAY 6703 42XX XXXX X901 0 VIRTUEEL KAARTNUMMER CONTACTLOZE BETALING: 6790 28XX XXXX X695 1 KAARTHOUDER: ROTTY CHRISTOFF"/>
    <s v="Uitgave"/>
    <n v="-1.5"/>
    <x v="2"/>
    <s v="OK"/>
  </r>
  <r>
    <d v="2024-09-25T00:00:00"/>
    <x v="0"/>
    <n v="-1.5"/>
    <x v="6"/>
    <s v="BETALING VIA MAESTRO                 25-09 24-09-2024 OM 09.11 UUR VALINSOPAY NL NL WIJK EN AALBU MET APPLE PAY 6703 42XX XXXX X901 0 VIRTUEEL KAARTNUMMER CONTACTLOZE BETALING: 6790 28XX XXXX X695 1 KAARTHOUDER: ROTTY CHRISTOFF"/>
    <s v="Uitgave"/>
    <n v="-1.5"/>
    <x v="2"/>
    <s v="OK"/>
  </r>
  <r>
    <d v="2024-09-25T00:00:00"/>
    <x v="0"/>
    <n v="-7.48"/>
    <x v="1"/>
    <s v="BETALING VIA MAESTRO                 25-09 24-09-2024 OM 10.22 UUR CARREFOUR MARKE BE MARKE MET APPLE PAY 6703 42XX XXXX X601 6 VIRTUEEL KAARTNUMMER CONTACTLOZE BETALING: 6790 28XX XXXX X654 2 KAARTHOUDER: BOMBAERT BRAM"/>
    <s v="Uitgave"/>
    <n v="-7.48"/>
    <x v="1"/>
    <s v="OK"/>
  </r>
  <r>
    <d v="2024-09-25T00:00:00"/>
    <x v="0"/>
    <n v="-16.11"/>
    <x v="1"/>
    <s v="BETALING VIA MAESTRO                 25-09 24-09-2024 OM 17.40 UUR CARREFOUR MARKE BE MARKE MET APPLE PAY 6703 42XX XXXX X601 6 VIRTUEEL KAARTNUMMER CONTACTLOZE BETALING: 6790 28XX XXXX X654 2 KAARTHOUDER: BOMBAERT BRAM"/>
    <s v="Uitgave"/>
    <n v="-16.11"/>
    <x v="1"/>
    <s v="OK"/>
  </r>
  <r>
    <d v="2024-09-26T00:00:00"/>
    <x v="0"/>
    <n v="-1.5"/>
    <x v="6"/>
    <s v="BETALING VIA MAESTRO                 26-09 25-09-2024 OM 12.09 UUR VALINSOPAY NL NL WIJK EN AALBU MET APPLE PAY 6703 42XX XXXX X901 0 VIRTUEEL KAARTNUMMER CONTACTLOZE BETALING: 6790 28XX XXXX X695 1 KAARTHOUDER: ROTTY CHRISTOFF"/>
    <s v="Uitgave"/>
    <n v="-1.5"/>
    <x v="2"/>
    <s v="OK"/>
  </r>
  <r>
    <d v="2024-09-26T00:00:00"/>
    <x v="0"/>
    <n v="-1"/>
    <x v="34"/>
    <s v="BETALING VIA MAESTRO                 26-09 25-09-2024 OM 18.28 UUR WAASLA 0 BE ANTWERPEN MET APPLE PAY 6703 42XX XXXX X601 6 VIRTUEEL KAARTNUMMER CONTACTLOZE BETALING: 6790 28XX XXXX X654 2 KAARTHOUDER: BOMBAERT BRAM"/>
    <s v="Uitgave"/>
    <n v="-1"/>
    <x v="2"/>
    <s v="OK"/>
  </r>
  <r>
    <d v="2024-09-26T00:00:00"/>
    <x v="0"/>
    <n v="-1"/>
    <x v="34"/>
    <s v="BETALING VIA MAESTRO                 26-09 25-09-2024 OM 18.24 UUR WAASLA 0 BE ANTWERPEN MET APPLE PAY 6703 42XX XXXX X901 0 VIRTUEEL KAARTNUMMER CONTACTLOZE BETALING: 6790 28XX XXXX X695 1 KAARTHOUDER: ROTTY CHRISTOFF"/>
    <s v="Uitgave"/>
    <n v="-1"/>
    <x v="2"/>
    <s v="OK"/>
  </r>
  <r>
    <d v="2024-09-26T00:00:00"/>
    <x v="0"/>
    <n v="-1.5"/>
    <x v="6"/>
    <s v="BETALING VIA MAESTRO                 26-09 25-09-2024 OM 07.45 UUR VALINSOPAY NL NL WIJK EN AALBU MET APPLE PAY 6703 42XX XXXX X901 0 VIRTUEEL KAARTNUMMER CONTACTLOZE BETALING: 6790 28XX XXXX X695 1 KAARTHOUDER: ROTTY CHRISTOFF"/>
    <s v="Uitgave"/>
    <n v="-1.5"/>
    <x v="2"/>
    <s v="OK"/>
  </r>
  <r>
    <d v="2024-09-26T00:00:00"/>
    <x v="0"/>
    <n v="-1.5"/>
    <x v="6"/>
    <s v="BETALING VIA MAESTRO                 26-09 25-09-2024 OM 16.35 UUR VALINSOPAY NL NL WIJK EN AALBU MET APPLE PAY 6703 42XX XXXX X901 0 VIRTUEEL KAARTNUMMER CONTACTLOZE BETALING: 6790 28XX XXXX X695 1 KAARTHOUDER: ROTTY CHRISTOFF"/>
    <s v="Uitgave"/>
    <n v="-1.5"/>
    <x v="2"/>
    <s v="OK"/>
  </r>
  <r>
    <d v="2024-09-26T00:00:00"/>
    <x v="0"/>
    <n v="-2"/>
    <x v="1"/>
    <s v="BETALING VIA BANCONTACT              26-09 26-09-2024 OM 14.42 UUR VAN DER BEKEN BA P2P MOBILE MET KBC-DEBETKAART 6703 42XX XXXX X901 0 KAARTHOUDER: ROTTY CHRISTOFF"/>
    <s v="Uitgave"/>
    <n v="-2"/>
    <x v="1"/>
    <s v="OK"/>
  </r>
  <r>
    <d v="2024-09-26T00:00:00"/>
    <x v="0"/>
    <n v="-6.75"/>
    <x v="27"/>
    <s v="BETALING VIA BANCONTACT              26-09 26-09-2024 OM 12.17 UUR KWARTO  N.V. BE9000 GENT MET KBC-DEBETKAART 6703 42XX XXXX X601 6 KAARTHOUDER: BOMBAERT BRAM"/>
    <s v="Uitgave"/>
    <n v="-6.75"/>
    <x v="2"/>
    <s v="OK"/>
  </r>
  <r>
    <d v="2024-09-26T00:00:00"/>
    <x v="0"/>
    <n v="-1.9"/>
    <x v="1"/>
    <s v="BETALING VIA MAESTRO                 26-09 25-09-2024 OM 12.25 UUR CARREFOUR MARKE BE MARKE MET KBC-DEBETKAART 6703 42XX XXXX X601 6 KAARTHOUDER: BOMBAERT BRAM"/>
    <s v="Uitgave"/>
    <n v="-1.9"/>
    <x v="1"/>
    <s v="OK"/>
  </r>
  <r>
    <d v="2024-09-26T00:00:00"/>
    <x v="0"/>
    <n v="-5"/>
    <x v="1"/>
    <s v="BETALING VIA BANCONTACT              26-09 26-09-2024 OM 10.05 UUR DEVOLDERE TIJL P2P MOBILE MET KBC-DEBETKAART 6703 42XX XXXX X601 6 KAARTHOUDER: BOMBAERT BRAM"/>
    <s v="Uitgave"/>
    <n v="-5"/>
    <x v="1"/>
    <s v="OK"/>
  </r>
  <r>
    <d v="2024-09-26T00:00:00"/>
    <x v="0"/>
    <n v="-0.56000000000000005"/>
    <x v="3"/>
    <s v="BETALING VIA MAESTRO                 26-09 25-09-2024 OM 07.43 UUR BONNET GB +447533150555 MET APPLE PAY 6703 42XX XXXX X901 0 VIRTUEEL KAARTNUMMER CONTACTLOZE BETALING: 6790 28XX XXXX X695 1 KAARTHOUDER: ROTTY CHRISTOFF"/>
    <s v="Uitgave"/>
    <n v="-0.56000000000000005"/>
    <x v="1"/>
    <s v="OK"/>
  </r>
  <r>
    <d v="2024-09-26T00:00:00"/>
    <x v="0"/>
    <n v="-5"/>
    <x v="3"/>
    <s v="BETALING VIA MAESTRO                 26-09 25-09-2024 OM 05.12 UUR BONNET GB +447533150555 MET APPLE PAY 6703 42XX XXXX X901 0 VIRTUEEL KAARTNUMMER CONTACTLOZE BETALING: 6790 28XX XXXX X695 1 KAARTHOUDER: ROTTY CHRISTOFF"/>
    <s v="Uitgave"/>
    <n v="-5"/>
    <x v="1"/>
    <s v="OK"/>
  </r>
  <r>
    <d v="2024-09-26T00:00:00"/>
    <x v="0"/>
    <n v="-113.49"/>
    <x v="31"/>
    <s v="EUROPESE DOMICILIERING               26-09 SCHULDEISER     : AXA REF. SCHULDEISER: 20240920011550967712008356 MANDAATREFERTE  : 010624258692001 MEDEDELING      : 0106242586921042024-09-262024090000 0010624258692"/>
    <s v="Uitgave"/>
    <n v="-113.49"/>
    <x v="1"/>
    <s v="OK"/>
  </r>
  <r>
    <d v="2024-09-26T00:00:00"/>
    <x v="0"/>
    <n v="-6.7"/>
    <x v="23"/>
    <s v="BETALING VIA MAESTRO                 26-09 25-09-2024 OM 18.11 UUR GOED FARMA ST NIKLAAS BE SINT-NIKLAAS MET APPLE PAY 6703 42XX XXXX X901 0 VIRTUEEL KAARTNUMMER CONTACTLOZE BETALING: 6790 28XX XXXX X695 1 KAARTHOUDER: ROTTY CHRISTOFF"/>
    <s v="Uitgave"/>
    <n v="-6.7"/>
    <x v="1"/>
    <s v="OK"/>
  </r>
  <r>
    <d v="2024-09-26T00:00:00"/>
    <x v="0"/>
    <n v="170"/>
    <x v="32"/>
    <s v="INSTANTOVERSCHRIJVING VAN            26-09 BE19 4468 6772 0112 BANKIER OPDRACHTGEVER: KREDBEBBXXX BOMBAERT-VAN ESCH J &amp; M OM 18.23 UUR"/>
    <s v="Inkomst"/>
    <n v="170"/>
    <x v="2"/>
    <s v="OK"/>
  </r>
  <r>
    <d v="2024-09-27T00:00:00"/>
    <x v="0"/>
    <n v="-32"/>
    <x v="34"/>
    <s v="BETALING VIA BANCONTACT              30-09 27-09-2024 OM 23.21 UUR EVENTSQUARE BE2440 GEEL MET KBC-DEBETKAART 6703 42XX XXXX X901 0 KAARTHOUDER: ROTTY CHRISTOFF"/>
    <s v="Uitgave"/>
    <n v="-32"/>
    <x v="2"/>
    <s v="OK"/>
  </r>
  <r>
    <d v="2024-09-27T00:00:00"/>
    <x v="0"/>
    <n v="-5.8"/>
    <x v="1"/>
    <s v="BETALING VIA MAESTRO                 27-09 26-09-2024 OM 11.38 UUR BROOD &amp; BANKET HOORNAE BE MARKE MET APPLE PAY 6703 42XX XXXX X901 0 VIRTUEEL KAARTNUMMER CONTACTLOZE BETALING: 6790 28XX XXXX X695 1 KAARTHOUDER: ROTTY CHRISTOFF"/>
    <s v="Uitgave"/>
    <n v="-5.8"/>
    <x v="1"/>
    <s v="OK"/>
  </r>
  <r>
    <d v="2024-09-27T00:00:00"/>
    <x v="0"/>
    <n v="-1.5"/>
    <x v="6"/>
    <s v="BETALING VIA MAESTRO                 27-09 26-09-2024 OM 14.17 UUR VALINSOPAY NL NL WIJK EN AALBU MET APPLE PAY 6703 42XX XXXX X901 0 VIRTUEEL KAARTNUMMER CONTACTLOZE BETALING: 6790 28XX XXXX X695 1 KAARTHOUDER: ROTTY CHRISTOFF"/>
    <s v="Uitgave"/>
    <n v="-1.5"/>
    <x v="2"/>
    <s v="OK"/>
  </r>
  <r>
    <d v="2024-09-27T00:00:00"/>
    <x v="0"/>
    <n v="-13.59"/>
    <x v="1"/>
    <s v="BETALING VIA MAESTRO                 27-09 26-09-2024 OM 12.32 UUR SPAR KORTRIJK BE KORTRIJK MET APPLE PAY 6703 42XX XXXX X601 6 VIRTUEEL KAARTNUMMER CONTACTLOZE BETALING: 6790 28XX XXXX X654 2 KAARTHOUDER: BOMBAERT BRAM"/>
    <s v="Uitgave"/>
    <n v="-13.59"/>
    <x v="1"/>
    <s v="OK"/>
  </r>
  <r>
    <d v="2024-09-27T00:00:00"/>
    <x v="0"/>
    <n v="-2.33"/>
    <x v="3"/>
    <s v="BETALING VIA MAESTRO                 27-09 26-09-2024 OM 08.42 UUR BONNET GB +447533150555 MET APPLE PAY 6703 42XX XXXX X901 0 VIRTUEEL KAARTNUMMER CONTACTLOZE BETALING: 6790 28XX XXXX X695 1 KAARTHOUDER: ROTTY CHRISTOFF"/>
    <s v="Uitgave"/>
    <n v="-2.33"/>
    <x v="1"/>
    <s v="OK"/>
  </r>
  <r>
    <d v="2024-09-27T00:00:00"/>
    <x v="0"/>
    <n v="-5"/>
    <x v="3"/>
    <s v="BETALING VIA MAESTRO                 27-09 26-09-2024 OM 06.11 UUR BONNET GB +447533150555 MET APPLE PAY 6703 42XX XXXX X901 0 VIRTUEEL KAARTNUMMER CONTACTLOZE BETALING: 6790 28XX XXXX X695 1 KAARTHOUDER: ROTTY CHRISTOFF"/>
    <s v="Uitgave"/>
    <n v="-5"/>
    <x v="1"/>
    <s v="OK"/>
  </r>
  <r>
    <d v="2024-09-27T00:00:00"/>
    <x v="0"/>
    <n v="-3.33"/>
    <x v="3"/>
    <s v="BETALING VIA MAESTRO                 27-09 25-09-2024 OM 15.12 UUR ALLEGO NETHERLANDS IE ARNHEM MET KBC-DEBETKAART 6703 42XX XXXX X601 6 KAARTHOUDER: BOMBAERT BRAM"/>
    <s v="Uitgave"/>
    <n v="-3.33"/>
    <x v="1"/>
    <s v="OK"/>
  </r>
  <r>
    <d v="2024-09-27T00:00:00"/>
    <x v="0"/>
    <n v="-13.99"/>
    <x v="33"/>
    <s v="BETALING VIA BANCONTACT              27-09 27-09-2024 OM 06.52 UUR COOLBLUE NL2600 BERCHEM MET KBC-DEBETKAART 6703 42XX XXXX X601 6 KAARTHOUDER: BOMBAERT BRAM"/>
    <s v="Uitgave"/>
    <n v="-13.99"/>
    <x v="2"/>
    <s v="OK"/>
  </r>
  <r>
    <d v="2024-09-27T00:00:00"/>
    <x v="0"/>
    <n v="-26.2"/>
    <x v="14"/>
    <s v="BETALING VIA BANCONTACT              27-09 27-09-2024 OM 16.52 UUR FRITUUR NATUUR BE8510 KORTRIJK MET KBC-DEBETKAART 6703 42XX XXXX X601 6 KAARTHOUDER: BOMBAERT BRAM INFO VAN DE HANDELAAR: 6JR6IZB BOMBAERT BRAM"/>
    <s v="Uitgave"/>
    <n v="-26.2"/>
    <x v="2"/>
    <s v="OK"/>
  </r>
  <r>
    <d v="2024-09-28T00:00:00"/>
    <x v="0"/>
    <n v="-2433.88"/>
    <x v="4"/>
    <s v="BETALING VIA BANCONTACT              30-09 28-09-2024 OM 09.04 UUR IKEA BELGIUM NV BE1930 ZAVENTEM MET KBC-DEBETKAART 6703 42XX XXXX X601 6 KAARTHOUDER: BOMBAERT BRAM"/>
    <s v="Uitgave"/>
    <n v="-2433.88"/>
    <x v="2"/>
    <s v="OK"/>
  </r>
  <r>
    <d v="2024-09-29T00:00:00"/>
    <x v="0"/>
    <n v="-1.08"/>
    <x v="35"/>
    <s v="INSTANTOVERSCHRIJVING NAAR           29-09 BE77 4096 5474 0142 BANKIER BEGUNSTIGDE: KREDBEBBXXX BOLERO 0916747 091674700097 OM 19.18 UUR MET KBC MOBILE"/>
    <s v="Uitgave"/>
    <n v="-1.08"/>
    <x v="2"/>
    <s v="OK"/>
  </r>
  <r>
    <d v="2024-09-30T00:00:00"/>
    <x v="0"/>
    <n v="-5"/>
    <x v="3"/>
    <s v="BETALING VIA MAESTRO                 30-09 30-09-2024 OM 00.30 UUR BONNET GB +447533150555 MET APPLE PAY 6703 42XX XXXX X901 0 VIRTUEEL KAARTNUMMER CONTACTLOZE BETALING: 6790 28XX XXXX X695 1 KAARTHOUDER: ROTTY CHRISTOFF"/>
    <s v="Uitgave"/>
    <n v="-5"/>
    <x v="1"/>
    <s v="OK"/>
  </r>
  <r>
    <d v="2024-09-30T00:00:00"/>
    <x v="0"/>
    <n v="-9"/>
    <x v="34"/>
    <s v="BETALING VIA MAESTRO                 30-09 29-09-2024 OM 16.48 UUR SOHO FR LILLE MET KBC-DEBETKAART 6703 42XX XXXX X601 6 KAARTHOUDER: BOMBAERT BRAM"/>
    <s v="Uitgave"/>
    <n v="-9"/>
    <x v="2"/>
    <s v="OK"/>
  </r>
  <r>
    <d v="2024-09-30T00:00:00"/>
    <x v="0"/>
    <n v="-44"/>
    <x v="34"/>
    <s v="BETALING VIA MAESTRO                 30-09 29-09-2024 OM 15.06 UUR SOHO FR LILLE MET APPLE PAY 6703 42XX XXXX X601 6 VIRTUEEL KAARTNUMMER CONTACTLOZE BETALING: 6790 28XX XXXX X618 6 KAARTHOUDER: BOMBAERT BRAM"/>
    <s v="Uitgave"/>
    <n v="-44"/>
    <x v="2"/>
    <s v="OK"/>
  </r>
  <r>
    <d v="2024-09-30T00:00:00"/>
    <x v="0"/>
    <n v="-17.5"/>
    <x v="34"/>
    <s v="BETALING VIA BANCONTACT              30-09 30-09-2024 OM 14.46 UUR HANS ROELS P2P MOBILE MET KBC-DEBETKAART 6703 42XX XXXX X901 0 KAARTHOUDER: ROTTY CHRISTOFF"/>
    <s v="Uitgave"/>
    <n v="-17.5"/>
    <x v="2"/>
    <s v="OK"/>
  </r>
  <r>
    <d v="2024-09-30T00:00:00"/>
    <x v="0"/>
    <n v="-12.54"/>
    <x v="1"/>
    <s v="BETALING VIA MAESTRO                 30-09 29-09-2024 OM 17.35 UUR CARREFOUR MARKE BE MARKE MET KBC-DEBETKAART 6703 42XX XXXX X601 6 KAARTHOUDER: BOMBAERT BRAM"/>
    <s v="Uitgave"/>
    <n v="-12.54"/>
    <x v="1"/>
    <s v="OK"/>
  </r>
  <r>
    <d v="2024-09-30T00:00:00"/>
    <x v="0"/>
    <n v="-3.25"/>
    <x v="1"/>
    <s v="BETALING VIA MAESTRO                 30-09 28-09-2024 OM 08.05 UUR CARREFOUR MARKE BE MARKE MET KBC-DEBETKAART 6703 42XX XXXX X601 6 KAARTHOUDER: BOMBAERT BRAM"/>
    <s v="Uitgave"/>
    <n v="-3.25"/>
    <x v="1"/>
    <s v="OK"/>
  </r>
  <r>
    <d v="2024-09-30T00:00:00"/>
    <x v="0"/>
    <n v="-66"/>
    <x v="36"/>
    <s v="EUROPESE DOMICILIERING               30-09 SCHULDEISER     : TELENET BV REF. SCHULDEISER: 115343185307966149455 MANDAATREFERTE  : 001285135 MEDEDELING      : ACCOUNT: 115343185 REF : 3079661494 55"/>
    <s v="Uitgave"/>
    <n v="-66"/>
    <x v="1"/>
    <s v="OK"/>
  </r>
  <r>
    <d v="2024-09-30T00:00:00"/>
    <x v="0"/>
    <n v="-44.64"/>
    <x v="8"/>
    <s v="EUROPESE DOMICILIERING               30-09 SCHULDEISER     : KBC VERZEKERINGEN REF. SCHULDEISER: 394590652670 MANDAATREFERTE  : L00194638787V0001 EIGEN OMSCHR.   : HOSPITALISATIEVERZEKERING MEDEDELING      : POL.54467509 30/09/2024-31/10/2024 HOSPITALISATIEVERZEKERING"/>
    <s v="Uitgave"/>
    <n v="-44.64"/>
    <x v="1"/>
    <s v="OK"/>
  </r>
  <r>
    <d v="2024-09-30T00:00:00"/>
    <x v="0"/>
    <n v="-502.68"/>
    <x v="37"/>
    <s v="BETALING LEASING                     30-09 0001/0001/BE/2402536383"/>
    <s v="Uitgave"/>
    <n v="-502.68"/>
    <x v="1"/>
    <s v="OK"/>
  </r>
  <r>
    <d v="2024-09-30T00:00:00"/>
    <x v="0"/>
    <n v="-1.74"/>
    <x v="3"/>
    <s v="BETALING VIA MAESTRO                 30-09 29-09-2024 OM 07.23 UUR BONNET GB +447533150555 MET KBC-DEBETKAART 6703 42XX XXXX X901 0 KAARTHOUDER: ROTTY CHRISTOFF"/>
    <s v="Uitgave"/>
    <n v="-1.74"/>
    <x v="1"/>
    <s v="OK"/>
  </r>
  <r>
    <d v="2024-09-30T00:00:00"/>
    <x v="0"/>
    <n v="-3.43"/>
    <x v="1"/>
    <s v="BETALING VIA MAESTRO                 30-09 27-09-2024 OM 12.08 UUR CARREFOUR MARKE BE MARKE MET APPLE PAY 6703 42XX XXXX X601 6 VIRTUEEL KAARTNUMMER CONTACTLOZE BETALING: 6790 28XX XXXX X654 2 KAARTHOUDER: BOMBAERT BRAM"/>
    <s v="Uitgave"/>
    <n v="-3.43"/>
    <x v="1"/>
    <s v="OK"/>
  </r>
  <r>
    <d v="2024-09-30T00:00:00"/>
    <x v="0"/>
    <n v="-4.99"/>
    <x v="1"/>
    <s v="BETALING VIA MAESTRO                 30-09 27-09-2024 OM 09.03 UUR CARREFOUR MARKE BE MARKE MET APPLE PAY 6703 42XX XXXX X901 0 VIRTUEEL KAARTNUMMER CONTACTLOZE BETALING: 6790 28XX XXXX X695 1 KAARTHOUDER: ROTTY CHRISTOFF"/>
    <s v="Uitgave"/>
    <n v="-4.99"/>
    <x v="1"/>
    <s v="OK"/>
  </r>
  <r>
    <d v="2024-09-30T00:00:00"/>
    <x v="0"/>
    <n v="-5.36"/>
    <x v="1"/>
    <s v="BETALING VIA MAESTRO                 30-09 27-09-2024 OM 16.43 UUR CARREFOUR MARKE BE MARKE MET APPLE PAY 6703 42XX XXXX X601 6 VIRTUEEL KAARTNUMMER CONTACTLOZE BETALING: 6790 28XX XXXX X654 2 KAARTHOUDER: BOMBAERT BRAM"/>
    <s v="Uitgave"/>
    <n v="-5.36"/>
    <x v="1"/>
    <s v="OK"/>
  </r>
  <r>
    <d v="2024-09-30T00:00:00"/>
    <x v="0"/>
    <n v="-1.5"/>
    <x v="6"/>
    <s v="BETALING VIA MAESTRO                 30-09 27-09-2024 OM 11.42 UUR VALINSOPAY NL NL WIJK EN AALBU MET APPLE PAY 6703 42XX XXXX X901 0 VIRTUEEL KAARTNUMMER CONTACTLOZE BETALING: 6790 28XX XXXX X695 1 KAARTHOUDER: ROTTY CHRISTOFF"/>
    <s v="Uitgave"/>
    <n v="-1.5"/>
    <x v="2"/>
    <s v="OK"/>
  </r>
  <r>
    <d v="2024-09-30T00:00:00"/>
    <x v="0"/>
    <n v="-5"/>
    <x v="38"/>
    <s v="BETALING VIA MAESTRO                 30-09 28-09-2024 OM 15.01 UUR OKTOBERHALLEN WIEZE BE LEBBEKE MET KBC-DEBETKAART 6703 42XX XXXX X901 0 KAARTHOUDER: ROTTY CHRISTOFF"/>
    <s v="Uitgave"/>
    <n v="-5"/>
    <x v="2"/>
    <s v="OK"/>
  </r>
  <r>
    <d v="2024-09-30T00:00:00"/>
    <x v="0"/>
    <n v="-6.4"/>
    <x v="38"/>
    <s v="BETALING VIA MAESTRO                 30-09 28-09-2024 OM 16.11 UUR OKTOBERHALLEN WIEZE BE LEBBEKE MET APPLE PAY 6703 42XX XXXX X901 0 VIRTUEEL KAARTNUMMER CONTACTLOZE BETALING: 6790 28XX XXXX X695 1 KAARTHOUDER: ROTTY CHRISTOFF"/>
    <s v="Uitgave"/>
    <n v="-6.4"/>
    <x v="2"/>
    <s v="OK"/>
  </r>
  <r>
    <d v="2024-09-30T00:00:00"/>
    <x v="0"/>
    <n v="-0.1"/>
    <x v="6"/>
    <s v="BETALING VIA MAESTRO                 30-09 27-09-2024 OM 11.44 UUR NYA*SELECTA BELGIUM NV BE GENTBRUGGE MET APPLE PAY 6703 42XX XXXX X901 0 VIRTUEEL KAARTNUMMER CONTACTLOZE BETALING: 6790 28XX XXXX X695 1 KAARTHOUDER: ROTTY CHRISTOFF"/>
    <s v="Uitgave"/>
    <n v="-0.1"/>
    <x v="2"/>
    <s v="OK"/>
  </r>
  <r>
    <d v="2024-09-30T00:00:00"/>
    <x v="0"/>
    <n v="-83.44"/>
    <x v="37"/>
    <s v="BETALING LEASING                     30-09 0001/0001/BE/2402536383"/>
    <s v="Uitgave"/>
    <n v="-83.44"/>
    <x v="1"/>
    <s v="OK"/>
  </r>
  <r>
    <d v="2024-10-01T00:00:00"/>
    <x v="1"/>
    <n v="2379.27"/>
    <x v="0"/>
    <s v="OVERSCHRIJVING VAN                   30-09 BE64 3751 1173 1652 BANKIER OPDRACHTGEVER: BBRUBEBB VVM DE LIJN ALGEMENE REK /A/ 29076 LOON VVM 09/2024"/>
    <s v="Inkomst"/>
    <n v="2379.27"/>
    <x v="0"/>
    <s v="OK"/>
  </r>
  <r>
    <d v="2024-10-01T00:00:00"/>
    <x v="1"/>
    <n v="2210.31"/>
    <x v="0"/>
    <s v="OVERSCHRIJVING VAN                   30-09 BE57 3751 1109 9435 BANKIER OPDRACHTGEVER: BBRUBEBB OV HULPREKENING /A/E001564 - 19303221177-118257-311 BETALING-09/2024- -- REFERENTIE: 240901-001564-/A/E001564"/>
    <s v="Inkomst"/>
    <n v="2210.31"/>
    <x v="0"/>
    <s v="OK"/>
  </r>
  <r>
    <d v="2024-10-01T00:00:00"/>
    <x v="1"/>
    <n v="-22.5"/>
    <x v="27"/>
    <s v="BETALING VIA BANCONTACT              02-10 01-10-2024 OM 18.36 UUR KATHOLIEKE HOGESCHOOL BE8500 KORTRIJK MET KBC-DEBETKAART 6703 42XX XXXX X601 6 KAARTHOUDER: BOMBAERT BRAM INFO VAN DE HANDELAAR: KATHOLIEKE HOGESCHOOL VIVES ZU"/>
    <s v="Uitgave"/>
    <n v="-22.5"/>
    <x v="2"/>
    <s v="OK"/>
  </r>
  <r>
    <d v="2024-10-01T00:00:00"/>
    <x v="1"/>
    <n v="-67.959999999999994"/>
    <x v="27"/>
    <s v="BETALING VIA BANCONTACT              02-10 01-10-2024 OM 18.33 UUR KATHOLIEKE HOGESCHOOL BE8500 KORTRIJK MET KBC-DEBETKAART 6703 42XX XXXX X601 6 KAARTHOUDER: BOMBAERT BRAM INFO VAN DE HANDELAAR: KATHOLIEKE HOGESCHOOL VIVES ZU"/>
    <s v="Uitgave"/>
    <n v="-67.959999999999994"/>
    <x v="2"/>
    <s v="OK"/>
  </r>
  <r>
    <d v="2024-10-01T00:00:00"/>
    <x v="1"/>
    <n v="-1.5"/>
    <x v="6"/>
    <s v="BETALING VIA MAESTRO                 01-10 30-09-2024 OM 11.31 UUR VALINSOPAY NL NL WIJK EN AALBU MET APPLE PAY 6703 42XX XXXX X901 0 VIRTUEEL KAARTNUMMER CONTACTLOZE BETALING: 6790 28XX XXXX X695 1 KAARTHOUDER: ROTTY CHRISTOFF"/>
    <s v="Uitgave"/>
    <n v="-1.5"/>
    <x v="2"/>
    <s v="OK"/>
  </r>
  <r>
    <d v="2024-10-01T00:00:00"/>
    <x v="1"/>
    <n v="-15.57"/>
    <x v="1"/>
    <s v="BETALING VIA MAESTRO                 01-10 30-09-2024 OM 11.31 UUR OKAY WEVELGEM 4258 BE WEVELGEM MET APPLE PAY 6703 42XX XXXX X601 6 VIRTUEEL KAARTNUMMER CONTACTLOZE BETALING: 6790 28XX XXXX X654 2 KAARTHOUDER: BOMBAERT BRAM"/>
    <s v="Uitgave"/>
    <n v="-15.57"/>
    <x v="1"/>
    <s v="OK"/>
  </r>
  <r>
    <d v="2024-10-01T00:00:00"/>
    <x v="1"/>
    <n v="-1.5"/>
    <x v="6"/>
    <s v="BETALING VIA MAESTRO                 01-10 30-09-2024 OM 13.46 UUR VALINSOPAY NL NL WIJK EN AALBU MET APPLE PAY 6703 42XX XXXX X901 0 VIRTUEEL KAARTNUMMER CONTACTLOZE BETALING: 6790 28XX XXXX X695 1 KAARTHOUDER: ROTTY CHRISTOFF"/>
    <s v="Uitgave"/>
    <n v="-1.5"/>
    <x v="2"/>
    <s v="OK"/>
  </r>
  <r>
    <d v="2024-10-01T00:00:00"/>
    <x v="1"/>
    <n v="-8.2799999999999994"/>
    <x v="1"/>
    <s v="BETALING VIA MAESTRO                 01-10 30-09-2024 OM 10.22 UUR ALDI 43 SINT-NIKLAAS K BE SINT-NIKLAAS MET APPLE PAY 6703 42XX XXXX X901 0 VIRTUEEL KAARTNUMMER CONTACTLOZE BETALING: 6790 28XX XXXX X695 1 KAARTHOUDER: ROTTY CHRISTOFF"/>
    <s v="Uitgave"/>
    <n v="-8.2799999999999994"/>
    <x v="1"/>
    <s v="OK"/>
  </r>
  <r>
    <d v="2024-10-01T00:00:00"/>
    <x v="1"/>
    <n v="-9.94"/>
    <x v="1"/>
    <s v="BETALING VIA MAESTRO                 01-10 30-09-2024 OM 16.57 UUR CARREFOUR MARKE BE MARKE MET APPLE PAY 6703 42XX XXXX X601 6 VIRTUEEL KAARTNUMMER CONTACTLOZE BETALING: 6790 28XX XXXX X654 2 KAARTHOUDER: BOMBAERT BRAM"/>
    <s v="Uitgave"/>
    <n v="-9.94"/>
    <x v="1"/>
    <s v="OK"/>
  </r>
  <r>
    <d v="2024-10-01T00:00:00"/>
    <x v="1"/>
    <n v="-11.33"/>
    <x v="3"/>
    <s v="BETALING VIA MAESTRO                 01-10 30-09-2024 OM 15.00 UUR BONNET GB +447533150555 MET APPLE PAY 6703 42XX XXXX X901 0 VIRTUEEL KAARTNUMMER CONTACTLOZE BETALING: 6790 28XX XXXX X695 1 KAARTHOUDER: ROTTY CHRISTOFF"/>
    <s v="Uitgave"/>
    <n v="-11.33"/>
    <x v="1"/>
    <s v="OK"/>
  </r>
  <r>
    <d v="2024-10-01T00:00:00"/>
    <x v="1"/>
    <n v="-40.619999999999997"/>
    <x v="8"/>
    <s v="EUROPESE DOMICILIERING               01-10 SCHULDEISER     : DKV BELGIUM REF. SCHULDEISER: 2024266345523551X000000000000001 MANDAATREFERTE  : 345523551/002 MEDEDELING      : 1024-1124 PREMIE"/>
    <s v="Uitgave"/>
    <n v="-40.619999999999997"/>
    <x v="1"/>
    <s v="OK"/>
  </r>
  <r>
    <d v="2024-10-01T00:00:00"/>
    <x v="1"/>
    <n v="-50"/>
    <x v="1"/>
    <s v="AUTOMATISCH SPAREN                   01-10 NAAR BE13 7460 4686 9539 AUTOMATISCH SPAREN"/>
    <s v="Uitgave"/>
    <n v="-50"/>
    <x v="1"/>
    <s v="OK"/>
  </r>
  <r>
    <d v="2024-10-02T00:00:00"/>
    <x v="1"/>
    <n v="-15"/>
    <x v="9"/>
    <s v="EUROPESE DOMICILIERING               02-10 SCHULDEISER     : ABVV WEST VLAANDEREN REF. SCHULDEISER: 8470789-1240930 MANDAATREFERTE  : 93032216582-20200713 MEDEDELING      : LIDGELD ABVV-BBTK TEM 10/24"/>
    <s v="Uitgave"/>
    <n v="-15"/>
    <x v="1"/>
    <s v="OK"/>
  </r>
  <r>
    <d v="2024-10-02T00:00:00"/>
    <x v="1"/>
    <n v="-3.9"/>
    <x v="1"/>
    <s v="BETALING VIA BANCONTACT              02-10 02-10-2024 OM 12.27 UUR WARI BE8510 KORTRIJK MET KBC-DEBETKAART 6703 42XX XXXX X601 6 KAARTHOUDER: BOMBAERT BRAM"/>
    <s v="Uitgave"/>
    <n v="-3.9"/>
    <x v="1"/>
    <s v="OK"/>
  </r>
  <r>
    <d v="2024-10-02T00:00:00"/>
    <x v="1"/>
    <n v="-8.75"/>
    <x v="34"/>
    <s v="BETALING VIA BANCONTACT              02-10 02-10-2024 OM 10.48 UUR FOODTICKET NL1271TW HUIZEN MET KBC-DEBETKAART 6703 42XX XXXX X901 0 KAARTHOUDER: ROTTY CHRISTOFF INFO VAN DE HANDELAAR: CENTERKEN - SINT-NIKLAAS/FOODT"/>
    <s v="Uitgave"/>
    <n v="-8.75"/>
    <x v="2"/>
    <s v="OK"/>
  </r>
  <r>
    <d v="2024-10-02T00:00:00"/>
    <x v="1"/>
    <n v="-8.7799999999999994"/>
    <x v="1"/>
    <s v="BETALING VIA MAESTRO                 02-10 01-10-2024 OM 09.51 UUR CARREFOUR MARKE BE MARKE MET APPLE PAY 6703 42XX XXXX X901 0 VIRTUEEL KAARTNUMMER CONTACTLOZE BETALING: 6790 28XX XXXX X695 1 KAARTHOUDER: ROTTY CHRISTOFF"/>
    <s v="Uitgave"/>
    <n v="-8.7799999999999994"/>
    <x v="1"/>
    <s v="OK"/>
  </r>
  <r>
    <d v="2024-10-02T00:00:00"/>
    <x v="1"/>
    <n v="-6.48"/>
    <x v="1"/>
    <s v="BETALING VIA MAESTRO                 02-10 01-10-2024 OM 16.34 UUR CARREFOUR MARKE BE MARKE MET APPLE PAY 6703 42XX XXXX X601 6 VIRTUEEL KAARTNUMMER CONTACTLOZE BETALING: 6790 28XX XXXX X654 2 KAARTHOUDER: BOMBAERT BRAM"/>
    <s v="Uitgave"/>
    <n v="-6.48"/>
    <x v="1"/>
    <s v="OK"/>
  </r>
  <r>
    <d v="2024-10-03T00:00:00"/>
    <x v="1"/>
    <n v="-99.16"/>
    <x v="13"/>
    <s v="BETALING VIA BANCONTACT              04-10 03-10-2024 OM 16.27 UUR ENGIE BE1000 BRUSSEL MET KBC-DEBETKAART 6703 42XX XXXX X901 0 KAARTHOUDER: ROTTY CHRISTOFF"/>
    <s v="Uitgave"/>
    <n v="-99.16"/>
    <x v="1"/>
    <s v="OK"/>
  </r>
  <r>
    <d v="2024-10-03T00:00:00"/>
    <x v="1"/>
    <n v="-161.69999999999999"/>
    <x v="1"/>
    <s v="BETALING VIA MAESTRO                 03-10 02-10-2024 OM 14.11 UUR COLRUYT KORTRIJK BE KORTRIJK MET APPLE PAY 6703 42XX XXXX X601 6 VIRTUEEL KAARTNUMMER CONTACTLOZE BETALING: 6790 28XX XXXX X654 2 KAARTHOUDER: BOMBAERT BRAM"/>
    <s v="Uitgave"/>
    <n v="-161.69999999999999"/>
    <x v="1"/>
    <s v="OK"/>
  </r>
  <r>
    <d v="2024-10-03T00:00:00"/>
    <x v="1"/>
    <n v="-2.7"/>
    <x v="1"/>
    <s v="BETALING VIA MAESTRO                 03-10 02-10-2024 OM 15.42 UUR PANOS RAIL SINT-NIKLAA BE SINT-NIKLAAS MET APPLE PAY 6703 42XX XXXX X901 0 VIRTUEEL KAARTNUMMER CONTACTLOZE BETALING: 6790 28XX XXXX X695 1 KAARTHOUDER: ROTTY CHRISTOFF"/>
    <s v="Uitgave"/>
    <n v="-2.7"/>
    <x v="1"/>
    <s v="OK"/>
  </r>
  <r>
    <d v="2024-10-03T00:00:00"/>
    <x v="1"/>
    <n v="-16"/>
    <x v="39"/>
    <s v="BETALING VIA MAESTRO                 03-10 02-10-2024 OM 13.24 UUR TOM&amp;CO KORTRIJK BE KORTRIJK MET APPLE PAY 6703 42XX XXXX X601 6 VIRTUEEL KAARTNUMMER CONTACTLOZE BETALING: 6790 28XX XXXX X654 2 KAARTHOUDER: BOMBAERT BRAM"/>
    <s v="Uitgave"/>
    <n v="-16"/>
    <x v="2"/>
    <s v="OK"/>
  </r>
  <r>
    <d v="2024-10-03T00:00:00"/>
    <x v="1"/>
    <n v="-4.17"/>
    <x v="1"/>
    <s v="BETALING VIA MAESTRO                 03-10 02-10-2024 OM 16.56 UUR CARREFOUR MARKE BE MARKE MET KBC-DEBETKAART 6703 42XX XXXX X601 6 KAARTHOUDER: BOMBAERT BRAM"/>
    <s v="Uitgave"/>
    <n v="-4.17"/>
    <x v="1"/>
    <s v="OK"/>
  </r>
  <r>
    <d v="2024-10-05T00:00:00"/>
    <x v="1"/>
    <n v="-40"/>
    <x v="32"/>
    <s v="INSTANTOVERSCHRIJVING NAAR           05-10 BE19 4468 6772 0112 BANKIER BEGUNSTIGDE: KREDBEBBXXX MONIQUE VAN ESCH OM 17.32 UUR MET KBC MOBILE"/>
    <s v="Uitgave"/>
    <n v="-40"/>
    <x v="2"/>
    <s v="OK"/>
  </r>
  <r>
    <d v="2024-10-05T00:00:00"/>
    <x v="1"/>
    <n v="-31.97"/>
    <x v="10"/>
    <s v="BETALING VIA BANCONTACT              07-10 05-10-2024 OM 14.04 UUR MIJN.HOST NL1066JR AMSTERDAM MET KBC-DEBETKAART 6703 42XX XXXX X901 0 KAARTHOUDER: ROTTY CHRISTOFF INFO VAN DE HANDELAAR: 52CLNLZ MIJN.HOST FACTUURNR. 2"/>
    <s v="Uitgave"/>
    <n v="-31.97"/>
    <x v="2"/>
    <s v="OK"/>
  </r>
  <r>
    <d v="2024-10-05T00:00:00"/>
    <x v="1"/>
    <n v="-0.85"/>
    <x v="7"/>
    <s v="OVERSCHRIJVING NAAR                  05-10 BE23 7330 6155 2691 BANKIER BEGUNSTIGDE: KREDBEBB 4411 BE-MOBILE KORTRIJK KOR1 2CMY158 - OLMPA100100 - 62UYD 1PT3TSW MET KBC MOBILE"/>
    <s v="Uitgave"/>
    <n v="-0.85"/>
    <x v="2"/>
    <s v="OK"/>
  </r>
  <r>
    <d v="2024-10-05T00:00:00"/>
    <x v="1"/>
    <n v="-5.85"/>
    <x v="7"/>
    <s v="OVERSCHRIJVING NAAR                  05-10 BE23 7330 6155 2691 BANKIER BEGUNSTIGDE: KREDBEBB 4411 BE-MOBILE KORTRIJK KOR1 2CMY158 - OLMPA100100 - 9M0PB FOKRUEU MET KBC MOBILE"/>
    <s v="Uitgave"/>
    <n v="-5.85"/>
    <x v="2"/>
    <s v="OK"/>
  </r>
  <r>
    <d v="2024-10-06T00:00:00"/>
    <x v="1"/>
    <n v="-12.7"/>
    <x v="34"/>
    <s v="OVERSCHRIJVING NAAR                  06-10 BE79 3632 2576 6833 BANKIER BEGUNSTIGDE: BBRUBEBB EVARIST CARPENTIER PAYCONIQ DC1020BFDEED96B887DA19D4 EVARIST CARPENTIER MET PAYCONIQ IN KBC MOBILE"/>
    <s v="Uitgave"/>
    <n v="-12.7"/>
    <x v="2"/>
    <s v="OK"/>
  </r>
  <r>
    <d v="2024-10-07T00:00:00"/>
    <x v="1"/>
    <n v="-46.4"/>
    <x v="14"/>
    <s v="BETALING VIA MAESTRO                 07-10 05-10-2024 OM 12.24 UUR NATA BE KORTRIJK MET APPLE PAY 6703 42XX XXXX X601 6 VIRTUEEL KAARTNUMMER CONTACTLOZE BETALING: 6790 28XX XXXX X654 2 KAARTHOUDER: BOMBAERT BRAM"/>
    <s v="Uitgave"/>
    <n v="-46.4"/>
    <x v="2"/>
    <s v="OK"/>
  </r>
  <r>
    <d v="2024-10-07T00:00:00"/>
    <x v="1"/>
    <n v="-19.98"/>
    <x v="1"/>
    <s v="BETALING VIA MAESTRO                 07-10 05-10-2024 OM 16.37 UUR CARREFOUR MARKE BE MARKE MET APPLE PAY 6703 42XX XXXX X601 6 VIRTUEEL KAARTNUMMER CONTACTLOZE BETALING: 6790 28XX XXXX X654 2 KAARTHOUDER: BOMBAERT BRAM"/>
    <s v="Uitgave"/>
    <n v="-19.98"/>
    <x v="1"/>
    <s v="OK"/>
  </r>
  <r>
    <d v="2024-10-07T00:00:00"/>
    <x v="1"/>
    <n v="-10.94"/>
    <x v="1"/>
    <s v="BETALING VIA MAESTRO                 07-10 06-10-2024 OM 17.15 UUR CARREFOUR MARKE BE MARKE MET APPLE PAY 6703 42XX XXXX X601 6 VIRTUEEL KAARTNUMMER CONTACTLOZE BETALING: 6790 28XX XXXX X654 2 KAARTHOUDER: BOMBAERT BRAM"/>
    <s v="Uitgave"/>
    <n v="-10.94"/>
    <x v="1"/>
    <s v="OK"/>
  </r>
  <r>
    <d v="2024-10-07T00:00:00"/>
    <x v="1"/>
    <n v="-2.99"/>
    <x v="1"/>
    <s v="BETALING VIA MAESTRO                 07-10 05-10-2024 OM 08.06 UUR CARREFOUR MARKE BE MARKE MET KBC-DEBETKAART 6703 42XX XXXX X601 6 KAARTHOUDER: BOMBAERT BRAM"/>
    <s v="Uitgave"/>
    <n v="-2.99"/>
    <x v="1"/>
    <s v="OK"/>
  </r>
  <r>
    <d v="2024-10-07T00:00:00"/>
    <x v="1"/>
    <n v="-3.53"/>
    <x v="3"/>
    <s v="BETALING VIA MAESTRO                 07-10 05-10-2024 OM 09.35 UUR BONNET GB +447533150555 MET KBC-DEBETKAART 6703 42XX XXXX X901 0 KAARTHOUDER: ROTTY CHRISTOFF"/>
    <s v="Uitgave"/>
    <n v="-3.53"/>
    <x v="1"/>
    <s v="OK"/>
  </r>
  <r>
    <d v="2024-10-07T00:00:00"/>
    <x v="1"/>
    <n v="-12.86"/>
    <x v="1"/>
    <s v="BETALING VIA MAESTRO                 07-10 04-10-2024 OM 09.02 UUR CARREFOUR MARKE BE MARKE MET KBC-DEBETKAART 6703 42XX XXXX X601 6 KAARTHOUDER: BOMBAERT BRAM"/>
    <s v="Uitgave"/>
    <n v="-12.86"/>
    <x v="1"/>
    <s v="OK"/>
  </r>
  <r>
    <d v="2024-10-07T00:00:00"/>
    <x v="1"/>
    <n v="-2.46"/>
    <x v="3"/>
    <s v="BETALING VIA MAESTRO                 07-10 04-10-2024 OM 09.20 UUR BONNET GB +447533150555 MET KBC-DEBETKAART 6703 42XX XXXX X901 0 KAARTHOUDER: ROTTY CHRISTOFF"/>
    <s v="Uitgave"/>
    <n v="-2.46"/>
    <x v="1"/>
    <s v="OK"/>
  </r>
  <r>
    <d v="2024-10-07T00:00:00"/>
    <x v="1"/>
    <n v="-12.01"/>
    <x v="16"/>
    <s v="EUROPESE DOMICILIERING               07-10 SCHULDEISER     : EUROMEX NV REF. SCHULDEISER: POLIS: 3463649 MANDAATREFERTE  : 30507E MEDEDELING      : SCOR                   BBA                   241082406432"/>
    <s v="Uitgave"/>
    <n v="-12.01"/>
    <x v="1"/>
    <s v="OK"/>
  </r>
  <r>
    <d v="2024-10-07T00:00:00"/>
    <x v="1"/>
    <n v="-810.65"/>
    <x v="18"/>
    <s v="EUROPESE DOMICILIERING               07-10 SCHULDEISER     : ONESTO KREDIETMAATSCHAPPIJ REF. SCHULDEISER: 077-00-13137-74/042--/20241001/R MANDAATREFERTE  : BE96SDA077001313774 MEDEDELING      : DOSSIER 077-00-13137-74 - 01/10/202 4"/>
    <s v="Uitgave"/>
    <n v="-810.65"/>
    <x v="1"/>
    <s v="OK"/>
  </r>
  <r>
    <d v="2024-10-08T00:00:00"/>
    <x v="1"/>
    <n v="-19.649999999999999"/>
    <x v="9"/>
    <s v="EUROPESE DOMICILIERING               08-10 SCHULDEISER     : ACOD BIJDRAGEN REF. SCHULDEISER: MEMBERS/CONTRIBSDD/203933174 MANDAATREFERTE  : 47885563 MEDEDELING      : 0203933174 10/2024"/>
    <s v="Uitgave"/>
    <n v="-19.649999999999999"/>
    <x v="1"/>
    <s v="OK"/>
  </r>
  <r>
    <d v="2024-10-08T00:00:00"/>
    <x v="1"/>
    <n v="-24.9"/>
    <x v="23"/>
    <s v="EUROPESE DOMICILIERING               08-10 SCHULDEISER     : SOLIDARIS WEST-VLAANDEREN REF. SCHULDEISER: 443549947569 MANDAATREFERTE  : SDD30984112213972202202240090 MEDEDELING      : 443549947569 - AANVULL. BIJDR. 4/20 24 5591566"/>
    <s v="Uitgave"/>
    <n v="-24.9"/>
    <x v="1"/>
    <s v="OK"/>
  </r>
  <r>
    <d v="2024-10-08T00:00:00"/>
    <x v="1"/>
    <n v="-24.9"/>
    <x v="23"/>
    <s v="EUROPESE DOMICILIERING               08-10 SCHULDEISER     : SOLIDARIS WEST-VLAANDEREN REF. SCHULDEISER: 443571300606 MANDAATREFERTE  : SDD30993032216582202202240088 MEDEDELING      : 443571300606 - AANVULL. BIJDR. 4/20 24 1619945"/>
    <s v="Uitgave"/>
    <n v="-24.9"/>
    <x v="1"/>
    <s v="OK"/>
  </r>
  <r>
    <d v="2024-10-08T00:00:00"/>
    <x v="1"/>
    <n v="-10.01"/>
    <x v="14"/>
    <s v="BETALING VIA MAESTRO                 08-10 05-10-2024 OM 11.20 UUR SCHLEIPER BE KORTRIJK MET APPLE PAY 6703 42XX XXXX X601 6 VIRTUEEL KAARTNUMMER CONTACTLOZE BETALING: 6790 28XX XXXX X654 2 KAARTHOUDER: BOMBAERT BRAM"/>
    <s v="Uitgave"/>
    <n v="-10.01"/>
    <x v="2"/>
    <s v="OK"/>
  </r>
  <r>
    <d v="2024-10-08T00:00:00"/>
    <x v="1"/>
    <n v="-95.86"/>
    <x v="40"/>
    <s v="INSTANTOVERSCHRIJVING NAAR           08-10 BE90 0969 2800 0132 BANKIER BEGUNSTIGDE: GKCCBEBBXXX DE WATERGROEP 214482994690 OM 17.39 UUR MET KBC MOBILE"/>
    <s v="Uitgave"/>
    <n v="-95.86"/>
    <x v="1"/>
    <s v="OK"/>
  </r>
  <r>
    <d v="2024-10-08T00:00:00"/>
    <x v="1"/>
    <n v="-1.5"/>
    <x v="6"/>
    <s v="BETALING VIA MAESTRO                 08-10 07-10-2024 OM 11.47 UUR VALINSOPAY NL NL WIJK EN AALBU MET APPLE PAY 6703 42XX XXXX X901 0 VIRTUEEL KAARTNUMMER CONTACTLOZE BETALING: 6790 28XX XXXX X695 1 KAARTHOUDER: ROTTY CHRISTOFF"/>
    <s v="Uitgave"/>
    <n v="-1.5"/>
    <x v="2"/>
    <s v="OK"/>
  </r>
  <r>
    <d v="2024-10-08T00:00:00"/>
    <x v="1"/>
    <n v="-0.9"/>
    <x v="6"/>
    <s v="BETALING VIA MAESTRO                 08-10 07-10-2024 OM 15.42 UUR VALINSOPAY NL NL WIJK EN AALBU MET APPLE PAY 6703 42XX XXXX X901 0 VIRTUEEL KAARTNUMMER CONTACTLOZE BETALING: 6790 28XX XXXX X695 1 KAARTHOUDER: ROTTY CHRISTOFF"/>
    <s v="Uitgave"/>
    <n v="-0.9"/>
    <x v="2"/>
    <s v="OK"/>
  </r>
  <r>
    <d v="2024-10-08T00:00:00"/>
    <x v="1"/>
    <n v="-1.5"/>
    <x v="6"/>
    <s v="BETALING VIA MAESTRO                 08-10 07-10-2024 OM 09.04 UUR VALINSOPAY NL NL WIJK EN AALBU MET APPLE PAY 6703 42XX XXXX X901 0 VIRTUEEL KAARTNUMMER CONTACTLOZE BETALING: 6790 28XX XXXX X695 1 KAARTHOUDER: ROTTY CHRISTOFF"/>
    <s v="Uitgave"/>
    <n v="-1.5"/>
    <x v="2"/>
    <s v="OK"/>
  </r>
  <r>
    <d v="2024-10-08T00:00:00"/>
    <x v="1"/>
    <n v="-5.95"/>
    <x v="1"/>
    <s v="BETALING VIA MAESTRO                 08-10 07-10-2024 OM 12.18 UUR OKAY WEVELGEM 4258 BE WEVELGEM MET APPLE PAY 6703 42XX XXXX X601 6 VIRTUEEL KAARTNUMMER CONTACTLOZE BETALING: 6790 28XX XXXX X654 2 KAARTHOUDER: BOMBAERT BRAM"/>
    <s v="Uitgave"/>
    <n v="-5.95"/>
    <x v="1"/>
    <s v="OK"/>
  </r>
  <r>
    <d v="2024-10-08T00:00:00"/>
    <x v="1"/>
    <n v="-10.47"/>
    <x v="1"/>
    <s v="BETALING VIA MAESTRO                 08-10 07-10-2024 OM 16.42 UUR CARREFOUR MARKE BE MARKE MET APPLE PAY 6703 42XX XXXX X601 6 VIRTUEEL KAARTNUMMER CONTACTLOZE BETALING: 6790 28XX XXXX X654 2 KAARTHOUDER: BOMBAERT BRAM"/>
    <s v="Uitgave"/>
    <n v="-10.47"/>
    <x v="1"/>
    <s v="OK"/>
  </r>
  <r>
    <d v="2024-10-08T00:00:00"/>
    <x v="1"/>
    <n v="-33.6"/>
    <x v="5"/>
    <s v="BETALING VIA MAESTRO                 08-10 05-10-2024 OM 11.24 UUR RED BOURBON BVBA BE VICHTE MET APPLE PAY 6703 42XX XXXX X601 6 VIRTUEEL KAARTNUMMER CONTACTLOZE BETALING: 6790 28XX XXXX X654 2 KAARTHOUDER: BOMBAERT BRAM"/>
    <s v="Uitgave"/>
    <n v="-33.6"/>
    <x v="2"/>
    <s v="OK"/>
  </r>
  <r>
    <d v="2024-10-08T00:00:00"/>
    <x v="1"/>
    <n v="-5.57"/>
    <x v="3"/>
    <s v="BETALING VIA MAESTRO                 08-10 07-10-2024 OM 07.36 UUR BONNET GB +447533150555 MET APPLE PAY 6703 42XX XXXX X901 0 VIRTUEEL KAARTNUMMER CONTACTLOZE BETALING: 6790 28XX XXXX X695 1 KAARTHOUDER: ROTTY CHRISTOFF"/>
    <s v="Uitgave"/>
    <n v="-5.57"/>
    <x v="1"/>
    <s v="OK"/>
  </r>
  <r>
    <d v="2024-10-08T00:00:00"/>
    <x v="1"/>
    <n v="-5"/>
    <x v="3"/>
    <s v="BETALING VIA MAESTRO                 08-10 07-10-2024 OM 05.06 UUR BONNET GB +447533150555 MET APPLE PAY 6703 42XX XXXX X901 0 VIRTUEEL KAARTNUMMER CONTACTLOZE BETALING: 6790 28XX XXXX X695 1 KAARTHOUDER: ROTTY CHRISTOFF"/>
    <s v="Uitgave"/>
    <n v="-5"/>
    <x v="1"/>
    <s v="OK"/>
  </r>
  <r>
    <d v="2024-10-08T00:00:00"/>
    <x v="1"/>
    <n v="-11.58"/>
    <x v="3"/>
    <s v="EUROPESE DOMICILIERING               08-10 SCHULDEISER     : CHARGEMAP SAS REF. SCHULDEISER: STR16NAQYT9QSZRC96EQIRAN8XRRTNHHZM MANDAATREFERTE  : YGAYU1XCULZ4UQUA MEDEDELING      : CHARGEMAP"/>
    <s v="Uitgave"/>
    <n v="-11.58"/>
    <x v="1"/>
    <s v="OK"/>
  </r>
  <r>
    <d v="2024-10-09T00:00:00"/>
    <x v="1"/>
    <n v="170"/>
    <x v="34"/>
    <s v="OVERSCHRIJVING VAN                   09-10 BE32 0630 1810 6602 BANKIER OPDRACHTGEVER: GKCCBEBB D'HAESE - BRACKE KAARTEN TIEN OM TE ZIEN"/>
    <s v="Inkomst"/>
    <n v="170"/>
    <x v="2"/>
    <s v="OK"/>
  </r>
  <r>
    <d v="2024-10-09T00:00:00"/>
    <x v="1"/>
    <n v="-21.94"/>
    <x v="14"/>
    <s v="BETALING VIA BANCONTACT              10-10 09-10-2024 OM 17.43 UUR PIZZA HUT BE8500 KORTRIJK MET KBC-DEBETKAART 6703 42XX XXXX X601 6 KAARTHOUDER: BOMBAERT BRAM"/>
    <s v="Uitgave"/>
    <n v="-21.94"/>
    <x v="2"/>
    <s v="OK"/>
  </r>
  <r>
    <d v="2024-10-09T00:00:00"/>
    <x v="1"/>
    <n v="-29.95"/>
    <x v="22"/>
    <s v="BETALING VIA MAESTRO                 09-10 08-10-2024 OM 10.32 UUR JBC 154 WEVELGEM BE WEVELGEM MET APPLE PAY 6703 42XX XXXX X601 6 VIRTUEEL KAARTNUMMER CONTACTLOZE BETALING: 6790 28XX XXXX X654 2 KAARTHOUDER: BOMBAERT BRAM"/>
    <s v="Uitgave"/>
    <n v="-29.95"/>
    <x v="2"/>
    <s v="OK"/>
  </r>
  <r>
    <d v="2024-10-09T00:00:00"/>
    <x v="1"/>
    <n v="-2.7"/>
    <x v="1"/>
    <s v="BETALING VIA MAESTRO                 09-10 08-10-2024 OM 16.07 UUR SSP GENT OCTROOIPL BE GENT MET APPLE PAY 6703 42XX XXXX X901 0 VIRTUEEL KAARTNUMMER CONTACTLOZE BETALING: 6790 28XX XXXX X695 1 KAARTHOUDER: ROTTY CHRISTOFF"/>
    <s v="Uitgave"/>
    <n v="-2.7"/>
    <x v="1"/>
    <s v="OK"/>
  </r>
  <r>
    <d v="2024-10-09T00:00:00"/>
    <x v="1"/>
    <n v="-1.5"/>
    <x v="6"/>
    <s v="BETALING VIA MAESTRO                 09-10 08-10-2024 OM 07.55 UUR VALINSOPAY NL NL WIJK EN AALBU MET APPLE PAY 6703 42XX XXXX X901 0 VIRTUEEL KAARTNUMMER CONTACTLOZE BETALING: 6790 28XX XXXX X695 1 KAARTHOUDER: ROTTY CHRISTOFF"/>
    <s v="Uitgave"/>
    <n v="-1.5"/>
    <x v="2"/>
    <s v="OK"/>
  </r>
  <r>
    <d v="2024-10-09T00:00:00"/>
    <x v="1"/>
    <n v="-1.5"/>
    <x v="6"/>
    <s v="BETALING VIA MAESTRO                 09-10 08-10-2024 OM 10.55 UUR VALINSOPAY NL NL WIJK EN AALBU MET APPLE PAY 6703 42XX XXXX X901 0 VIRTUEEL KAARTNUMMER CONTACTLOZE BETALING: 6790 28XX XXXX X695 1 KAARTHOUDER: ROTTY CHRISTOFF"/>
    <s v="Uitgave"/>
    <n v="-1.5"/>
    <x v="2"/>
    <s v="OK"/>
  </r>
  <r>
    <d v="2024-10-09T00:00:00"/>
    <x v="1"/>
    <n v="-1.5"/>
    <x v="6"/>
    <s v="BETALING VIA MAESTRO                 09-10 08-10-2024 OM 15.18 UUR VALINSOPAY NL NL WIJK EN AALBU MET APPLE PAY 6703 42XX XXXX X901 0 VIRTUEEL KAARTNUMMER CONTACTLOZE BETALING: 6790 28XX XXXX X695 1 KAARTHOUDER: ROTTY CHRISTOFF"/>
    <s v="Uitgave"/>
    <n v="-1.5"/>
    <x v="2"/>
    <s v="OK"/>
  </r>
  <r>
    <d v="2024-10-09T00:00:00"/>
    <x v="1"/>
    <n v="-2.4700000000000002"/>
    <x v="1"/>
    <s v="BETALING VIA MAESTRO                 09-10 08-10-2024 OM 09.58 UUR CARREFOUR MARKE BE MARKE MET APPLE PAY 6703 42XX XXXX X601 6 VIRTUEEL KAARTNUMMER CONTACTLOZE BETALING: 6790 28XX XXXX X654 2 KAARTHOUDER: BOMBAERT BRAM"/>
    <s v="Uitgave"/>
    <n v="-2.4700000000000002"/>
    <x v="1"/>
    <s v="OK"/>
  </r>
  <r>
    <d v="2024-10-09T00:00:00"/>
    <x v="1"/>
    <n v="-79.95"/>
    <x v="22"/>
    <s v="BETALING VIA MAESTRO                 09-10 08-10-2024 OM 10.25 UUR TORFS WEVELGEM BE 0000000010001 MET APPLE PAY 6703 42XX XXXX X601 6 VIRTUEEL KAARTNUMMER CONTACTLOZE BETALING: 6790 28XX XXXX X654 2 KAARTHOUDER: BOMBAERT BRAM"/>
    <s v="Uitgave"/>
    <n v="-79.95"/>
    <x v="2"/>
    <s v="OK"/>
  </r>
  <r>
    <d v="2024-10-10T00:00:00"/>
    <x v="1"/>
    <n v="-35.25"/>
    <x v="23"/>
    <s v="BETALING VIA BANCONTACT              10-10 10-10-2024 OM 15.47 UUR DEONLINEDROGIST. NL1043NZ AMSTERDAM MET KBC-DEBETKAART 6703 42XX XXXX X901 0 KAARTHOUDER: ROTTY CHRISTOFF INFO VAN DE HANDELAAR: DEONLINEDROGIST.NL - 15319939"/>
    <s v="Uitgave"/>
    <n v="-35.25"/>
    <x v="1"/>
    <s v="OK"/>
  </r>
  <r>
    <d v="2024-10-10T00:00:00"/>
    <x v="1"/>
    <n v="-1.5"/>
    <x v="6"/>
    <s v="BETALING VIA MAESTRO                 10-10 09-10-2024 OM 08.53 UUR VALINSOPAY NL NL WIJK EN AALBU MET APPLE PAY 6703 42XX XXXX X901 0 VIRTUEEL KAARTNUMMER CONTACTLOZE BETALING: 6790 28XX XXXX X695 1 KAARTHOUDER: ROTTY CHRISTOFF"/>
    <s v="Uitgave"/>
    <n v="-1.5"/>
    <x v="2"/>
    <s v="OK"/>
  </r>
  <r>
    <d v="2024-10-10T00:00:00"/>
    <x v="1"/>
    <n v="-1.5"/>
    <x v="6"/>
    <s v="BETALING VIA MAESTRO                 10-10 09-10-2024 OM 12.07 UUR VALINSOPAY NL NL WIJK EN AALBU MET APPLE PAY 6703 42XX XXXX X901 0 VIRTUEEL KAARTNUMMER CONTACTLOZE BETALING: 6790 28XX XXXX X695 1 KAARTHOUDER: ROTTY CHRISTOFF"/>
    <s v="Uitgave"/>
    <n v="-1.5"/>
    <x v="2"/>
    <s v="OK"/>
  </r>
  <r>
    <d v="2024-10-10T00:00:00"/>
    <x v="1"/>
    <n v="-0.9"/>
    <x v="6"/>
    <s v="BETALING VIA MAESTRO                 10-10 09-10-2024 OM 13.53 UUR VALINSOPAY NL NL WIJK EN AALBU MET APPLE PAY 6703 42XX XXXX X901 0 VIRTUEEL KAARTNUMMER CONTACTLOZE BETALING: 6790 28XX XXXX X695 1 KAARTHOUDER: ROTTY CHRISTOFF"/>
    <s v="Uitgave"/>
    <n v="-0.9"/>
    <x v="2"/>
    <s v="OK"/>
  </r>
  <r>
    <d v="2024-10-10T00:00:00"/>
    <x v="1"/>
    <n v="-12"/>
    <x v="1"/>
    <s v="BETALING VIA MAESTRO                 10-10 09-10-2024 OM 10.31 UUR Q8 108131 GENTBRUGGE V BE GENTBRUGGE MET APPLE PAY 6703 42XX XXXX X901 0 VIRTUEEL KAARTNUMMER CONTACTLOZE BETALING: 6790 28XX XXXX X695 1 KAARTHOUDER: ROTTY CHRISTOFF"/>
    <s v="Uitgave"/>
    <n v="-12"/>
    <x v="1"/>
    <s v="OK"/>
  </r>
  <r>
    <d v="2024-10-10T00:00:00"/>
    <x v="1"/>
    <n v="-4.2"/>
    <x v="1"/>
    <s v="BETALING VIA BANCONTACT              10-10 10-10-2024 OM 12.21 UUR SANTY JAN DHR. BE8510 MARKE MET KBC-DEBETKAART 6703 42XX XXXX X601 6 KAARTHOUDER: BOMBAERT BRAM"/>
    <s v="Uitgave"/>
    <n v="-4.2"/>
    <x v="1"/>
    <s v="OK"/>
  </r>
  <r>
    <d v="2024-10-10T00:00:00"/>
    <x v="1"/>
    <n v="-11.62"/>
    <x v="1"/>
    <s v="BETALING VIA MAESTRO                 10-10 09-10-2024 OM 17.23 UUR CARREFOUR MARKE BE MARKE MET APPLE PAY 6703 42XX XXXX X901 0 VIRTUEEL KAARTNUMMER CONTACTLOZE BETALING: 6790 28XX XXXX X695 1 KAARTHOUDER: ROTTY CHRISTOFF"/>
    <s v="Uitgave"/>
    <n v="-11.62"/>
    <x v="1"/>
    <s v="OK"/>
  </r>
  <r>
    <d v="2024-10-10T00:00:00"/>
    <x v="1"/>
    <n v="-1.93"/>
    <x v="1"/>
    <s v="BETALING VIA MAESTRO                 10-10 09-10-2024 OM 12.19 UUR CARREFOUR MARKE BE MARKE MET APPLE PAY 6703 42XX XXXX X601 6 VIRTUEEL KAARTNUMMER CONTACTLOZE BETALING: 6790 28XX XXXX X654 2 KAARTHOUDER: BOMBAERT BRAM"/>
    <s v="Uitgave"/>
    <n v="-1.93"/>
    <x v="1"/>
    <s v="OK"/>
  </r>
  <r>
    <d v="2024-10-10T00:00:00"/>
    <x v="1"/>
    <n v="-0.1"/>
    <x v="6"/>
    <s v="BETALING VIA MAESTRO                 10-10 09-10-2024 OM 08.53 UUR NYA*SELECTA BELGIUM NV BE GENTBRUGGE MET APPLE PAY 6703 42XX XXXX X901 0 VIRTUEEL KAARTNUMMER CONTACTLOZE BETALING: 6790 28XX XXXX X695 1 KAARTHOUDER: ROTTY CHRISTOFF"/>
    <s v="Uitgave"/>
    <n v="-0.1"/>
    <x v="2"/>
    <s v="OK"/>
  </r>
  <r>
    <d v="2024-10-10T00:00:00"/>
    <x v="1"/>
    <n v="-0.59"/>
    <x v="3"/>
    <s v="BETALING VIA MAESTRO                 10-10 09-10-2024 OM 07.34 UUR BONNET GB +447533150555 MET APPLE PAY 6703 42XX XXXX X901 0 VIRTUEEL KAARTNUMMER CONTACTLOZE BETALING: 6790 28XX XXXX X695 1 KAARTHOUDER: ROTTY CHRISTOFF"/>
    <s v="Uitgave"/>
    <n v="-0.59"/>
    <x v="1"/>
    <s v="OK"/>
  </r>
  <r>
    <d v="2024-10-10T00:00:00"/>
    <x v="1"/>
    <n v="-5"/>
    <x v="3"/>
    <s v="BETALING VIA MAESTRO                 10-10 09-10-2024 OM 05.03 UUR BONNET GB +447533150555 MET APPLE PAY 6703 42XX XXXX X901 0 VIRTUEEL KAARTNUMMER CONTACTLOZE BETALING: 6790 28XX XXXX X695 1 KAARTHOUDER: ROTTY CHRISTOFF"/>
    <s v="Uitgave"/>
    <n v="-5"/>
    <x v="1"/>
    <s v="OK"/>
  </r>
  <r>
    <d v="2024-10-11T00:00:00"/>
    <x v="1"/>
    <n v="-590"/>
    <x v="34"/>
    <s v="BETALING VIA BANCONTACT              11-10 11-10-2024 OM 17.03 UUR STUDIO 100 NV - ONLINE BE2627 SCHELLE MET KBC-DEBETKAART 6703 42XX XXXX X601 6 KAARTHOUDER: BOMBAERT BRAM INFO VAN DE HANDELAAR: 5D2B9GN STUDIO 100 - POP-UP TH"/>
    <s v="Uitgave"/>
    <n v="-590"/>
    <x v="2"/>
    <s v="OK"/>
  </r>
  <r>
    <d v="2024-10-11T00:00:00"/>
    <x v="1"/>
    <n v="-0.9"/>
    <x v="6"/>
    <s v="BETALING VIA MAESTRO                 11-10 10-10-2024 OM 10.14 UUR VALINSOPAY NL NL WIJK EN AALBU MET APPLE PAY 6703 42XX XXXX X901 0 VIRTUEEL KAARTNUMMER CONTACTLOZE BETALING: 6790 28XX XXXX X695 1 KAARTHOUDER: ROTTY CHRISTOFF"/>
    <s v="Uitgave"/>
    <n v="-0.9"/>
    <x v="2"/>
    <s v="OK"/>
  </r>
  <r>
    <d v="2024-10-11T00:00:00"/>
    <x v="1"/>
    <n v="-1.5"/>
    <x v="6"/>
    <s v="BETALING VIA MAESTRO                 11-10 10-10-2024 OM 10.13 UUR VALINSOPAY NL NL WIJK EN AALBU MET APPLE PAY 6703 42XX XXXX X901 0 VIRTUEEL KAARTNUMMER CONTACTLOZE BETALING: 6790 28XX XXXX X695 1 KAARTHOUDER: ROTTY CHRISTOFF"/>
    <s v="Uitgave"/>
    <n v="-1.5"/>
    <x v="2"/>
    <s v="OK"/>
  </r>
  <r>
    <d v="2024-10-11T00:00:00"/>
    <x v="1"/>
    <n v="-0.1"/>
    <x v="6"/>
    <s v="BETALING VIA MAESTRO                 11-10 10-10-2024 OM 15.13 UUR NYA*SELECTA BELGIUM NV BE SINT-NIKLAAS MET APPLE PAY 6703 42XX XXXX X901 0 VIRTUEEL KAARTNUMMER CONTACTLOZE BETALING: 6790 28XX XXXX X695 1 KAARTHOUDER: ROTTY CHRISTOFF"/>
    <s v="Uitgave"/>
    <n v="-0.1"/>
    <x v="2"/>
    <s v="OK"/>
  </r>
  <r>
    <d v="2024-10-11T00:00:00"/>
    <x v="1"/>
    <n v="-2.35"/>
    <x v="3"/>
    <s v="BETALING VIA MAESTRO                 11-10 10-10-2024 OM 07.47 UUR BONNET GB +447533150555 MET APPLE PAY 6703 42XX XXXX X901 0 VIRTUEEL KAARTNUMMER CONTACTLOZE BETALING: 6790 28XX XXXX X695 1 KAARTHOUDER: ROTTY CHRISTOFF"/>
    <s v="Uitgave"/>
    <n v="-2.35"/>
    <x v="1"/>
    <s v="OK"/>
  </r>
  <r>
    <d v="2024-10-11T00:00:00"/>
    <x v="1"/>
    <n v="-5"/>
    <x v="3"/>
    <s v="BETALING VIA MAESTRO                 11-10 10-10-2024 OM 05.17 UUR BONNET GB +447533150555 MET APPLE PAY 6703 42XX XXXX X901 0 VIRTUEEL KAARTNUMMER CONTACTLOZE BETALING: 6790 28XX XXXX X695 1 KAARTHOUDER: ROTTY CHRISTOFF"/>
    <s v="Uitgave"/>
    <n v="-5"/>
    <x v="1"/>
    <s v="OK"/>
  </r>
  <r>
    <d v="2024-10-11T00:00:00"/>
    <x v="1"/>
    <n v="-12.95"/>
    <x v="20"/>
    <s v="EUROPESE DOMICILIERING               11-10 SCHULDEISER     : STREAMZ REF. SCHULDEISER: STR16NAR07IGPIAUSA4FERANFWLPQEPIYB MANDAATREFERTE  : TYGILX4GBDBRBUON MEDEDELING      : STREAMZ"/>
    <s v="Uitgave"/>
    <n v="-12.95"/>
    <x v="2"/>
    <s v="OK"/>
  </r>
  <r>
    <d v="2024-10-12T00:00:00"/>
    <x v="1"/>
    <n v="-20"/>
    <x v="12"/>
    <s v="BETALING VIA BANCONTACT              14-10 12-10-2024 OM 22.45 UUR DEBOOT  DENHAENE P2P MOBILE MET KBC-DEBETKAART 6703 42XX XXXX X601 6 KAARTHOUDER: BOMBAERT BRAM"/>
    <s v="Uitgave"/>
    <n v="-20"/>
    <x v="2"/>
    <s v="OK"/>
  </r>
  <r>
    <d v="2024-10-12T00:00:00"/>
    <x v="1"/>
    <n v="-12.7"/>
    <x v="1"/>
    <s v="BETALING VIA BANCONTACT              14-10 12-10-2024 OM 15.27 UUR BAKKERIJ TARCIS BE8501 KORTRIJK MET KBC-DEBETKAART 6703 42XX XXXX X601 6 KAARTHOUDER: BOMBAERT BRAM"/>
    <s v="Uitgave"/>
    <n v="-12.7"/>
    <x v="1"/>
    <s v="OK"/>
  </r>
  <r>
    <d v="2024-10-12T00:00:00"/>
    <x v="1"/>
    <n v="-17.95"/>
    <x v="35"/>
    <s v="BETALING VIA BANCONTACT              14-10 12-10-2024 OM 14.42 UUR BOL.COM NL3528 BJ UTRECHT MET KBC-DEBETKAART 6703 42XX XXXX X601 6 KAARTHOUDER: BOMBAERT BRAM"/>
    <s v="Uitgave"/>
    <n v="-17.95"/>
    <x v="2"/>
    <s v="OK"/>
  </r>
  <r>
    <d v="2024-10-12T00:00:00"/>
    <x v="1"/>
    <n v="-11.5"/>
    <x v="1"/>
    <s v="BETALING VIA BANCONTACT              14-10 12-10-2024 OM 11.47 UUR CATTEEUW LUDOVIC BE8510 MARKE MET KBC-DEBETKAART 6703 42XX XXXX X601 6 KAARTHOUDER: BOMBAERT BRAM"/>
    <s v="Uitgave"/>
    <n v="-11.5"/>
    <x v="1"/>
    <s v="OK"/>
  </r>
  <r>
    <d v="2024-10-12T00:00:00"/>
    <x v="1"/>
    <n v="-23"/>
    <x v="24"/>
    <s v="BETALING VIA BANCONTACT              14-10 12-10-2024 OM 11.39 UUR VERLINDE LAUREN BE8510 MARKE MET KBC-DEBETKAART 6703 42XX XXXX X601 6 KAARTHOUDER: BOMBAERT BRAM"/>
    <s v="Uitgave"/>
    <n v="-23"/>
    <x v="1"/>
    <s v="OK"/>
  </r>
  <r>
    <d v="2024-10-13T00:00:00"/>
    <x v="1"/>
    <n v="-33.29"/>
    <x v="27"/>
    <s v="BETALING VIA BANCONTACT              14-10 13-10-2024 OM 11.37 UUR SMARTPHOTO GROUP NV BE9230 WETTEREN MET KBC-DEBETKAART 6703 42XX XXXX X601 6 KAARTHOUDER: BOMBAERT BRAM INFO VAN DE HANDELAAR: 20241013000724 BESTELLING SMAR"/>
    <s v="Uitgave"/>
    <n v="-33.29"/>
    <x v="2"/>
    <s v="OK"/>
  </r>
  <r>
    <d v="2024-10-13T00:00:00"/>
    <x v="1"/>
    <n v="-23.2"/>
    <x v="1"/>
    <s v="OVERSCHRIJVING NAAR                  13-10 BE79 3632 2576 6833 BANKIER BEGUNSTIGDE: BBRUBEBB HET LEKKER KIPJE PAYCONIQ B4D99ED6AB12B2200BE2BCAC HET LEKKER KIPJE MET PAYCONIQ IN KBC MOBILE"/>
    <s v="Uitgave"/>
    <n v="-23.2"/>
    <x v="1"/>
    <s v="OK"/>
  </r>
  <r>
    <d v="2024-10-14T00:00:00"/>
    <x v="1"/>
    <n v="85"/>
    <x v="34"/>
    <s v="OVERSCHRIJVING VAN                   14-10 BE81 0014 3859 9724 BANKIER OPDRACHTGEVER: GEBABEBB VANDECAVEYE MADY TIEN OM TE ZIEN"/>
    <s v="Inkomst"/>
    <n v="85"/>
    <x v="2"/>
    <s v="OK"/>
  </r>
  <r>
    <d v="2024-10-14T00:00:00"/>
    <x v="1"/>
    <n v="-45.29"/>
    <x v="14"/>
    <s v="BETALING VIA BANCONTACT              15-10 14-10-2024 OM 17.36 UUR PIZZA HUT BE8500 KORTRIJK MET KBC-DEBETKAART 6703 42XX XXXX X601 6 KAARTHOUDER: BOMBAERT BRAM"/>
    <s v="Uitgave"/>
    <n v="-45.29"/>
    <x v="2"/>
    <s v="OK"/>
  </r>
  <r>
    <d v="2024-10-14T00:00:00"/>
    <x v="1"/>
    <n v="-4.88"/>
    <x v="1"/>
    <s v="BETALING VIA MAESTRO                 14-10 13-10-2024 OM 10.33 UUR CARREFOUR MARKE BE MARKE MET APPLE PAY 6703 42XX XXXX X601 6 VIRTUEEL KAARTNUMMER CONTACTLOZE BETALING: 6790 28XX XXXX X654 2 KAARTHOUDER: BOMBAERT BRAM"/>
    <s v="Uitgave"/>
    <n v="-4.88"/>
    <x v="1"/>
    <s v="OK"/>
  </r>
  <r>
    <d v="2024-10-14T00:00:00"/>
    <x v="1"/>
    <n v="-3.79"/>
    <x v="1"/>
    <s v="BETALING VIA MAESTRO                 14-10 13-10-2024 OM 08.40 UUR CARREFOUR MARKE BE MARKE MET KBC-DEBETKAART 6703 42XX XXXX X601 6 KAARTHOUDER: BOMBAERT BRAM"/>
    <s v="Uitgave"/>
    <n v="-3.79"/>
    <x v="1"/>
    <s v="OK"/>
  </r>
  <r>
    <d v="2024-10-14T00:00:00"/>
    <x v="1"/>
    <n v="-8.34"/>
    <x v="1"/>
    <s v="BETALING VIA MAESTRO                 14-10 12-10-2024 OM 18.25 UUR OKAY MEULEBEKE 3593 BE MEULEBEKE MET APPLE PAY 6703 42XX XXXX X601 6 VIRTUEEL KAARTNUMMER CONTACTLOZE BETALING: 6790 28XX XXXX X654 2 KAARTHOUDER: BOMBAERT BRAM"/>
    <s v="Uitgave"/>
    <n v="-8.34"/>
    <x v="1"/>
    <s v="OK"/>
  </r>
  <r>
    <d v="2024-10-14T00:00:00"/>
    <x v="1"/>
    <n v="-27.27"/>
    <x v="1"/>
    <s v="BETALING VIA MAESTRO                 14-10 12-10-2024 OM 16.35 UUR OKAY BISSEGEM 4148 BE BISSEGEM MET APPLE PAY 6703 42XX XXXX X601 6 VIRTUEEL KAARTNUMMER CONTACTLOZE BETALING: 6790 28XX XXXX X654 2 KAARTHOUDER: BOMBAERT BRAM"/>
    <s v="Uitgave"/>
    <n v="-27.27"/>
    <x v="1"/>
    <s v="OK"/>
  </r>
  <r>
    <d v="2024-10-14T00:00:00"/>
    <x v="1"/>
    <n v="-2.2999999999999998"/>
    <x v="3"/>
    <s v="BETALING VIA MAESTRO                 14-10 12-10-2024 OM 10.09 UUR BONNET GB +447533150555 MET APPLE PAY 6703 42XX XXXX X901 0 VIRTUEEL KAARTNUMMER CONTACTLOZE BETALING: 6790 28XX XXXX X695 1 KAARTHOUDER: ROTTY CHRISTOFF"/>
    <s v="Uitgave"/>
    <n v="-2.2999999999999998"/>
    <x v="1"/>
    <s v="OK"/>
  </r>
  <r>
    <d v="2024-10-14T00:00:00"/>
    <x v="1"/>
    <n v="-5"/>
    <x v="3"/>
    <s v="BETALING VIA MAESTRO                 14-10 12-10-2024 OM 07.38 UUR BONNET GB +447533150555 MET APPLE PAY 6703 42XX XXXX X901 0 VIRTUEEL KAARTNUMMER CONTACTLOZE BETALING: 6790 28XX XXXX X695 1 KAARTHOUDER: ROTTY CHRISTOFF"/>
    <s v="Uitgave"/>
    <n v="-5"/>
    <x v="1"/>
    <s v="OK"/>
  </r>
  <r>
    <d v="2024-10-14T00:00:00"/>
    <x v="1"/>
    <n v="-2.2999999999999998"/>
    <x v="3"/>
    <s v="BETALING VIA MAESTRO                 14-10 11-10-2024 OM 09.17 UUR BONNET GB +447533150555 MET KBC-DEBETKAART 6703 42XX XXXX X901 0 KAARTHOUDER: ROTTY CHRISTOFF"/>
    <s v="Uitgave"/>
    <n v="-2.2999999999999998"/>
    <x v="1"/>
    <s v="OK"/>
  </r>
  <r>
    <d v="2024-10-15T00:00:00"/>
    <x v="1"/>
    <n v="-37.78"/>
    <x v="23"/>
    <s v="BETALING VIA MAESTRO                 15-10 14-10-2024 OM 11.35 UUR APOTHEEK ARIE FREDERIK BE MARKE MET APPLE PAY 6703 42XX XXXX X601 6 VIRTUEEL KAARTNUMMER CONTACTLOZE BETALING: 6790 28XX XXXX X654 2 KAARTHOUDER: BOMBAERT BRAM"/>
    <s v="Uitgave"/>
    <n v="-37.78"/>
    <x v="1"/>
    <s v="OK"/>
  </r>
  <r>
    <d v="2024-10-15T00:00:00"/>
    <x v="1"/>
    <n v="-8.33"/>
    <x v="23"/>
    <s v="BETALING VIA MAESTRO                 15-10 14-10-2024 OM 17.46 UUR CCV*APOTHEEK DECLERCK BE KORTRIJK MET KBC-DEBETKAART 6703 42XX XXXX X601 6 KAARTHOUDER: BOMBAERT BRAM"/>
    <s v="Uitgave"/>
    <n v="-8.33"/>
    <x v="1"/>
    <s v="OK"/>
  </r>
  <r>
    <d v="2024-10-15T00:00:00"/>
    <x v="1"/>
    <n v="-44.25"/>
    <x v="2"/>
    <s v="BETALING VIA MAESTRO                 15-10 14-10-2024 OM 12.32 UUR EURO SHOP KORTRIJK BE ROESELARE MET APPLE PAY 6703 42XX XXXX X901 0 VIRTUEEL KAARTNUMMER CONTACTLOZE BETALING: 6790 28XX XXXX X695 1 KAARTHOUDER: ROTTY CHRISTOFF"/>
    <s v="Uitgave"/>
    <n v="-44.25"/>
    <x v="2"/>
    <s v="OK"/>
  </r>
  <r>
    <d v="2024-10-15T00:00:00"/>
    <x v="1"/>
    <n v="-4.0999999999999996"/>
    <x v="1"/>
    <s v="BETALING VIA MAESTRO                 15-10 14-10-2024 OM 11.51 UUR OKAY BISSEGEM 4148 BE BISSEGEM MET APPLE PAY 6703 42XX XXXX X601 6 VIRTUEEL KAARTNUMMER CONTACTLOZE BETALING: 6790 28XX XXXX X654 2 KAARTHOUDER: BOMBAERT BRAM"/>
    <s v="Uitgave"/>
    <n v="-4.0999999999999996"/>
    <x v="1"/>
    <s v="OK"/>
  </r>
  <r>
    <d v="2024-10-15T00:00:00"/>
    <x v="1"/>
    <n v="-10.95"/>
    <x v="28"/>
    <s v="EUROPESE DOMICILIERING               15-10 SCHULDEISER     : DPG MEDIA NV REF. SCHULDEISER: CPAY-SUB-000000981-5745250310 MANDAATREFERTE  : 12-000037945 MEDEDELING      : A1001603189 - HET LAATSTE NIEUWS - 18-10-2024 - 17-11-2024-7074550376"/>
    <s v="Uitgave"/>
    <n v="-10.95"/>
    <x v="2"/>
    <s v="OK"/>
  </r>
  <r>
    <d v="2024-10-16T00:00:00"/>
    <x v="1"/>
    <n v="-14.48"/>
    <x v="14"/>
    <s v="BETALING VIA BANCONTACT              17-10 16-10-2024 OM 19.14 UUR DOCCLE -AZ GROENINGE NL8500 KORTRIJK MET KBC-DEBETKAART 6703 42XX XXXX X601 6 KAARTHOUDER: BOMBAERT BRAM INFO VAN DE HANDELAAR: 224029649010"/>
    <s v="Uitgave"/>
    <n v="-14.48"/>
    <x v="2"/>
    <s v="OK"/>
  </r>
  <r>
    <d v="2024-10-16T00:00:00"/>
    <x v="1"/>
    <n v="-10.3"/>
    <x v="14"/>
    <s v="BETALING VIA MAESTRO                 16-10 15-10-2024 OM 11.10 UUR HET VERSHUISJE BE SINT-NIKLAAS MET APPLE PAY 6703 42XX XXXX X901 0 VIRTUEEL KAARTNUMMER CONTACTLOZE BETALING: 6790 28XX XXXX X695 1 KAARTHOUDER: ROTTY CHRISTOFF"/>
    <s v="Uitgave"/>
    <n v="-10.3"/>
    <x v="2"/>
    <s v="OK"/>
  </r>
  <r>
    <d v="2024-10-16T00:00:00"/>
    <x v="1"/>
    <n v="-4"/>
    <x v="23"/>
    <s v="INSTANTOVERSCHRIJVING NAAR           16-10 BE62 7370 5288 6261 BANKIER BEGUNSTIGDE: KREDBEBBXXX MERIJN DEGRAVE OM 18.58 MET WERO"/>
    <s v="Uitgave"/>
    <n v="-4"/>
    <x v="1"/>
    <s v="OK"/>
  </r>
  <r>
    <d v="2024-10-16T00:00:00"/>
    <x v="1"/>
    <n v="100"/>
    <x v="12"/>
    <s v="OVERSCHRIJVING VAN                   16-10 BE81 0014 3859 9724 BANKIER OPDRACHTGEVER: GEBABEBB VANDECAVEYE MADY"/>
    <s v="Inkomst"/>
    <n v="100"/>
    <x v="2"/>
    <s v="OK"/>
  </r>
  <r>
    <d v="2024-10-16T00:00:00"/>
    <x v="1"/>
    <n v="-1.5"/>
    <x v="6"/>
    <s v="BETALING VIA MAESTRO                 16-10 15-10-2024 OM 13.31 UUR VALINSOPAY NL NL WIJK EN AALBU MET APPLE PAY 6703 42XX XXXX X901 0 VIRTUEEL KAARTNUMMER CONTACTLOZE BETALING: 6790 28XX XXXX X695 1 KAARTHOUDER: ROTTY CHRISTOFF"/>
    <s v="Uitgave"/>
    <n v="-1.5"/>
    <x v="2"/>
    <s v="OK"/>
  </r>
  <r>
    <d v="2024-10-16T00:00:00"/>
    <x v="1"/>
    <n v="-1.5"/>
    <x v="6"/>
    <s v="BETALING VIA MAESTRO                 16-10 15-10-2024 OM 12.02 UUR VALINSOPAY NL NL WIJK EN AALBU MET APPLE PAY 6703 42XX XXXX X901 0 VIRTUEEL KAARTNUMMER CONTACTLOZE BETALING: 6790 28XX XXXX X695 1 KAARTHOUDER: ROTTY CHRISTOFF"/>
    <s v="Uitgave"/>
    <n v="-1.5"/>
    <x v="2"/>
    <s v="OK"/>
  </r>
  <r>
    <d v="2024-10-16T00:00:00"/>
    <x v="1"/>
    <n v="-0.98"/>
    <x v="1"/>
    <s v="BETALING VIA MAESTRO                 16-10 15-10-2024 OM 10.01 UUR CARREFOUR MARKE BE MARKE MET KBC-DEBETKAART 6703 42XX XXXX X601 6 KAARTHOUDER: BOMBAERT BRAM"/>
    <s v="Uitgave"/>
    <n v="-0.98"/>
    <x v="1"/>
    <s v="OK"/>
  </r>
  <r>
    <d v="2024-10-16T00:00:00"/>
    <x v="1"/>
    <n v="-3.4"/>
    <x v="1"/>
    <s v="BETALING VIA BANCONTACT              16-10 16-10-2024 OM 06.49 UUR WARI BE8510 KORTRIJK MET KBC-DEBETKAART 6703 42XX XXXX X601 6 KAARTHOUDER: BOMBAERT BRAM"/>
    <s v="Uitgave"/>
    <n v="-3.4"/>
    <x v="1"/>
    <s v="OK"/>
  </r>
  <r>
    <d v="2024-10-16T00:00:00"/>
    <x v="1"/>
    <n v="-86.25"/>
    <x v="25"/>
    <s v="EUROPESE DOMICILIERING               16-10 SCHULDEISER     : BALOISE BELGIUM NV REF. SCHULDEISER: 0000000000000024687942165 MANDAATREFERTE  : 202025687747 MEDEDELING      : POL.1B57806 VERV.10/10/24 9798"/>
    <s v="Uitgave"/>
    <n v="-86.25"/>
    <x v="1"/>
    <s v="OK"/>
  </r>
  <r>
    <d v="2024-10-16T00:00:00"/>
    <x v="1"/>
    <n v="-81.66"/>
    <x v="25"/>
    <s v="EUROPESE DOMICILIERING               16-10 SCHULDEISER     : BALOISE BELGIUM NV REF. SCHULDEISER: 0000000000000024684260613 MANDAATREFERTE  : 202025682289 MEDEDELING      : POL.1A02635 VERV.10/10/24 9798"/>
    <s v="Uitgave"/>
    <n v="-81.66"/>
    <x v="1"/>
    <s v="OK"/>
  </r>
  <r>
    <d v="2024-10-17T00:00:00"/>
    <x v="1"/>
    <n v="-15"/>
    <x v="1"/>
    <s v="BETALING VIA BANCONTACT              17-10 17-10-2024 OM 12.34 UUR VAN MULLEM JORIS P2P MOBILE MET KBC-DEBETKAART 6703 42XX XXXX X901 0 KAARTHOUDER: ROTTY CHRISTOFF"/>
    <s v="Uitgave"/>
    <n v="-15"/>
    <x v="1"/>
    <s v="OK"/>
  </r>
  <r>
    <d v="2024-10-17T00:00:00"/>
    <x v="1"/>
    <n v="6.29"/>
    <x v="12"/>
    <s v="MOBIELE BETALING                     17-10 DATUM: 16-10-2024 OM 12.13"/>
    <s v="Inkomst"/>
    <n v="6.29"/>
    <x v="2"/>
    <s v="OK"/>
  </r>
  <r>
    <d v="2024-10-17T00:00:00"/>
    <x v="1"/>
    <n v="-18.48"/>
    <x v="35"/>
    <s v="BETALING VIA BANCONTACT              17-10 17-10-2024 OM 16.02 UUR BOL.COM NL3528 BJ UTRECHT MET KBC-DEBETKAART 6703 42XX XXXX X901 0 KAARTHOUDER: ROTTY CHRISTOFF"/>
    <s v="Uitgave"/>
    <n v="-18.48"/>
    <x v="2"/>
    <s v="OK"/>
  </r>
  <r>
    <d v="2024-10-17T00:00:00"/>
    <x v="1"/>
    <n v="-3.8"/>
    <x v="1"/>
    <s v="BETALING VIA BANCONTACT              17-10 17-10-2024 OM 12.55 UUR WARI BE8510 KORTRIJK MET KBC-DEBETKAART 6703 42XX XXXX X601 6 KAARTHOUDER: BOMBAERT BRAM"/>
    <s v="Uitgave"/>
    <n v="-3.8"/>
    <x v="1"/>
    <s v="OK"/>
  </r>
  <r>
    <d v="2024-10-17T00:00:00"/>
    <x v="1"/>
    <n v="-67.5"/>
    <x v="34"/>
    <s v="BETALING VIA BANCONTACT              17-10 17-10-2024 OM 12.43 UUR CORPORATE BENEFITS BEN BE3500 HASSELT MET KBC-DEBETKAART 6703 42XX XXXX X601 6 KAARTHOUDER: BOMBAERT BRAM INFO VAN DE HANDELAAR: 6QW0CX5 UW BESTELLING  3465804"/>
    <s v="Uitgave"/>
    <n v="-67.5"/>
    <x v="2"/>
    <s v="OK"/>
  </r>
  <r>
    <d v="2024-10-17T00:00:00"/>
    <x v="1"/>
    <n v="-1.5"/>
    <x v="6"/>
    <s v="BETALING VIA MAESTRO                 17-10 16-10-2024 OM 08.48 UUR VALINSOPAY NL NL WIJK EN AALBU MET APPLE PAY 6703 42XX XXXX X901 0 VIRTUEEL KAARTNUMMER CONTACTLOZE BETALING: 6790 28XX XXXX X695 1 KAARTHOUDER: ROTTY CHRISTOFF"/>
    <s v="Uitgave"/>
    <n v="-1.5"/>
    <x v="2"/>
    <s v="OK"/>
  </r>
  <r>
    <d v="2024-10-17T00:00:00"/>
    <x v="1"/>
    <n v="-1.5"/>
    <x v="6"/>
    <s v="BETALING VIA MAESTRO                 17-10 16-10-2024 OM 12.04 UUR VALINSOPAY NL NL WIJK EN AALBU MET APPLE PAY 6703 42XX XXXX X901 0 VIRTUEEL KAARTNUMMER CONTACTLOZE BETALING: 6790 28XX XXXX X695 1 KAARTHOUDER: ROTTY CHRISTOFF"/>
    <s v="Uitgave"/>
    <n v="-1.5"/>
    <x v="2"/>
    <s v="OK"/>
  </r>
  <r>
    <d v="2024-10-17T00:00:00"/>
    <x v="1"/>
    <n v="-1.4"/>
    <x v="6"/>
    <s v="BETALING VIA MAESTRO                 17-10 16-10-2024 OM 15.51 UUR VALINSOPAY NL NL WIJK EN AALBU MET APPLE PAY 6703 42XX XXXX X901 0 VIRTUEEL KAARTNUMMER CONTACTLOZE BETALING: 6790 28XX XXXX X695 1 KAARTHOUDER: ROTTY CHRISTOFF"/>
    <s v="Uitgave"/>
    <n v="-1.4"/>
    <x v="2"/>
    <s v="OK"/>
  </r>
  <r>
    <d v="2024-10-17T00:00:00"/>
    <x v="1"/>
    <n v="-19.329999999999998"/>
    <x v="1"/>
    <s v="BETALING VIA MAESTRO                 17-10 16-10-2024 OM 11.08 UUR OKAY WEVELGEM 4258 BE WEVELGEM MET APPLE PAY 6703 42XX XXXX X601 6 VIRTUEEL KAARTNUMMER CONTACTLOZE BETALING: 6790 28XX XXXX X654 2 KAARTHOUDER: BOMBAERT BRAM"/>
    <s v="Uitgave"/>
    <n v="-19.329999999999998"/>
    <x v="1"/>
    <s v="OK"/>
  </r>
  <r>
    <d v="2024-10-17T00:00:00"/>
    <x v="1"/>
    <n v="-14.27"/>
    <x v="1"/>
    <s v="BETALING VIA MAESTRO                 17-10 16-10-2024 OM 16.48 UUR SPAR KORTRIJK BE KORTRIJK MET APPLE PAY 6703 42XX XXXX X601 6 VIRTUEEL KAARTNUMMER CONTACTLOZE BETALING: 6790 28XX XXXX X654 2 KAARTHOUDER: BOMBAERT BRAM"/>
    <s v="Uitgave"/>
    <n v="-14.27"/>
    <x v="1"/>
    <s v="OK"/>
  </r>
  <r>
    <d v="2024-10-18T00:00:00"/>
    <x v="1"/>
    <n v="-1.3"/>
    <x v="23"/>
    <s v="OVERSCHRIJVING NAAR                  18-10 BE79 3632 2576 6833 BANKIER BEGUNSTIGDE: BBRUBEBB APOTHEKER T. VANNESTE PAYCONIQ 498CD76459BAC722B2F726D5 APOTHEKER T. VANNES TE   PC241018123646838CBA028CA.8         PC2410181236 MET PAYCONIQ IN KBC MOBILE"/>
    <s v="Uitgave"/>
    <n v="-1.3"/>
    <x v="1"/>
    <s v="OK"/>
  </r>
  <r>
    <d v="2024-10-18T00:00:00"/>
    <x v="1"/>
    <n v="-20"/>
    <x v="12"/>
    <s v="BETALING VIA BANCONTACT              18-10 18-10-2024 OM 10.36 UUR THERY BV BE8501 KORTRIJK MET KBC-DEBETKAART 6703 42XX XXXX X601 6 KAARTHOUDER: BOMBAERT BRAM"/>
    <s v="Uitgave"/>
    <n v="-20"/>
    <x v="2"/>
    <s v="OK"/>
  </r>
  <r>
    <d v="2024-10-18T00:00:00"/>
    <x v="1"/>
    <n v="-1.5"/>
    <x v="6"/>
    <s v="BETALING VIA MAESTRO                 18-10 17-10-2024 OM 12.17 UUR VALINSOPAY NL NL WIJK EN AALBU MET APPLE PAY 6703 42XX XXXX X901 0 VIRTUEEL KAARTNUMMER CONTACTLOZE BETALING: 6790 28XX XXXX X695 1 KAARTHOUDER: ROTTY CHRISTOFF"/>
    <s v="Uitgave"/>
    <n v="-1.5"/>
    <x v="2"/>
    <s v="OK"/>
  </r>
  <r>
    <d v="2024-10-18T00:00:00"/>
    <x v="1"/>
    <n v="-1.5"/>
    <x v="6"/>
    <s v="BETALING VIA MAESTRO                 18-10 17-10-2024 OM 09.25 UUR VALINSOPAY NL NL WIJK EN AALBU MET APPLE PAY 6703 42XX XXXX X901 0 VIRTUEEL KAARTNUMMER CONTACTLOZE BETALING: 6790 28XX XXXX X695 1 KAARTHOUDER: ROTTY CHRISTOFF"/>
    <s v="Uitgave"/>
    <n v="-1.5"/>
    <x v="2"/>
    <s v="OK"/>
  </r>
  <r>
    <d v="2024-10-18T00:00:00"/>
    <x v="1"/>
    <n v="-14.95"/>
    <x v="22"/>
    <s v="BETALING VIA MAESTRO                 18-10 17-10-2024 OM 12.47 UUR TORFS WEVELGEM BE 0000000010001 MET APPLE PAY 6703 42XX XXXX X601 6 VIRTUEEL KAARTNUMMER CONTACTLOZE BETALING: 6790 28XX XXXX X654 2 KAARTHOUDER: BOMBAERT BRAM"/>
    <s v="Uitgave"/>
    <n v="-14.95"/>
    <x v="2"/>
    <s v="OK"/>
  </r>
  <r>
    <d v="2024-10-18T00:00:00"/>
    <x v="1"/>
    <n v="-12.94"/>
    <x v="41"/>
    <s v="BETALING VIA MAESTRO                 18-10 17-10-2024 OM 12.22 UUR ACTION 2009 BE WEVELGEM MET APPLE PAY 6703 42XX XXXX X601 6 VIRTUEEL KAARTNUMMER CONTACTLOZE BETALING: 6790 28XX XXXX X654 2 KAARTHOUDER: BOMBAERT BRAM"/>
    <s v="Uitgave"/>
    <n v="-12.94"/>
    <x v="2"/>
    <s v="OK"/>
  </r>
  <r>
    <d v="2024-10-18T00:00:00"/>
    <x v="1"/>
    <n v="-44.97"/>
    <x v="30"/>
    <s v="EUROPESE DOMICILIERING               18-10 SCHULDEISER     : PROXIMUS REF. SCHULDEISER: 3012012727 MANDAATREFERTE  : B012009068 MEDEDELING      : 007475280128007447489242"/>
    <s v="Uitgave"/>
    <n v="-44.97"/>
    <x v="1"/>
    <s v="OK"/>
  </r>
  <r>
    <d v="2024-10-19T00:00:00"/>
    <x v="1"/>
    <n v="-88.8"/>
    <x v="1"/>
    <s v="BETALING VIA BANCONTACT              21-10 19-10-2024 OM 17.32 UUR DELIVEROO BELGIU BE1000 BRUSSELS MET KBC-DEBETKAART 6703 42XX XXXX X601 6 KAARTHOUDER: BOMBAERT BRAM INFO VAN DE HANDELAAR: 6CTTSOZ DELIVEROO"/>
    <s v="Uitgave"/>
    <n v="-88.8"/>
    <x v="1"/>
    <s v="OK"/>
  </r>
  <r>
    <d v="2024-10-21T00:00:00"/>
    <x v="1"/>
    <n v="-32.979999999999997"/>
    <x v="42"/>
    <s v="BETALING VIA MAESTRO                 21-10 19-10-2024 OM 13.19 UUR BRICO PLAN-IT 4210 BE KORTRIJK MET APPLE PAY 6703 42XX XXXX X601 6 VIRTUEEL KAARTNUMMER CONTACTLOZE BETALING: 6790 28XX XXXX X654 2 KAARTHOUDER: BOMBAERT BRAM"/>
    <s v="Uitgave"/>
    <n v="-32.979999999999997"/>
    <x v="2"/>
    <s v="OK"/>
  </r>
  <r>
    <d v="2024-10-21T00:00:00"/>
    <x v="1"/>
    <n v="-8.6999999999999993"/>
    <x v="1"/>
    <s v="BETALING VIA MAESTRO                 21-10 18-10-2024 OM 17.42 UUR CARREFOUR MARKE BE MARKE MET APPLE PAY 6703 42XX XXXX X601 6 VIRTUEEL KAARTNUMMER CONTACTLOZE BETALING: 6790 28XX XXXX X654 2 KAARTHOUDER: BOMBAERT BRAM"/>
    <s v="Uitgave"/>
    <n v="-8.6999999999999993"/>
    <x v="1"/>
    <s v="OK"/>
  </r>
  <r>
    <d v="2024-10-21T00:00:00"/>
    <x v="1"/>
    <n v="-18.8"/>
    <x v="1"/>
    <s v="BETALING VIA MAESTRO                 21-10 18-10-2024 OM 10.58 UUR OKAY BISSEGEM 4148 BE BISSEGEM MET APPLE PAY 6703 42XX XXXX X601 6 VIRTUEEL KAARTNUMMER CONTACTLOZE BETALING: 6790 28XX XXXX X654 2 KAARTHOUDER: BOMBAERT BRAM"/>
    <s v="Uitgave"/>
    <n v="-18.8"/>
    <x v="1"/>
    <s v="OK"/>
  </r>
  <r>
    <d v="2024-10-21T00:00:00"/>
    <x v="1"/>
    <n v="-0.99"/>
    <x v="41"/>
    <s v="BETALING VIA MAESTRO                 21-10 18-10-2024 OM 11.14 UUR ACTION 2009 BE WEVELGEM MET APPLE PAY 6703 42XX XXXX X601 6 VIRTUEEL KAARTNUMMER CONTACTLOZE BETALING: 6790 28XX XXXX X654 2 KAARTHOUDER: BOMBAERT BRAM"/>
    <s v="Uitgave"/>
    <n v="-0.99"/>
    <x v="2"/>
    <s v="OK"/>
  </r>
  <r>
    <d v="2024-10-21T00:00:00"/>
    <x v="1"/>
    <n v="-33.549999999999997"/>
    <x v="26"/>
    <s v="EUROPESE DOMICILIERING               21-10 SCHULDEISER     : CARDIF -ASSURANCE VIE REF. SCHULDEISER: RF32240515545488208121037 MANDAATREFERTE  : CARDIF-8742994/01 MEDEDELING      : SCOR                   ISO                   RF32240515545488208121037"/>
    <s v="Uitgave"/>
    <n v="-33.549999999999997"/>
    <x v="1"/>
    <s v="OK"/>
  </r>
  <r>
    <d v="2024-10-22T00:00:00"/>
    <x v="1"/>
    <n v="255"/>
    <x v="12"/>
    <s v="OVERSCHRIJVING VAN                   22-10 BE81 0014 3859 9724 BANKIER OPDRACHTGEVER: GEBABEBB VANDECAVEYE MADY"/>
    <s v="Inkomst"/>
    <n v="255"/>
    <x v="2"/>
    <s v="OK"/>
  </r>
  <r>
    <d v="2024-10-22T00:00:00"/>
    <x v="1"/>
    <n v="-16.18"/>
    <x v="1"/>
    <s v="BETALING VIA BANCONTACT              23-10 22-10-2024 OM 18.13 UUR CRF MKT MARKE BE8510 MARKE MET KBC-DEBETKAART 6703 42XX XXXX X901 0 KAARTHOUDER: ROTTY CHRISTOFF"/>
    <s v="Uitgave"/>
    <n v="-16.18"/>
    <x v="1"/>
    <s v="OK"/>
  </r>
  <r>
    <d v="2024-10-22T00:00:00"/>
    <x v="1"/>
    <n v="-1.5"/>
    <x v="6"/>
    <s v="BETALING VIA MAESTRO                 22-10 21-10-2024 OM 13.35 UUR VALINSOPAY NL NL WIJK EN AALBU MET APPLE PAY 6703 42XX XXXX X901 0 VIRTUEEL KAARTNUMMER CONTACTLOZE BETALING: 6790 28XX XXXX X695 1 KAARTHOUDER: ROTTY CHRISTOFF"/>
    <s v="Uitgave"/>
    <n v="-1.5"/>
    <x v="2"/>
    <s v="OK"/>
  </r>
  <r>
    <d v="2024-10-22T00:00:00"/>
    <x v="1"/>
    <n v="-15.44"/>
    <x v="1"/>
    <s v="BETALING VIA MAESTRO                 22-10 21-10-2024 OM 11.35 UUR OKAY WEVELGEM 4258 BE WEVELGEM MET APPLE PAY 6703 42XX XXXX X601 6 VIRTUEEL KAARTNUMMER CONTACTLOZE BETALING: 6790 28XX XXXX X654 2 KAARTHOUDER: BOMBAERT BRAM"/>
    <s v="Uitgave"/>
    <n v="-15.44"/>
    <x v="1"/>
    <s v="OK"/>
  </r>
  <r>
    <d v="2024-10-22T00:00:00"/>
    <x v="1"/>
    <n v="-8"/>
    <x v="3"/>
    <s v="BETALING VIA MAESTRO                 22-10 21-10-2024 OM 20.27 UUR BONNET GB +447533150555 MET APPLE PAY 6703 42XX XXXX X901 0 VIRTUEEL KAARTNUMMER CONTACTLOZE BETALING: 6790 28XX XXXX X695 1 KAARTHOUDER: ROTTY CHRISTOFF"/>
    <s v="Uitgave"/>
    <n v="-8"/>
    <x v="1"/>
    <s v="OK"/>
  </r>
  <r>
    <d v="2024-10-22T00:00:00"/>
    <x v="1"/>
    <n v="-1.5"/>
    <x v="6"/>
    <s v="BETALING VIA MAESTRO                 22-10 21-10-2024 OM 12.13 UUR VALINSOPAY NL NL WIJK EN AALBU MET APPLE PAY 6703 42XX XXXX X901 0 VIRTUEEL KAARTNUMMER CONTACTLOZE BETALING: 6790 28XX XXXX X695 1 KAARTHOUDER: ROTTY CHRISTOFF"/>
    <s v="Uitgave"/>
    <n v="-1.5"/>
    <x v="2"/>
    <s v="OK"/>
  </r>
  <r>
    <d v="2024-10-22T00:00:00"/>
    <x v="1"/>
    <n v="-13.64"/>
    <x v="1"/>
    <s v="BETALING VIA MAESTRO                 22-10 21-10-2024 OM 16.47 UUR CARREFOUR MARKE BE MARKE MET APPLE PAY 6703 42XX XXXX X601 6 VIRTUEEL KAARTNUMMER CONTACTLOZE BETALING: 6790 28XX XXXX X654 2 KAARTHOUDER: BOMBAERT BRAM"/>
    <s v="Uitgave"/>
    <n v="-13.64"/>
    <x v="1"/>
    <s v="OK"/>
  </r>
  <r>
    <d v="2024-10-22T00:00:00"/>
    <x v="1"/>
    <n v="-52.31"/>
    <x v="31"/>
    <s v="EUROPESE DOMICILIERING               22-10 SCHULDEISER     : AXA REF. SCHULDEISER: 20241016010901691655006858 MANDAATREFERTE  : 010817143526001 MEDEDELING      : 0108171435261042024-10-222024100000 0010817143526"/>
    <s v="Uitgave"/>
    <n v="-52.31"/>
    <x v="1"/>
    <s v="OK"/>
  </r>
  <r>
    <d v="2024-10-23T00:00:00"/>
    <x v="1"/>
    <n v="-1.5"/>
    <x v="6"/>
    <s v="BETALING VIA MAESTRO                 23-10 22-10-2024 OM 11.32 UUR VALINSOPAY NL NL WIJK EN AALBU MET APPLE PAY 6703 42XX XXXX X901 0 VIRTUEEL KAARTNUMMER CONTACTLOZE BETALING: 6790 28XX XXXX X695 1 KAARTHOUDER: ROTTY CHRISTOFF"/>
    <s v="Uitgave"/>
    <n v="-1.5"/>
    <x v="2"/>
    <s v="OK"/>
  </r>
  <r>
    <d v="2024-10-24T00:00:00"/>
    <x v="1"/>
    <n v="-1.5"/>
    <x v="6"/>
    <s v="BETALING VIA MAESTRO                 24-10 23-10-2024 OM 14.26 UUR VALINSOPAY NL NL WIJK EN AALBU MET APPLE PAY 6703 42XX XXXX X901 0 VIRTUEEL KAARTNUMMER CONTACTLOZE BETALING: 6790 28XX XXXX X695 1 KAARTHOUDER: ROTTY CHRISTOFF"/>
    <s v="Uitgave"/>
    <n v="-1.5"/>
    <x v="2"/>
    <s v="OK"/>
  </r>
  <r>
    <d v="2024-10-24T00:00:00"/>
    <x v="1"/>
    <n v="-1.5"/>
    <x v="6"/>
    <s v="BETALING VIA MAESTRO                 24-10 23-10-2024 OM 11.52 UUR VALINSOPAY NL NL WIJK EN AALBU MET APPLE PAY 6703 42XX XXXX X901 0 VIRTUEEL KAARTNUMMER CONTACTLOZE BETALING: 6790 28XX XXXX X695 1 KAARTHOUDER: ROTTY CHRISTOFF"/>
    <s v="Uitgave"/>
    <n v="-1.5"/>
    <x v="2"/>
    <s v="OK"/>
  </r>
  <r>
    <d v="2024-10-24T00:00:00"/>
    <x v="1"/>
    <n v="-44.2"/>
    <x v="1"/>
    <s v="BETALING VIA MAESTRO                 24-10 23-10-2024 OM 09.08 UUR ALBERT HEIJN 3110 BE SINT-NIKLAAS MET APPLE PAY 6703 42XX XXXX X901 0 VIRTUEEL KAARTNUMMER CONTACTLOZE BETALING: 6790 28XX XXXX X695 1 KAARTHOUDER: ROTTY CHRISTOFF"/>
    <s v="Uitgave"/>
    <n v="-44.2"/>
    <x v="1"/>
    <s v="OK"/>
  </r>
  <r>
    <d v="2024-10-24T00:00:00"/>
    <x v="1"/>
    <n v="-18"/>
    <x v="34"/>
    <s v="OVERSCHRIJVING NAAR                  24-10 BE79 3632 2576 6833 BANKIER BEGUNSTIGDE: BBRUBEBB LOCKDOWN ESCAPE ROOMS PAYCONIQ 26188E10AEE4F4282E59E63F LOCKDOWN ESCAPE ROO MS   LOCKDOWNGENTSP MET PAYCONIQ IN KBC MOBILE"/>
    <s v="Uitgave"/>
    <n v="-18"/>
    <x v="2"/>
    <s v="OK"/>
  </r>
  <r>
    <d v="2024-10-24T00:00:00"/>
    <x v="1"/>
    <n v="-20"/>
    <x v="27"/>
    <s v="INSTANTOVERSCHRIJVING NAAR           24-10 BE52 7370 6382 2609 BANKIER BEGUNSTIGDE: KREDBEBBXXX ATTENTIEFONDS SPWE BRAM BOMBAERT OM 14.10 UUR MET KBC MOBILE"/>
    <s v="Uitgave"/>
    <n v="-20"/>
    <x v="2"/>
    <s v="OK"/>
  </r>
  <r>
    <d v="2024-10-24T00:00:00"/>
    <x v="1"/>
    <n v="-2.27"/>
    <x v="1"/>
    <s v="BETALING VIA MAESTRO                 24-10 23-10-2024 OM 12.23 UUR CARREFOUR MARKE BE MARKE MET APPLE PAY 6703 42XX XXXX X601 6 VIRTUEEL KAARTNUMMER CONTACTLOZE BETALING: 6790 28XX XXXX X654 2 KAARTHOUDER: BOMBAERT BRAM"/>
    <s v="Uitgave"/>
    <n v="-2.27"/>
    <x v="1"/>
    <s v="OK"/>
  </r>
  <r>
    <d v="2024-10-24T00:00:00"/>
    <x v="1"/>
    <n v="-3.73"/>
    <x v="1"/>
    <s v="BETALING VIA MAESTRO                 24-10 23-10-2024 OM 16.07 UUR CARREFOUR MARKE BE MARKE MET KBC-DEBETKAART 6703 42XX XXXX X601 6 KAARTHOUDER: BOMBAERT BRAM"/>
    <s v="Uitgave"/>
    <n v="-3.73"/>
    <x v="1"/>
    <s v="OK"/>
  </r>
  <r>
    <d v="2024-10-24T00:00:00"/>
    <x v="1"/>
    <n v="-7.06"/>
    <x v="1"/>
    <s v="BETALING VIA MAESTRO                 24-10 22-10-2024 OM 18.27 UUR CARREFOUR MARKE BE MARKE MET APPLE PAY 6703 42XX XXXX X601 6 VIRTUEEL KAARTNUMMER CONTACTLOZE BETALING: 6790 28XX XXXX X654 2 KAARTHOUDER: BOMBAERT BRAM"/>
    <s v="Uitgave"/>
    <n v="-7.06"/>
    <x v="1"/>
    <s v="OK"/>
  </r>
  <r>
    <d v="2024-10-24T00:00:00"/>
    <x v="1"/>
    <n v="-0.98"/>
    <x v="1"/>
    <s v="BETALING VIA MAESTRO                 24-10 22-10-2024 OM 10.25 UUR CARREFOUR MARKE BE MARKE MET APPLE PAY 6703 42XX XXXX X601 6 VIRTUEEL KAARTNUMMER CONTACTLOZE BETALING: 6790 28XX XXXX X654 2 KAARTHOUDER: BOMBAERT BRAM"/>
    <s v="Uitgave"/>
    <n v="-0.98"/>
    <x v="1"/>
    <s v="OK"/>
  </r>
  <r>
    <d v="2024-10-25T00:00:00"/>
    <x v="1"/>
    <n v="-29.27"/>
    <x v="1"/>
    <s v="BETALING VIA MAESTRO                 25-10 25-10-2024 OM 00.40 UUR SP WATERDROP NL DE +448000318029 MET APPLE PAY 6703 42XX XXXX X601 6 VIRTUEEL KAARTNUMMER CONTACTLOZE BETALING: 6790 28XX XXXX X618 6 KAARTHOUDER: BOMBAERT BRAM"/>
    <s v="Uitgave"/>
    <n v="-29.27"/>
    <x v="1"/>
    <s v="OK"/>
  </r>
  <r>
    <d v="2024-10-25T00:00:00"/>
    <x v="1"/>
    <n v="-27.15"/>
    <x v="1"/>
    <s v="BETALING VIA MAESTRO                 25-10 24-10-2024 OM 17.57 UUR SPAR KORTRIJK BE KORTRIJK MET APPLE PAY 6703 42XX XXXX X901 0 VIRTUEEL KAARTNUMMER CONTACTLOZE BETALING: 6790 28XX XXXX X695 1 KAARTHOUDER: ROTTY CHRISTOFF"/>
    <s v="Uitgave"/>
    <n v="-27.15"/>
    <x v="1"/>
    <s v="OK"/>
  </r>
  <r>
    <d v="2024-10-25T00:00:00"/>
    <x v="1"/>
    <n v="-13.8"/>
    <x v="1"/>
    <s v="BETALING VIA MAESTRO                 25-10 24-10-2024 OM 12.35 UUR SPAR KORTRIJK BE KORTRIJK MET APPLE PAY 6703 42XX XXXX X601 6 VIRTUEEL KAARTNUMMER CONTACTLOZE BETALING: 6790 28XX XXXX X654 2 KAARTHOUDER: BOMBAERT BRAM"/>
    <s v="Uitgave"/>
    <n v="-13.8"/>
    <x v="1"/>
    <s v="OK"/>
  </r>
  <r>
    <d v="2024-10-25T00:00:00"/>
    <x v="1"/>
    <n v="-29.99"/>
    <x v="30"/>
    <s v="EUROPESE DOMICILIERING               25-10 SCHULDEISER     : PROXIMUS REF. SCHULDEISER: 3012081515 MANDAATREFERTE  : P000029050 MEDEDELING      : 007406020974"/>
    <s v="Uitgave"/>
    <n v="-29.99"/>
    <x v="1"/>
    <s v="OK"/>
  </r>
  <r>
    <d v="2024-10-25T00:00:00"/>
    <x v="1"/>
    <n v="-113.49"/>
    <x v="31"/>
    <s v="EUROPESE DOMICILIERING               25-10 SCHULDEISER     : AXA REF. SCHULDEISER: 20241019011437659663013066 MANDAATREFERTE  : 010624258692001 MEDEDELING      : 0106242586921042024-10-252024100000 0010624258692"/>
    <s v="Uitgave"/>
    <n v="-113.49"/>
    <x v="1"/>
    <s v="OK"/>
  </r>
  <r>
    <d v="2024-10-26T00:00:00"/>
    <x v="1"/>
    <n v="-18.149999999999999"/>
    <x v="10"/>
    <s v="BETALING VIA BANCONTACT              28-10 26-10-2024 OM 17.20 UUR INFINWEBS BVBA BE1730 ASSE MET KBC-DEBETKAART 6703 42XX XXXX X901 0 KAARTHOUDER: ROTTY CHRISTOFF INFO VAN DE HANDELAAR: 6WZX7P0 FACTUUR F246141"/>
    <s v="Uitgave"/>
    <n v="-18.149999999999999"/>
    <x v="2"/>
    <s v="OK"/>
  </r>
  <r>
    <d v="2024-10-28T00:00:00"/>
    <x v="1"/>
    <n v="-54.4"/>
    <x v="14"/>
    <s v="BETALING VIA MAESTRO                 28-10 25-10-2024 OM 19.10 UUR PIZZA HUT 319 GENT BE GENT MET APPLE PAY 6703 42XX XXXX X601 6 VIRTUEEL KAARTNUMMER CONTACTLOZE BETALING: 6790 28XX XXXX X654 2 KAARTHOUDER: BOMBAERT BRAM"/>
    <s v="Uitgave"/>
    <n v="-54.4"/>
    <x v="2"/>
    <s v="OK"/>
  </r>
  <r>
    <d v="2024-10-28T00:00:00"/>
    <x v="1"/>
    <n v="-17"/>
    <x v="14"/>
    <s v="BETALING VIA MAESTRO                 28-10 26-10-2024 OM 16.01 UUR ENRIQUE'S FOODS &amp; DRIN BE KORTRIJK MET APPLE PAY 6703 42XX XXXX X601 6 VIRTUEEL KAARTNUMMER CONTACTLOZE BETALING: 6790 28XX XXXX X654 2 KAARTHOUDER: BOMBAERT BRAM"/>
    <s v="Uitgave"/>
    <n v="-17"/>
    <x v="2"/>
    <s v="OK"/>
  </r>
  <r>
    <d v="2024-10-28T00:00:00"/>
    <x v="1"/>
    <n v="-39"/>
    <x v="12"/>
    <s v="BETALING VIA MAESTRO                 28-10 25-10-2024 OM 10.04 UUR PAYLOGIC 208033904237 NL +31887000100 MET APPLE PAY 6703 42XX XXXX X901 0 VIRTUEEL KAARTNUMMER CONTACTLOZE BETALING: 6790 28XX XXXX X695 1 KAARTHOUDER: ROTTY CHRISTOFF"/>
    <s v="Uitgave"/>
    <n v="-39"/>
    <x v="2"/>
    <s v="OK"/>
  </r>
  <r>
    <d v="2024-10-28T00:00:00"/>
    <x v="1"/>
    <n v="94.47"/>
    <x v="13"/>
    <s v="OVERSCHRIJVING VAN                   28-10 BE21 3101 8027 5903 BANKIER OPDRACHTGEVER: BBRUBEBB ELECTRABEL NV 2210438176/707611558763/106970445794/DHR. CHRISTOFF R OTTY/ REFERENTIE: 106970445794"/>
    <s v="Inkomst"/>
    <n v="94.47"/>
    <x v="1"/>
    <s v="OK"/>
  </r>
  <r>
    <d v="2024-10-28T00:00:00"/>
    <x v="1"/>
    <n v="155"/>
    <x v="12"/>
    <s v="CORRECTIE                            29-10 DEBETVERRICHTING"/>
    <s v="Inkomst"/>
    <n v="155"/>
    <x v="2"/>
    <s v="OK"/>
  </r>
  <r>
    <d v="2024-10-28T00:00:00"/>
    <x v="1"/>
    <n v="-118"/>
    <x v="34"/>
    <s v="BETALING VIA BANCONTACT              28-10 28-10-2024 OM 15.34 UUR LAB9 WAASLAND BE9100 SINT-NIKLAAS MET KBC-DEBETKAART 6703 42XX XXXX X601 6 KAARTHOUDER: BOMBAERT BRAM"/>
    <s v="Uitgave"/>
    <n v="-118"/>
    <x v="2"/>
    <s v="OK"/>
  </r>
  <r>
    <d v="2024-10-28T00:00:00"/>
    <x v="1"/>
    <n v="-969"/>
    <x v="33"/>
    <s v="BETALING VIA BANCONTACT              28-10 28-10-2024 OM 13.02 UUR COOLBLUE N.V. BE9040 GENT MET KBC-DEBETKAART 6703 42XX XXXX X901 0 KAARTHOUDER: ROTTY CHRISTOFF"/>
    <s v="Uitgave"/>
    <n v="-969"/>
    <x v="2"/>
    <s v="OK"/>
  </r>
  <r>
    <d v="2024-10-28T00:00:00"/>
    <x v="1"/>
    <n v="-15.53"/>
    <x v="1"/>
    <s v="BETALING VIA MAESTRO                 28-10 27-10-2024 OM 12.22 UUR CARREFOUR MARKE BE MARKE MET APPLE PAY 6703 42XX XXXX X901 0 VIRTUEEL KAARTNUMMER CONTACTLOZE BETALING: 6790 28XX XXXX X695 1 KAARTHOUDER: ROTTY CHRISTOFF"/>
    <s v="Uitgave"/>
    <n v="-15.53"/>
    <x v="1"/>
    <s v="OK"/>
  </r>
  <r>
    <d v="2024-10-28T00:00:00"/>
    <x v="1"/>
    <n v="-10.64"/>
    <x v="1"/>
    <s v="BETALING VIA MAESTRO                 28-10 26-10-2024 OM 18.20 UUR CARREFOUR MARKE BE MARKE MET APPLE PAY 6703 42XX XXXX X601 6 VIRTUEEL KAARTNUMMER CONTACTLOZE BETALING: 6790 28XX XXXX X618 6 KAARTHOUDER: BOMBAERT BRAM"/>
    <s v="Uitgave"/>
    <n v="-10.64"/>
    <x v="1"/>
    <s v="OK"/>
  </r>
  <r>
    <d v="2024-10-28T00:00:00"/>
    <x v="1"/>
    <n v="-17.309999999999999"/>
    <x v="1"/>
    <s v="BETALING VIA MAESTRO                 28-10 26-10-2024 OM 11.38 UUR CARREFOUR MARKE BE MARKE MET APPLE PAY 6703 42XX XXXX X901 0 VIRTUEEL KAARTNUMMER CONTACTLOZE BETALING: 6790 28XX XXXX X695 1 KAARTHOUDER: ROTTY CHRISTOFF"/>
    <s v="Uitgave"/>
    <n v="-17.309999999999999"/>
    <x v="1"/>
    <s v="OK"/>
  </r>
  <r>
    <d v="2024-10-28T00:00:00"/>
    <x v="1"/>
    <n v="-2.4900000000000002"/>
    <x v="1"/>
    <s v="BETALING VIA MAESTRO                 28-10 26-10-2024 OM 09.00 UUR CARREFOUR MARKE BE MARKE MET KBC-DEBETKAART 6703 42XX XXXX X601 6 KAARTHOUDER: BOMBAERT BRAM"/>
    <s v="Uitgave"/>
    <n v="-2.4900000000000002"/>
    <x v="1"/>
    <s v="OK"/>
  </r>
  <r>
    <d v="2024-10-28T00:00:00"/>
    <x v="1"/>
    <n v="-13.95"/>
    <x v="43"/>
    <s v="BETALING VIA MAESTRO                 28-10 26-10-2024 OM 15.05 UUR STD BH 448 KORTRIJK BE KORTRIJK MET APPLE PAY 6703 42XX XXXX X601 6 VIRTUEEL KAARTNUMMER CONTACTLOZE BETALING: 6790 28XX XXXX X654 2 KAARTHOUDER: BOMBAERT BRAM"/>
    <s v="Uitgave"/>
    <n v="-13.95"/>
    <x v="2"/>
    <s v="OK"/>
  </r>
  <r>
    <d v="2024-10-28T00:00:00"/>
    <x v="1"/>
    <n v="-4"/>
    <x v="7"/>
    <s v="BETALING VIA MAESTRO                 28-10 26-10-2024 OM 16.56 UUR KORTRIJK P1 BE KORTRIJK MET APPLE PAY 6703 42XX XXXX X901 0 VIRTUEEL KAARTNUMMER CONTACTLOZE BETALING: 6790 28XX XXXX X695 1 KAARTHOUDER: ROTTY CHRISTOFF"/>
    <s v="Uitgave"/>
    <n v="-4"/>
    <x v="2"/>
    <s v="OK"/>
  </r>
  <r>
    <d v="2024-10-28T00:00:00"/>
    <x v="1"/>
    <n v="-10.28"/>
    <x v="3"/>
    <s v="BETALING VIA MAESTRO                 28-10 26-10-2024 OM 10.10 UUR BONNET GB +447533150555 MET APPLE PAY 6703 42XX XXXX X901 0 VIRTUEEL KAARTNUMMER CONTACTLOZE BETALING: 6790 28XX XXXX X695 1 KAARTHOUDER: ROTTY CHRISTOFF"/>
    <s v="Uitgave"/>
    <n v="-10.28"/>
    <x v="1"/>
    <s v="OK"/>
  </r>
  <r>
    <d v="2024-10-28T00:00:00"/>
    <x v="1"/>
    <n v="-5"/>
    <x v="3"/>
    <s v="BETALING VIA MAESTRO                 28-10 26-10-2024 OM 07.38 UUR BONNET GB +447533150555 MET APPLE PAY 6703 42XX XXXX X901 0 VIRTUEEL KAARTNUMMER CONTACTLOZE BETALING: 6790 28XX XXXX X695 1 KAARTHOUDER: ROTTY CHRISTOFF"/>
    <s v="Uitgave"/>
    <n v="-5"/>
    <x v="1"/>
    <s v="OK"/>
  </r>
  <r>
    <d v="2024-10-28T00:00:00"/>
    <x v="1"/>
    <n v="-3.15"/>
    <x v="34"/>
    <s v="BETALING VIA MAESTRO                 28-10 25-10-2024 OM 22.23 UUR ESSO KRUIBEKE NOORD BE KRUIBEKE NOOR MET APPLE PAY 6703 42XX XXXX X601 6 VIRTUEEL KAARTNUMMER CONTACTLOZE BETALING: 6790 28XX XXXX X654 2 KAARTHOUDER: BOMBAERT BRAM"/>
    <s v="Uitgave"/>
    <n v="-3.15"/>
    <x v="2"/>
    <s v="OK"/>
  </r>
  <r>
    <d v="2024-10-28T00:00:00"/>
    <x v="1"/>
    <n v="-0.8"/>
    <x v="34"/>
    <s v="BETALING VIA MAESTRO                 28-10 25-10-2024 OM 22.20 UUR ESSO KRUIBEKE NOORD BE KRUIBEKE MET APPLE PAY 6703 42XX XXXX X901 0 VIRTUEEL KAARTNUMMER CONTACTLOZE BETALING: 6790 28XX XXXX X695 1 KAARTHOUDER: ROTTY CHRISTOFF"/>
    <s v="Uitgave"/>
    <n v="-0.8"/>
    <x v="2"/>
    <s v="OK"/>
  </r>
  <r>
    <d v="2024-10-28T00:00:00"/>
    <x v="1"/>
    <n v="-0.92"/>
    <x v="3"/>
    <s v="BETALING VIA MAESTRO                 28-10 25-10-2024 OM 09.19 UUR BONNET GB +447533150555 MET KBC-DEBETKAART 6703 42XX XXXX X901 0 KAARTHOUDER: ROTTY CHRISTOFF"/>
    <s v="Uitgave"/>
    <n v="-0.92"/>
    <x v="1"/>
    <s v="OK"/>
  </r>
  <r>
    <d v="2024-10-29T00:00:00"/>
    <x v="1"/>
    <n v="-8.25"/>
    <x v="3"/>
    <s v="BETALING VIA MAESTRO                 29-10 29-10-2024 OM 04.23 UUR BONNET GB +447533150555 MET APPLE PAY 6703 42XX XXXX X901 0 VIRTUEEL KAARTNUMMER CONTACTLOZE BETALING: 6790 28XX XXXX X695 1 KAARTHOUDER: ROTTY CHRISTOFF"/>
    <s v="Uitgave"/>
    <n v="-8.25"/>
    <x v="1"/>
    <s v="OK"/>
  </r>
  <r>
    <d v="2024-10-29T00:00:00"/>
    <x v="1"/>
    <n v="-5"/>
    <x v="3"/>
    <s v="BETALING VIA MAESTRO                 29-10 29-10-2024 OM 01.52 UUR BONNET GB +447533150555 MET APPLE PAY 6703 42XX XXXX X901 0 VIRTUEEL KAARTNUMMER CONTACTLOZE BETALING: 6790 28XX XXXX X695 1 KAARTHOUDER: ROTTY CHRISTOFF"/>
    <s v="Uitgave"/>
    <n v="-5"/>
    <x v="1"/>
    <s v="OK"/>
  </r>
  <r>
    <d v="2024-10-29T00:00:00"/>
    <x v="1"/>
    <n v="-0.8"/>
    <x v="34"/>
    <s v="BETALING VIA MAESTRO                 29-10 28-10-2024 OM 16.23 UUR ESSO KRUIBEKE ZUID BE KRUIBEKE MET KBC-DEBETKAART 6703 42XX XXXX X901 0 KAARTHOUDER: ROTTY CHRISTOFF"/>
    <s v="Uitgave"/>
    <n v="-0.8"/>
    <x v="2"/>
    <s v="OK"/>
  </r>
  <r>
    <d v="2024-10-29T00:00:00"/>
    <x v="1"/>
    <n v="-0.8"/>
    <x v="34"/>
    <s v="BETALING VIA MAESTRO                 29-10 28-10-2024 OM 16.23 UUR ESSO KRUIBEKE ZUID BE KRUIBEKE MET KBC-DEBETKAART 6703 42XX XXXX X601 6 KAARTHOUDER: BOMBAERT BRAM"/>
    <s v="Uitgave"/>
    <n v="-0.8"/>
    <x v="2"/>
    <s v="OK"/>
  </r>
  <r>
    <d v="2024-10-29T00:00:00"/>
    <x v="1"/>
    <n v="-8.09"/>
    <x v="1"/>
    <s v="BETALING VIA MAESTRO                 29-10 28-10-2024 OM 16.54 UUR JUMBO BEVEREN BE BEVEREN MET KBC-DEBETKAART 6703 42XX XXXX X901 0 KAARTHOUDER: ROTTY CHRISTOFF"/>
    <s v="Uitgave"/>
    <n v="-8.09"/>
    <x v="1"/>
    <s v="OK"/>
  </r>
  <r>
    <d v="2024-10-29T00:00:00"/>
    <x v="1"/>
    <n v="-3.95"/>
    <x v="34"/>
    <s v="BETALING VIA MAESTRO                 29-10 28-10-2024 OM 16.27 UUR ESSO KRUIBEKE ZUID BE KRUIBEKE ZUID MET KBC-DEBETKAART 6703 42XX XXXX X901 0 KAARTHOUDER: ROTTY CHRISTOFF"/>
    <s v="Uitgave"/>
    <n v="-3.95"/>
    <x v="2"/>
    <s v="OK"/>
  </r>
  <r>
    <d v="2024-10-29T00:00:00"/>
    <x v="1"/>
    <n v="-1.27"/>
    <x v="3"/>
    <s v="BETALING VIA MAESTRO                 29-10 28-10-2024 OM 09.37 UUR BONNET GB +447533150555 MET APPLE PAY 6703 42XX XXXX X901 0 VIRTUEEL KAARTNUMMER CONTACTLOZE BETALING: 6790 28XX XXXX X695 1 KAARTHOUDER: ROTTY CHRISTOFF"/>
    <s v="Uitgave"/>
    <n v="-1.27"/>
    <x v="1"/>
    <s v="OK"/>
  </r>
  <r>
    <d v="2024-10-29T00:00:00"/>
    <x v="1"/>
    <n v="-5"/>
    <x v="3"/>
    <s v="BETALING VIA MAESTRO                 29-10 28-10-2024 OM 07.06 UUR BONNET GB +447533150555 MET APPLE PAY 6703 42XX XXXX X901 0 VIRTUEEL KAARTNUMMER CONTACTLOZE BETALING: 6790 28XX XXXX X695 1 KAARTHOUDER: ROTTY CHRISTOFF"/>
    <s v="Uitgave"/>
    <n v="-5"/>
    <x v="1"/>
    <s v="OK"/>
  </r>
  <r>
    <d v="2024-10-29T00:00:00"/>
    <x v="1"/>
    <n v="-1479"/>
    <x v="33"/>
    <s v="BETALING VIA MAESTRO                 29-10 28-10-2024 OM 14.02 UUR COOLBLUE 215 BE GENT MET APPLE PAY 6703 42XX XXXX X601 6 VIRTUEEL KAARTNUMMER CONTACTLOZE BETALING: 6790 28XX XXXX X654 2 KAARTHOUDER: BOMBAERT BRAM"/>
    <s v="Uitgave"/>
    <n v="-1479"/>
    <x v="2"/>
    <s v="OK"/>
  </r>
  <r>
    <d v="2024-10-30T00:00:00"/>
    <x v="1"/>
    <n v="227"/>
    <x v="12"/>
    <s v="CORRECTIE                            31-10 DEBETVERRICHTING"/>
    <s v="Inkomst"/>
    <n v="227"/>
    <x v="2"/>
    <s v="OK"/>
  </r>
  <r>
    <d v="2024-10-30T00:00:00"/>
    <x v="1"/>
    <n v="-29"/>
    <x v="39"/>
    <s v="BETALING VIA MAESTRO                 30-10 29-10-2024 OM 16.58 UUR TOM&amp;CO KORTRIJK BE KORTRIJK MET APPLE PAY 6703 42XX XXXX X601 6 VIRTUEEL KAARTNUMMER CONTACTLOZE BETALING: 6790 28XX XXXX X831 3 KAARTHOUDER: BOMBAERT BRAM"/>
    <s v="Uitgave"/>
    <n v="-29"/>
    <x v="2"/>
    <s v="OK"/>
  </r>
  <r>
    <d v="2024-10-30T00:00:00"/>
    <x v="1"/>
    <n v="-8"/>
    <x v="39"/>
    <s v="BETALING VIA MAESTRO                 30-10 29-10-2024 OM 16.28 UUR TOM&amp;CO KORTRIJK BE KORTRIJK MET KBC-DEBETKAART 6703 42XX XXXX X601 6 KAARTHOUDER: BOMBAERT BRAM"/>
    <s v="Uitgave"/>
    <n v="-8"/>
    <x v="2"/>
    <s v="OK"/>
  </r>
  <r>
    <d v="2024-10-30T00:00:00"/>
    <x v="1"/>
    <n v="-13"/>
    <x v="44"/>
    <s v="BETALING VIA BANCONTACT              30-10 30-10-2024 OM 10.33 UUR CARWASH DE SINGEL BE8520 KUURNE MET KBC-DEBETKAART 6703 42XX XXXX X901 0 KAARTHOUDER: ROTTY CHRISTOFF"/>
    <s v="Uitgave"/>
    <n v="-13"/>
    <x v="2"/>
    <s v="OK"/>
  </r>
  <r>
    <d v="2024-10-30T00:00:00"/>
    <x v="1"/>
    <n v="-227"/>
    <x v="33"/>
    <s v="BETALING VIA BANCONTACT              30-10 30-10-2024 OM 09.18 UUR COOLBLUE N.V. 307 BE8520 KUURNE MET KBC-DEBETKAART 6703 42XX XXXX X901 0 KAARTHOUDER: ROTTY CHRISTOFF"/>
    <s v="Uitgave"/>
    <n v="-227"/>
    <x v="2"/>
    <s v="OK"/>
  </r>
  <r>
    <d v="2024-10-30T00:00:00"/>
    <x v="1"/>
    <n v="-66"/>
    <x v="36"/>
    <s v="EUROPESE DOMICILIERING               30-10 SCHULDEISER     : TELENET BV REF. SCHULDEISER: 115343185308241960568 MANDAATREFERTE  : 001285135 MEDEDELING      : ACCOUNT: 115343185 REF : 3082419605 68"/>
    <s v="Uitgave"/>
    <n v="-66"/>
    <x v="1"/>
    <s v="OK"/>
  </r>
  <r>
    <d v="2024-10-30T00:00:00"/>
    <x v="1"/>
    <n v="-262.45999999999998"/>
    <x v="37"/>
    <s v="BETALING LEASING                     30-10 0001/0001/BE/2402891156"/>
    <s v="Uitgave"/>
    <n v="-262.45999999999998"/>
    <x v="1"/>
    <s v="OK"/>
  </r>
  <r>
    <d v="2024-10-30T00:00:00"/>
    <x v="1"/>
    <n v="-5.64"/>
    <x v="1"/>
    <s v="BETALING VIA MAESTRO                 30-10 29-10-2024 OM 12.58 UUR CARREFOUR MARKE BE MARKE MET APPLE PAY 6703 42XX XXXX X901 0 VIRTUEEL KAARTNUMMER CONTACTLOZE BETALING: 6790 28XX XXXX X658 7 KAARTHOUDER: ROTTY CHRISTOFF"/>
    <s v="Uitgave"/>
    <n v="-5.64"/>
    <x v="1"/>
    <s v="OK"/>
  </r>
  <r>
    <d v="2024-10-30T00:00:00"/>
    <x v="1"/>
    <n v="-18.920000000000002"/>
    <x v="1"/>
    <s v="BETALING VIA MAESTRO                 30-10 29-10-2024 OM 12.29 UUR CARREFOUR MARKE BE MARKE MET KBC-DEBETKAART 6703 42XX XXXX X601 6 KAARTHOUDER: BOMBAERT BRAM"/>
    <s v="Uitgave"/>
    <n v="-18.920000000000002"/>
    <x v="1"/>
    <s v="OK"/>
  </r>
  <r>
    <d v="2024-10-30T00:00:00"/>
    <x v="1"/>
    <n v="-10.4"/>
    <x v="1"/>
    <s v="BETALING VIA MAESTRO                 30-10 28-10-2024 OM 16.03 UUR STARBUCKS KRUIBEKE ZUI BE KRUIBEKE-NOOR MET KBC-DEBETKAART 6703 42XX XXXX X601 6 KAARTHOUDER: BOMBAERT BRAM"/>
    <s v="Uitgave"/>
    <n v="-10.4"/>
    <x v="1"/>
    <s v="OK"/>
  </r>
  <r>
    <d v="2024-10-30T00:00:00"/>
    <x v="1"/>
    <n v="-323.66000000000003"/>
    <x v="37"/>
    <s v="BETALING LEASING                     30-10 0001/0001/BE/2402891156"/>
    <s v="Uitgave"/>
    <n v="-323.66000000000003"/>
    <x v="1"/>
    <s v="OK"/>
  </r>
  <r>
    <d v="2024-10-31T00:00:00"/>
    <x v="1"/>
    <n v="-26"/>
    <x v="34"/>
    <s v="BETALING VIA BANCONTACT              04-11 31-10-2024 OM 17.34 UUR TICKETS FOR XPO BE8500 KORTRIJK MET KBC-DEBETKAART 6703 42XX XXXX X601 6 KAARTHOUDER: BOMBAERT BRAM INFO VAN DE HANDELAAR: 65Z4VN1 ONLINE TICKETS - BOEKT"/>
    <s v="Uitgave"/>
    <n v="-26"/>
    <x v="2"/>
    <s v="OK"/>
  </r>
  <r>
    <d v="2024-10-31T00:00:00"/>
    <x v="1"/>
    <n v="-5"/>
    <x v="3"/>
    <s v="BETALING VIA MAESTRO                 31-10 31-10-2024 OM 04.22 UUR BONNET GB +447533150555 MET APPLE PAY 6703 42XX XXXX X901 0 VIRTUEEL KAARTNUMMER CONTACTLOZE BETALING: 6790 28XX XXXX X695 1 KAARTHOUDER: ROTTY CHRISTOFF"/>
    <s v="Uitgave"/>
    <n v="-5"/>
    <x v="1"/>
    <s v="OK"/>
  </r>
  <r>
    <d v="2024-10-31T00:00:00"/>
    <x v="1"/>
    <n v="-5.5"/>
    <x v="4"/>
    <s v="BETALING VIA MAESTRO                 31-10 30-10-2024 OM 18.37 UUR IKEA GENT-FOOD BE SINT-DENIJS-W MET APPLE PAY 6703 42XX XXXX X601 6 VIRTUEEL KAARTNUMMER CONTACTLOZE BETALING: 6790 28XX XXXX X654 2 KAARTHOUDER: BOMBAERT BRAM"/>
    <s v="Uitgave"/>
    <n v="-5.5"/>
    <x v="2"/>
    <s v="OK"/>
  </r>
  <r>
    <d v="2024-10-31T00:00:00"/>
    <x v="1"/>
    <n v="-4.1500000000000004"/>
    <x v="3"/>
    <s v="BETALING VIA MAESTRO                 31-10 30-10-2024 OM 09.03 UUR BONNET GB +447533150555 MET KBC-DEBETKAART 6703 42XX XXXX X901 0 KAARTHOUDER: ROTTY CHRISTOFF"/>
    <s v="Uitgave"/>
    <n v="-4.1500000000000004"/>
    <x v="1"/>
    <s v="OK"/>
  </r>
  <r>
    <d v="2024-10-31T00:00:00"/>
    <x v="1"/>
    <n v="-7.1"/>
    <x v="1"/>
    <s v="BETALING VIA BANCONTACT              31-10 31-10-2024 OM 08.21 UUR SANTY JAN DHR. BE8510 MARKE MET KBC-DEBETKAART 6703 42XX XXXX X901 0 KAARTHOUDER: ROTTY CHRISTOFF"/>
    <s v="Uitgave"/>
    <n v="-7.1"/>
    <x v="1"/>
    <s v="OK"/>
  </r>
  <r>
    <d v="2024-10-31T00:00:00"/>
    <x v="1"/>
    <n v="-44.64"/>
    <x v="8"/>
    <s v="EUROPESE DOMICILIERING               31-10 SCHULDEISER     : KBC VERZEKERINGEN REF. SCHULDEISER: 395778063117 MANDAATREFERTE  : L00194638787V0001 EIGEN OMSCHR.   : HOSPITALISATIEVERZEKERING MEDEDELING      : POL.54467509 31/10/2024-30/11/2024 HOSPITALISATIEVERZEKERING"/>
    <s v="Uitgave"/>
    <n v="-44.64"/>
    <x v="1"/>
    <s v="OK"/>
  </r>
  <r>
    <d v="2024-11-01T00:00:00"/>
    <x v="2"/>
    <n v="2366.1"/>
    <x v="0"/>
    <s v="OVERSCHRIJVING VAN                   30-10 BE64 3751 1173 1652 BANKIER OPDRACHTGEVER: BBRUBEBB VVM DE LIJN ALGEMENE REK /A/ 29076 LOON VVM 10/2024"/>
    <s v="Inkomst"/>
    <n v="2366.1"/>
    <x v="0"/>
    <s v="OK"/>
  </r>
  <r>
    <d v="2024-11-01T00:00:00"/>
    <x v="2"/>
    <n v="2186.96"/>
    <x v="0"/>
    <s v="OVERSCHRIJVING VAN                   31-10 BE57 3751 1109 9435 BANKIER OPDRACHTGEVER: BBRUBEBB OV HULPREKENING /A/E036004 - 19303221177-118257-311 BETALING-10/2024- -- REFERENTIE: 241001-036004-/A/E036004"/>
    <s v="Inkomst"/>
    <n v="2186.96"/>
    <x v="0"/>
    <s v="OK"/>
  </r>
  <r>
    <d v="2024-11-01T00:00:00"/>
    <x v="2"/>
    <n v="-25.38"/>
    <x v="12"/>
    <s v="BETALING VIA BANCONTACT              04-11 01-11-2024 OM 15.02 UUR DE NELSON BE8620 NIEUWPOORT MET KBC-DEBETKAART 6703 42XX XXXX X901 0 KAARTHOUDER: ROTTY CHRISTOFF"/>
    <s v="Uitgave"/>
    <n v="-25.38"/>
    <x v="2"/>
    <s v="OK"/>
  </r>
  <r>
    <d v="2024-11-01T00:00:00"/>
    <x v="2"/>
    <n v="-6.94"/>
    <x v="12"/>
    <s v="BETALING VIA BANCONTACT              04-11 01-11-2024 OM 17.23 UUR DE NELSON BE8620 NIEUWPOORT MET KBC-DEBETKAART 6703 42XX XXXX X601 6 KAARTHOUDER: BOMBAERT BRAM"/>
    <s v="Uitgave"/>
    <n v="-6.94"/>
    <x v="2"/>
    <s v="OK"/>
  </r>
  <r>
    <d v="2024-11-01T00:00:00"/>
    <x v="2"/>
    <n v="-6.84"/>
    <x v="12"/>
    <s v="BETALING VIA BANCONTACT              04-11 01-11-2024 OM 15.18 UUR DE NELSON BE8620 NIEUWPOORT MET KBC-DEBETKAART 6703 42XX XXXX X601 6 KAARTHOUDER: BOMBAERT BRAM"/>
    <s v="Uitgave"/>
    <n v="-6.84"/>
    <x v="2"/>
    <s v="OK"/>
  </r>
  <r>
    <d v="2024-11-01T00:00:00"/>
    <x v="2"/>
    <n v="-12.08"/>
    <x v="1"/>
    <s v="BETALING VIA BANCONTACT              04-11 01-11-2024 OM 17.17 UUR PROXY DELHAIZE NIEUWPO BE8620 NIEUWPOORT MET KBC-DEBETKAART 6703 42XX XXXX X601 6 KAARTHOUDER: BOMBAERT BRAM"/>
    <s v="Uitgave"/>
    <n v="-12.08"/>
    <x v="1"/>
    <s v="OK"/>
  </r>
  <r>
    <d v="2024-11-02T00:00:00"/>
    <x v="2"/>
    <n v="-5.8"/>
    <x v="1"/>
    <s v="BETALING VIA BANCONTACT              04-11 02-11-2024 OM 12.02 UUR CATTEEUW LUDOVIC BE8510 MARKE MET KBC-DEBETKAART 6703 42XX XXXX X901 0 KAARTHOUDER: ROTTY CHRISTOFF"/>
    <s v="Uitgave"/>
    <n v="-5.8"/>
    <x v="1"/>
    <s v="OK"/>
  </r>
  <r>
    <d v="2024-11-03T00:00:00"/>
    <x v="2"/>
    <n v="-32.97"/>
    <x v="22"/>
    <s v="BETALING VIA BANCONTACT              04-11 03-11-2024 OM 19.55 UUR EDC RETAIL B.V. NL9641KS VEENDAM MET KBC-DEBETKAART 6703 42XX XXXX X601 6 KAARTHOUDER: BOMBAERT BRAM INFO VAN DE HANDELAAR: ET241103994073"/>
    <s v="Uitgave"/>
    <n v="-32.97"/>
    <x v="2"/>
    <s v="OK"/>
  </r>
  <r>
    <d v="2024-11-04T00:00:00"/>
    <x v="2"/>
    <n v="-39.520000000000003"/>
    <x v="9"/>
    <s v="EUROPESE DOMICILIERING               04-11 SCHULDEISER     : ACV-CSC REF. SCHULDEISER: 1124 BIJDRAGEN 102024-112024 MANDAATREFERTE  : N00814013 MEDEDELING      : SCOR                   BBA                   081760860769"/>
    <s v="Uitgave"/>
    <n v="-39.520000000000003"/>
    <x v="1"/>
    <s v="OK"/>
  </r>
  <r>
    <d v="2024-11-04T00:00:00"/>
    <x v="2"/>
    <n v="-12.1"/>
    <x v="14"/>
    <s v="BETALING VIA MAESTRO                 04-11 02-11-2024 OM 14.09 UUR NATA BE KORTRIJK MET KBC-DEBETKAART 6703 42XX XXXX X601 6 KAARTHOUDER: BOMBAERT BRAM"/>
    <s v="Uitgave"/>
    <n v="-12.1"/>
    <x v="2"/>
    <s v="OK"/>
  </r>
  <r>
    <d v="2024-11-04T00:00:00"/>
    <x v="2"/>
    <n v="-6.7"/>
    <x v="1"/>
    <s v="OVERSCHRIJVING NAAR                  04-11 BE55 7340 6631 2744 BANKIER BEGUNSTIGDE: KREDBEBB KIM'S CORNER PAYCONIQ 264809512A097D69E43E3516 KIM'S CORNER MET PAYCONIQ"/>
    <s v="Uitgave"/>
    <n v="-6.7"/>
    <x v="1"/>
    <s v="OK"/>
  </r>
  <r>
    <d v="2024-11-04T00:00:00"/>
    <x v="2"/>
    <n v="-95"/>
    <x v="13"/>
    <s v="BETALING VIA BANCONTACT              04-11 04-11-2024 OM 15.41 UUR ENGIE BE1000 BRUSSEL MET KBC-DEBETKAART 6703 42XX XXXX X901 0 KAARTHOUDER: ROTTY CHRISTOFF"/>
    <s v="Uitgave"/>
    <n v="-95"/>
    <x v="1"/>
    <s v="OK"/>
  </r>
  <r>
    <d v="2024-11-04T00:00:00"/>
    <x v="2"/>
    <n v="-18.5"/>
    <x v="12"/>
    <s v="BETALING VIA MAESTRO                 04-11 31-10-2024 OM 19.11 UUR CCV*KORESTO BE KORTRIJK MET APPLE PAY 6703 42XX XXXX X601 6 VIRTUEEL KAARTNUMMER CONTACTLOZE BETALING: 6790 28XX XXXX X654 2 KAARTHOUDER: BOMBAERT BRAM"/>
    <s v="Uitgave"/>
    <n v="-18.5"/>
    <x v="2"/>
    <s v="OK"/>
  </r>
  <r>
    <d v="2024-11-04T00:00:00"/>
    <x v="2"/>
    <n v="-5"/>
    <x v="12"/>
    <s v="BETALING VIA MAESTRO                 04-11 31-10-2024 OM 19.52 UUR CCV*ALFAPARK NV BE KORTRIJK MET KBC-DEBETKAART 6703 42XX XXXX X901 0 KAARTHOUDER: ROTTY CHRISTOFF"/>
    <s v="Uitgave"/>
    <n v="-5"/>
    <x v="2"/>
    <s v="OK"/>
  </r>
  <r>
    <d v="2024-11-04T00:00:00"/>
    <x v="2"/>
    <n v="-18.2"/>
    <x v="2"/>
    <s v="BETALING VIA MAESTRO                 04-11 03-11-2024 OM 16.54 UUR EURO SHOP KORTRIJK BE ROESELARE MET APPLE PAY 6703 42XX XXXX X601 6 VIRTUEEL KAARTNUMMER CONTACTLOZE BETALING: 6790 28XX XXXX X654 2 KAARTHOUDER: BOMBAERT BRAM"/>
    <s v="Uitgave"/>
    <n v="-18.2"/>
    <x v="2"/>
    <s v="OK"/>
  </r>
  <r>
    <d v="2024-11-04T00:00:00"/>
    <x v="2"/>
    <n v="-12.34"/>
    <x v="1"/>
    <s v="BETALING VIA MAESTRO                 04-11 03-11-2024 OM 17.09 UUR CARREFOUR MARKE BE MARKE MET APPLE PAY 6703 42XX XXXX X601 6 VIRTUEEL KAARTNUMMER CONTACTLOZE BETALING: 6790 28XX XXXX X654 2 KAARTHOUDER: BOMBAERT BRAM"/>
    <s v="Uitgave"/>
    <n v="-12.34"/>
    <x v="1"/>
    <s v="OK"/>
  </r>
  <r>
    <d v="2024-11-04T00:00:00"/>
    <x v="2"/>
    <n v="-9.59"/>
    <x v="1"/>
    <s v="BETALING VIA MAESTRO                 04-11 03-11-2024 OM 14.52 UUR CARREFOUR MARKE BE MARKE MET APPLE PAY 6703 42XX XXXX X601 6 VIRTUEEL KAARTNUMMER CONTACTLOZE BETALING: 6790 28XX XXXX X654 2 KAARTHOUDER: BOMBAERT BRAM"/>
    <s v="Uitgave"/>
    <n v="-9.59"/>
    <x v="1"/>
    <s v="OK"/>
  </r>
  <r>
    <d v="2024-11-04T00:00:00"/>
    <x v="2"/>
    <n v="-5.82"/>
    <x v="3"/>
    <s v="BETALING VIA MAESTRO                 04-11 03-11-2024 OM 10.21 UUR BONNET GB +447533150555 MET APPLE PAY 6703 42XX XXXX X901 0 VIRTUEEL KAARTNUMMER CONTACTLOZE BETALING: 6790 28XX XXXX X695 1 KAARTHOUDER: ROTTY CHRISTOFF"/>
    <s v="Uitgave"/>
    <n v="-5.82"/>
    <x v="1"/>
    <s v="OK"/>
  </r>
  <r>
    <d v="2024-11-04T00:00:00"/>
    <x v="2"/>
    <n v="-5"/>
    <x v="3"/>
    <s v="BETALING VIA MAESTRO                 04-11 03-11-2024 OM 07.50 UUR BONNET GB +447533150555 MET APPLE PAY 6703 42XX XXXX X901 0 VIRTUEEL KAARTNUMMER CONTACTLOZE BETALING: 6790 28XX XXXX X695 1 KAARTHOUDER: ROTTY CHRISTOFF"/>
    <s v="Uitgave"/>
    <n v="-5"/>
    <x v="1"/>
    <s v="OK"/>
  </r>
  <r>
    <d v="2024-11-04T00:00:00"/>
    <x v="2"/>
    <n v="-6.4"/>
    <x v="7"/>
    <s v="BETALING VIA MAESTRO                 04-11 01-11-2024 OM 00.00 UUR PARKING NIEUWPOORT BE NIEUWPOORT MET APPLE PAY 6703 42XX XXXX X901 0 VIRTUEEL KAARTNUMMER CONTACTLOZE BETALING: 6790 28XX XXXX X658 7 KAARTHOUDER: ROTTY CHRISTOFF"/>
    <s v="Uitgave"/>
    <n v="-6.4"/>
    <x v="2"/>
    <s v="OK"/>
  </r>
  <r>
    <d v="2024-11-04T00:00:00"/>
    <x v="2"/>
    <n v="-1.5"/>
    <x v="7"/>
    <s v="BETALING VIA MAESTRO                 04-11 02-11-2024 OM 14.16 UUR KORTRIJK P1 BE KORTRIJK MET APPLE PAY 6703 42XX XXXX X901 0 VIRTUEEL KAARTNUMMER CONTACTLOZE BETALING: 6790 28XX XXXX X658 7 KAARTHOUDER: ROTTY CHRISTOFF"/>
    <s v="Uitgave"/>
    <n v="-1.5"/>
    <x v="2"/>
    <s v="OK"/>
  </r>
  <r>
    <d v="2024-11-04T00:00:00"/>
    <x v="2"/>
    <n v="-22.4"/>
    <x v="5"/>
    <s v="BETALING VIA MAESTRO                 04-11 02-11-2024 OM 13.39 UUR RED BOURBON BVBA BE VICHTE MET APPLE PAY 6703 42XX XXXX X601 6 VIRTUEEL KAARTNUMMER CONTACTLOZE BETALING: 6790 28XX XXXX X654 2 KAARTHOUDER: BOMBAERT BRAM"/>
    <s v="Uitgave"/>
    <n v="-22.4"/>
    <x v="2"/>
    <s v="OK"/>
  </r>
  <r>
    <d v="2024-11-04T00:00:00"/>
    <x v="2"/>
    <n v="-10.6"/>
    <x v="3"/>
    <s v="BETALING VIA MAESTRO                 04-11 02-11-2024 OM 09.33 UUR BONNET GB +447533150555 MET APPLE PAY 6703 42XX XXXX X901 0 VIRTUEEL KAARTNUMMER CONTACTLOZE BETALING: 6790 28XX XXXX X695 1 KAARTHOUDER: ROTTY CHRISTOFF"/>
    <s v="Uitgave"/>
    <n v="-10.6"/>
    <x v="1"/>
    <s v="OK"/>
  </r>
  <r>
    <d v="2024-11-04T00:00:00"/>
    <x v="2"/>
    <n v="-5"/>
    <x v="3"/>
    <s v="BETALING VIA MAESTRO                 04-11 02-11-2024 OM 07.02 UUR BONNET GB +447533150555 MET APPLE PAY 6703 42XX XXXX X901 0 VIRTUEEL KAARTNUMMER CONTACTLOZE BETALING: 6790 28XX XXXX X695 1 KAARTHOUDER: ROTTY CHRISTOFF"/>
    <s v="Uitgave"/>
    <n v="-5"/>
    <x v="1"/>
    <s v="OK"/>
  </r>
  <r>
    <d v="2024-11-04T00:00:00"/>
    <x v="2"/>
    <n v="-3"/>
    <x v="1"/>
    <s v="BETALING VIA MAESTRO                 04-11 02-11-2024 OM 13.29 UUR LSP*AUSTRALIAN SHOPPIN BE KORTRIJK MET APPLE PAY 6703 42XX XXXX X601 6 VIRTUEEL KAARTNUMMER CONTACTLOZE BETALING: 6790 28XX XXXX X654 2 KAARTHOUDER: BOMBAERT BRAM"/>
    <s v="Uitgave"/>
    <n v="-3"/>
    <x v="1"/>
    <s v="OK"/>
  </r>
  <r>
    <d v="2024-11-04T00:00:00"/>
    <x v="2"/>
    <n v="-5.79"/>
    <x v="1"/>
    <s v="BETALING VIA MAESTRO                 04-11 01-11-2024 OM 08.23 UUR CARREFOUR MARKE BE MARKE MET KBC-DEBETKAART 6703 42XX XXXX X601 6 KAARTHOUDER: BOMBAERT BRAM"/>
    <s v="Uitgave"/>
    <n v="-5.79"/>
    <x v="1"/>
    <s v="OK"/>
  </r>
  <r>
    <d v="2024-11-04T00:00:00"/>
    <x v="2"/>
    <n v="-7.98"/>
    <x v="1"/>
    <s v="BETALING VIA MAESTRO                 04-11 01-11-2024 OM 11.36 UUR CARREFOUR MARKE BE MARKE MET APPLE PAY 6703 42XX XXXX X901 0 VIRTUEEL KAARTNUMMER CONTACTLOZE BETALING: 6790 28XX XXXX X658 7 KAARTHOUDER: ROTTY CHRISTOFF"/>
    <s v="Uitgave"/>
    <n v="-7.98"/>
    <x v="1"/>
    <s v="OK"/>
  </r>
  <r>
    <d v="2024-11-04T00:00:00"/>
    <x v="2"/>
    <n v="-119.95"/>
    <x v="22"/>
    <s v="BETALING VIA MAESTRO                 04-11 01-11-2024 OM 16.59 UUR G-STAR RAW NIEUWPOORT BE NIEUWPOORT MET APPLE PAY 6703 42XX XXXX X601 6 VIRTUEEL KAARTNUMMER CONTACTLOZE BETALING: 6790 28XX XXXX X654 2 KAARTHOUDER: BOMBAERT BRAM"/>
    <s v="Uitgave"/>
    <n v="-119.95"/>
    <x v="2"/>
    <s v="OK"/>
  </r>
  <r>
    <d v="2024-11-04T00:00:00"/>
    <x v="2"/>
    <n v="-24.95"/>
    <x v="27"/>
    <s v="BETALING VIA MAESTRO                 04-11 31-10-2024 OM 19.48 UUR BOEKTOPIA BE ANTWERPEN MET APPLE PAY 6703 42XX XXXX X601 6 VIRTUEEL KAARTNUMMER CONTACTLOZE BETALING: 6790 28XX XXXX X654 2 KAARTHOUDER: BOMBAERT BRAM"/>
    <s v="Uitgave"/>
    <n v="-24.95"/>
    <x v="2"/>
    <s v="OK"/>
  </r>
  <r>
    <d v="2024-11-04T00:00:00"/>
    <x v="2"/>
    <n v="-33.67"/>
    <x v="1"/>
    <s v="BETALING VIA MAESTRO                 04-11 31-10-2024 OM 11.09 UUR SPAR KORTRIJK BE KORTRIJK MET APPLE PAY 6703 42XX XXXX X601 6 VIRTUEEL KAARTNUMMER CONTACTLOZE BETALING: 6790 28XX XXXX X654 2 KAARTHOUDER: BOMBAERT BRAM"/>
    <s v="Uitgave"/>
    <n v="-33.67"/>
    <x v="1"/>
    <s v="OK"/>
  </r>
  <r>
    <d v="2024-11-04T00:00:00"/>
    <x v="2"/>
    <n v="-4.2"/>
    <x v="3"/>
    <s v="BETALING VIA MAESTRO                 04-11 31-10-2024 OM 12.24 UUR BONNET GB +447533150555 MET APPLE PAY 6703 42XX XXXX X901 0 VIRTUEEL KAARTNUMMER CONTACTLOZE BETALING: 6790 28XX XXXX X695 1 KAARTHOUDER: ROTTY CHRISTOFF"/>
    <s v="Uitgave"/>
    <n v="-4.2"/>
    <x v="1"/>
    <s v="OK"/>
  </r>
  <r>
    <d v="2024-11-04T00:00:00"/>
    <x v="2"/>
    <n v="-40.619999999999997"/>
    <x v="8"/>
    <s v="EUROPESE DOMICILIERING               04-11 SCHULDEISER     : DKV BELGIUM REF. SCHULDEISER: 2024293345523551X000000000000001 MANDAATREFERTE  : 345523551/002 MEDEDELING      : 1124-1224 PREMIE"/>
    <s v="Uitgave"/>
    <n v="-40.619999999999997"/>
    <x v="1"/>
    <s v="OK"/>
  </r>
  <r>
    <d v="2024-11-05T00:00:00"/>
    <x v="2"/>
    <n v="-15"/>
    <x v="9"/>
    <s v="EUROPESE DOMICILIERING               05-11 SCHULDEISER     : ABVV WEST VLAANDEREN REF. SCHULDEISER: 8470789-1241031 MANDAATREFERTE  : 93032216582-20200713 MEDEDELING      : LIDGELD ABVV-BBTK TEM 11/24"/>
    <s v="Uitgave"/>
    <n v="-15"/>
    <x v="1"/>
    <s v="OK"/>
  </r>
  <r>
    <d v="2024-11-05T00:00:00"/>
    <x v="2"/>
    <n v="-4.2"/>
    <x v="1"/>
    <s v="OVERSCHRIJVING NAAR                  05-11 BE55 7340 6631 2744 BANKIER BEGUNSTIGDE: KREDBEBB KIM'S CORNER PAYCONIQ 51396D3306930F774E969436 KIM'S CORNER MET PAYCONIQ"/>
    <s v="Uitgave"/>
    <n v="-4.2"/>
    <x v="1"/>
    <s v="OK"/>
  </r>
  <r>
    <d v="2024-11-05T00:00:00"/>
    <x v="2"/>
    <n v="-18.489999999999998"/>
    <x v="12"/>
    <s v="BETALING VIA BANCONTACT              06-11 05-11-2024 OM 20.33 UUR EDC RETAIL B.V. NL9641KS VEENDAM MET KBC-DEBETKAART 6703 42XX XXXX X601 6 KAARTHOUDER: BOMBAERT BRAM INFO VAN DE HANDELAAR: ET2411051001886"/>
    <s v="Uitgave"/>
    <n v="-18.489999999999998"/>
    <x v="2"/>
    <s v="OK"/>
  </r>
  <r>
    <d v="2024-11-05T00:00:00"/>
    <x v="2"/>
    <n v="-0.5"/>
    <x v="6"/>
    <s v="BETALING VIA MAESTRO                 05-11 04-11-2024 OM 09.53 UUR VALINSOPAY NL NL WIJK EN AALBU MET APPLE PAY 6703 42XX XXXX X901 0 VIRTUEEL KAARTNUMMER CONTACTLOZE BETALING: 6790 28XX XXXX X658 7 KAARTHOUDER: ROTTY CHRISTOFF"/>
    <s v="Uitgave"/>
    <n v="-0.5"/>
    <x v="2"/>
    <s v="OK"/>
  </r>
  <r>
    <d v="2024-11-05T00:00:00"/>
    <x v="2"/>
    <n v="-0.5"/>
    <x v="6"/>
    <s v="BETALING VIA MAESTRO                 05-11 04-11-2024 OM 09.52 UUR VALINSOPAY NL NL WIJK EN AALBU MET APPLE PAY 6703 42XX XXXX X901 0 VIRTUEEL KAARTNUMMER CONTACTLOZE BETALING: 6790 28XX XXXX X658 7 KAARTHOUDER: ROTTY CHRISTOFF"/>
    <s v="Uitgave"/>
    <n v="-0.5"/>
    <x v="2"/>
    <s v="OK"/>
  </r>
  <r>
    <d v="2024-11-05T00:00:00"/>
    <x v="2"/>
    <n v="-6.54"/>
    <x v="1"/>
    <s v="BETALING VIA MAESTRO                 05-11 04-11-2024 OM 16.50 UUR CARREFOUR MARKE BE MARKE MET APPLE PAY 6703 42XX XXXX X601 6 VIRTUEEL KAARTNUMMER CONTACTLOZE BETALING: 6790 28XX XXXX X654 2 KAARTHOUDER: BOMBAERT BRAM"/>
    <s v="Uitgave"/>
    <n v="-6.54"/>
    <x v="1"/>
    <s v="OK"/>
  </r>
  <r>
    <d v="2024-11-06T00:00:00"/>
    <x v="2"/>
    <n v="-19.649999999999999"/>
    <x v="9"/>
    <s v="EUROPESE DOMICILIERING               06-11 SCHULDEISER     : ACOD BIJDRAGEN REF. SCHULDEISER: MEMBERS/CONTRIBSDD/204132287 MANDAATREFERTE  : 47885563 MEDEDELING      : 0204132287 11/2024"/>
    <s v="Uitgave"/>
    <n v="-19.649999999999999"/>
    <x v="1"/>
    <s v="OK"/>
  </r>
  <r>
    <d v="2024-11-06T00:00:00"/>
    <x v="2"/>
    <n v="-37.770000000000003"/>
    <x v="23"/>
    <s v="EUROPESE DOMICILIERING               06-11 SCHULDEISER     : SOLIDARIS WEST-VLAANDEREN REF. SCHULDEISER: 407549947549 MANDAATREFERTE  : SDD30984112213972202203030070 MEDEDELING      : 407549947549 - DENTAPLAN TOT 280220 25/5591566"/>
    <s v="Uitgave"/>
    <n v="-37.770000000000003"/>
    <x v="1"/>
    <s v="OK"/>
  </r>
  <r>
    <d v="2024-11-06T00:00:00"/>
    <x v="2"/>
    <n v="-1.5"/>
    <x v="1"/>
    <s v="OVERSCHRIJVING NAAR                  06-11 BE55 7340 6631 2744 BANKIER BEGUNSTIGDE: KREDBEBB KIM'S CORNER PAYCONIQ 750A86B8F94A33128E76BFE0 KIM'S CORNER MET PAYCONIQ"/>
    <s v="Uitgave"/>
    <n v="-1.5"/>
    <x v="1"/>
    <s v="OK"/>
  </r>
  <r>
    <d v="2024-11-06T00:00:00"/>
    <x v="2"/>
    <n v="-325.86"/>
    <x v="10"/>
    <s v="BETALING VIA BANCONTACT              07-11 06-11-2024 OM 18.25 UUR MIJN.HOST NL1066JR AMSTERDAM MET KBC-DEBETKAART 6703 42XX XXXX X901 0 KAARTHOUDER: ROTTY CHRISTOFF INFO VAN DE HANDELAAR: 6DBPUUE MIJN.HOST FACTUURNR. 2"/>
    <s v="Uitgave"/>
    <n v="-325.86"/>
    <x v="2"/>
    <s v="OK"/>
  </r>
  <r>
    <d v="2024-11-06T00:00:00"/>
    <x v="2"/>
    <n v="-7.5"/>
    <x v="12"/>
    <s v="OVERSCHRIJVING NAAR                  06-11 BE81 9731 1841 6624 BANKIER BEGUNSTIGDE: ARSPBE22 JELLE LELEU PAYCONIQ E3375ECEFCCF1842321CACF6 JELLE LELEU BRAM BO MBAERT KOEKEN BAS LELEU MET PAYCONIQ"/>
    <s v="Uitgave"/>
    <n v="-7.5"/>
    <x v="2"/>
    <s v="OK"/>
  </r>
  <r>
    <d v="2024-11-06T00:00:00"/>
    <x v="2"/>
    <n v="785"/>
    <x v="12"/>
    <s v="CORRECTIE                            06-11 BETALING VIA MAESTRO 05-11-2024 GENT MET KBC-DEBETKAART 6703 42XX XXXX X601 6 KAARTHOUDER: BOMBAERT BRAM"/>
    <s v="Inkomst"/>
    <n v="785"/>
    <x v="2"/>
    <s v="OK"/>
  </r>
  <r>
    <d v="2024-11-06T00:00:00"/>
    <x v="2"/>
    <n v="-10.63"/>
    <x v="1"/>
    <s v="BETALING VIA MAESTRO                 06-11 05-11-2024 OM 16.51 UUR ALDI 26 MARKE BE MARKE MET APPLE PAY 6703 42XX XXXX X601 6 VIRTUEEL KAARTNUMMER CONTACTLOZE BETALING: 6790 28XX XXXX X654 2 KAARTHOUDER: BOMBAERT BRAM"/>
    <s v="Uitgave"/>
    <n v="-10.63"/>
    <x v="1"/>
    <s v="OK"/>
  </r>
  <r>
    <d v="2024-11-06T00:00:00"/>
    <x v="2"/>
    <n v="-9.33"/>
    <x v="1"/>
    <s v="BETALING VIA MAESTRO                 06-11 05-11-2024 OM 16.41 UUR SPAR KORTRIJK BE KORTRIJK MET APPLE PAY 6703 42XX XXXX X601 6 VIRTUEEL KAARTNUMMER CONTACTLOZE BETALING: 6790 28XX XXXX X654 2 KAARTHOUDER: BOMBAERT BRAM"/>
    <s v="Uitgave"/>
    <n v="-9.33"/>
    <x v="1"/>
    <s v="OK"/>
  </r>
  <r>
    <d v="2024-11-06T00:00:00"/>
    <x v="2"/>
    <n v="-3.09"/>
    <x v="1"/>
    <s v="BETALING VIA MAESTRO                 06-11 05-11-2024 OM 17.12 UUR CARREFOUR MARKE BE MARKE MET KBC-DEBETKAART 6703 42XX XXXX X601 6 KAARTHOUDER: BOMBAERT BRAM"/>
    <s v="Uitgave"/>
    <n v="-3.09"/>
    <x v="1"/>
    <s v="OK"/>
  </r>
  <r>
    <d v="2024-11-06T00:00:00"/>
    <x v="2"/>
    <n v="-1.99"/>
    <x v="41"/>
    <s v="BETALING VIA MAESTRO                 06-11 05-11-2024 OM 10.16 UUR ACTION 2009 BE WEVELGEM MET APPLE PAY 6703 42XX XXXX X601 6 VIRTUEEL KAARTNUMMER CONTACTLOZE BETALING: 6790 28XX XXXX X654 2 KAARTHOUDER: BOMBAERT BRAM"/>
    <s v="Uitgave"/>
    <n v="-1.99"/>
    <x v="2"/>
    <s v="OK"/>
  </r>
  <r>
    <d v="2024-11-07T00:00:00"/>
    <x v="2"/>
    <n v="-19.989999999999998"/>
    <x v="10"/>
    <s v="BETALING VIA BANCONTACT              07-11 07-11-2024 OM 16.27 UUR LICENTIEPROMO BE30 BILZEN MET KBC-DEBETKAART 6703 42XX XXXX X901 0 KAARTHOUDER: ROTTY CHRISTOFF INFO VAN DE HANDELAAR: 5CF09OV ORDER 316865"/>
    <s v="Uitgave"/>
    <n v="-19.989999999999998"/>
    <x v="2"/>
    <s v="OK"/>
  </r>
  <r>
    <d v="2024-11-07T00:00:00"/>
    <x v="2"/>
    <n v="-12.7"/>
    <x v="1"/>
    <s v="BETALING VIA MAESTRO                 07-11 06-11-2024 OM 10.35 UUR Q8 108131 GENTBRUGGE V BE GENTBRUGGE MET APPLE PAY 6703 42XX XXXX X901 0 VIRTUEEL KAARTNUMMER CONTACTLOZE BETALING: 6790 28XX XXXX X658 7 KAARTHOUDER: ROTTY CHRISTOFF"/>
    <s v="Uitgave"/>
    <n v="-12.7"/>
    <x v="1"/>
    <s v="OK"/>
  </r>
  <r>
    <d v="2024-11-07T00:00:00"/>
    <x v="2"/>
    <n v="-7.48"/>
    <x v="1"/>
    <s v="BETALING VIA MAESTRO                 07-11 06-11-2024 OM 16.35 UUR OKAY WEVELGEM 4258 BE WEVELGEM MET APPLE PAY 6703 42XX XXXX X601 6 VIRTUEEL KAARTNUMMER CONTACTLOZE BETALING: 6790 28XX XXXX X654 2 KAARTHOUDER: BOMBAERT BRAM"/>
    <s v="Uitgave"/>
    <n v="-7.48"/>
    <x v="1"/>
    <s v="OK"/>
  </r>
  <r>
    <d v="2024-11-07T00:00:00"/>
    <x v="2"/>
    <n v="-16.89"/>
    <x v="1"/>
    <s v="BETALING VIA MAESTRO                 07-11 06-11-2024 OM 16.55 UUR CARREFOUR MARKE BE MARKE MET APPLE PAY 6703 42XX XXXX X601 6 VIRTUEEL KAARTNUMMER CONTACTLOZE BETALING: 6790 28XX XXXX X654 2 KAARTHOUDER: BOMBAERT BRAM"/>
    <s v="Uitgave"/>
    <n v="-16.89"/>
    <x v="1"/>
    <s v="OK"/>
  </r>
  <r>
    <d v="2024-11-07T00:00:00"/>
    <x v="2"/>
    <n v="-0.1"/>
    <x v="6"/>
    <s v="BETALING VIA MAESTRO                 07-11 06-11-2024 OM 08.04 UUR NYA*SELECTA BELGIUM NV BE GENTBRUGGE MET APPLE PAY 6703 42XX XXXX X901 0 VIRTUEEL KAARTNUMMER CONTACTLOZE BETALING: 6790 28XX XXXX X658 7 KAARTHOUDER: ROTTY CHRISTOFF"/>
    <s v="Uitgave"/>
    <n v="-0.1"/>
    <x v="2"/>
    <s v="OK"/>
  </r>
  <r>
    <d v="2024-11-07T00:00:00"/>
    <x v="2"/>
    <n v="-0.1"/>
    <x v="6"/>
    <s v="BETALING VIA MAESTRO                 07-11 06-11-2024 OM 08.03 UUR NYA*SELECTA BELGIUM NV BE GENTBRUGGE MET APPLE PAY 6703 42XX XXXX X901 0 VIRTUEEL KAARTNUMMER CONTACTLOZE BETALING: 6790 28XX XXXX X658 7 KAARTHOUDER: ROTTY CHRISTOFF"/>
    <s v="Uitgave"/>
    <n v="-0.1"/>
    <x v="2"/>
    <s v="OK"/>
  </r>
  <r>
    <d v="2024-11-07T00:00:00"/>
    <x v="2"/>
    <n v="-48.81"/>
    <x v="3"/>
    <s v="EUROPESE DOMICILIERING               07-11 SCHULDEISER     : CHARGEMAP SAS REF. SCHULDEISER: STR16NARA5QEXFLSHVCJNRANHU09O2NJ2N MANDAATREFERTE  : YGAYU1XCULZ4UQUA MEDEDELING      : CHARGEMAP"/>
    <s v="Uitgave"/>
    <n v="-48.81"/>
    <x v="1"/>
    <s v="OK"/>
  </r>
  <r>
    <d v="2024-11-07T00:00:00"/>
    <x v="2"/>
    <n v="-12.01"/>
    <x v="16"/>
    <s v="EUROPESE DOMICILIERING               07-11 SCHULDEISER     : EUROMEX NV REF. SCHULDEISER: POLIS: 3463649 MANDAATREFERTE  : 30507E MEDEDELING      : SCOR                   BBA                   241182181036"/>
    <s v="Uitgave"/>
    <n v="-12.01"/>
    <x v="1"/>
    <s v="OK"/>
  </r>
  <r>
    <d v="2024-11-07T00:00:00"/>
    <x v="2"/>
    <n v="-4.3"/>
    <x v="1"/>
    <s v="BETALING VIA BANCONTACT              07-11 07-11-2024 OM 06.46 UUR WARI BE8510 KORTRIJK MET KBC-DEBETKAART 6703 42XX XXXX X601 6 KAARTHOUDER: BOMBAERT BRAM"/>
    <s v="Uitgave"/>
    <n v="-4.3"/>
    <x v="1"/>
    <s v="OK"/>
  </r>
  <r>
    <d v="2024-11-08T00:00:00"/>
    <x v="2"/>
    <n v="-20.59"/>
    <x v="14"/>
    <s v="BETALING VIA BANCONTACT              12-11 08-11-2024 OM 17.18 UUR PIZZA HUT BE8500 KORTRIJK MET KBC-DEBETKAART 6703 42XX XXXX X601 6 KAARTHOUDER: BOMBAERT BRAM"/>
    <s v="Uitgave"/>
    <n v="-20.59"/>
    <x v="2"/>
    <s v="OK"/>
  </r>
  <r>
    <d v="2024-11-08T00:00:00"/>
    <x v="2"/>
    <n v="-6"/>
    <x v="34"/>
    <s v="OVERSCHRIJVING NAAR                  08-11 BE43 0636 0333 6601 BANKIER BEGUNSTIGDE: GKCCBEBB THE ZONE PAYCONIQ 10E86B6E0777BACF32E49635 THE ZONE MET PAYCONIQ IN KBC MOBILE"/>
    <s v="Uitgave"/>
    <n v="-6"/>
    <x v="2"/>
    <s v="OK"/>
  </r>
  <r>
    <d v="2024-11-08T00:00:00"/>
    <x v="2"/>
    <n v="-1.5"/>
    <x v="6"/>
    <s v="BETALING VIA MAESTRO                 08-11 07-11-2024 OM 12.39 UUR VALINSOPAY NL NL WIJK EN AALBU MET APPLE PAY 6703 42XX XXXX X901 0 VIRTUEEL KAARTNUMMER CONTACTLOZE BETALING: 6790 28XX XXXX X658 7 KAARTHOUDER: ROTTY CHRISTOFF"/>
    <s v="Uitgave"/>
    <n v="-1.5"/>
    <x v="2"/>
    <s v="OK"/>
  </r>
  <r>
    <d v="2024-11-08T00:00:00"/>
    <x v="2"/>
    <n v="-7.8"/>
    <x v="1"/>
    <s v="BETALING VIA BANCONTACT              08-11 08-11-2024 OM 10.51 UUR CATTEEUW LUDOVIC BE8510 MARKE MET KBC-DEBETKAART 6703 42XX XXXX X601 6 KAARTHOUDER: BOMBAERT BRAM"/>
    <s v="Uitgave"/>
    <n v="-7.8"/>
    <x v="1"/>
    <s v="OK"/>
  </r>
  <r>
    <d v="2024-11-08T00:00:00"/>
    <x v="2"/>
    <n v="-74"/>
    <x v="33"/>
    <s v="BETALING VIA BANCONTACT              08-11 08-11-2024 OM 09.35 UUR COOLBLUE NL2600 BERCHEM MET KBC-DEBETKAART 6703 42XX XXXX X601 6 KAARTHOUDER: BOMBAERT BRAM"/>
    <s v="Uitgave"/>
    <n v="-74"/>
    <x v="2"/>
    <s v="OK"/>
  </r>
  <r>
    <d v="2024-11-08T00:00:00"/>
    <x v="2"/>
    <n v="-2.79"/>
    <x v="41"/>
    <s v="BETALING VIA MAESTRO                 08-11 07-11-2024 OM 15.50 UUR ACTION 2009 BE WEVELGEM MET APPLE PAY 6703 42XX XXXX X601 6 VIRTUEEL KAARTNUMMER CONTACTLOZE BETALING: 6790 28XX XXXX X654 2 KAARTHOUDER: BOMBAERT BRAM"/>
    <s v="Uitgave"/>
    <n v="-2.79"/>
    <x v="2"/>
    <s v="OK"/>
  </r>
  <r>
    <d v="2024-11-08T00:00:00"/>
    <x v="2"/>
    <n v="-3.06"/>
    <x v="3"/>
    <s v="BETALING VIA MAESTRO                 08-11 07-11-2024 OM 07.34 UUR BONNET GB +447533150555 MET APPLE PAY 6703 42XX XXXX X901 0 VIRTUEEL KAARTNUMMER CONTACTLOZE BETALING: 6790 28XX XXXX X695 1 KAARTHOUDER: ROTTY CHRISTOFF"/>
    <s v="Uitgave"/>
    <n v="-3.06"/>
    <x v="1"/>
    <s v="OK"/>
  </r>
  <r>
    <d v="2024-11-08T00:00:00"/>
    <x v="2"/>
    <n v="-5"/>
    <x v="3"/>
    <s v="BETALING VIA MAESTRO                 08-11 07-11-2024 OM 05.03 UUR BONNET GB +447533150555 MET APPLE PAY 6703 42XX XXXX X901 0 VIRTUEEL KAARTNUMMER CONTACTLOZE BETALING: 6790 28XX XXXX X695 1 KAARTHOUDER: ROTTY CHRISTOFF"/>
    <s v="Uitgave"/>
    <n v="-5"/>
    <x v="1"/>
    <s v="OK"/>
  </r>
  <r>
    <d v="2024-11-08T00:00:00"/>
    <x v="2"/>
    <n v="-810.65"/>
    <x v="18"/>
    <s v="EUROPESE DOMICILIERING               08-11 SCHULDEISER     : ONESTO KREDIETMAATSCHAPPIJ REF. SCHULDEISER: 077-00-13137-74/043--/20241101/R MANDAATREFERTE  : BE96SDA077001313774 MEDEDELING      : DOSSIER 077-00-13137-74 - 01/11/202 4"/>
    <s v="Uitgave"/>
    <n v="-810.65"/>
    <x v="1"/>
    <s v="OK"/>
  </r>
  <r>
    <d v="2024-11-08T00:00:00"/>
    <x v="2"/>
    <n v="-25.62"/>
    <x v="3"/>
    <s v="EUROPESE DOMICILIERING               08-11 SCHULDEISER     : DATS 24  NV REF. SCHULDEISER: 030704640899 REF: 1877735 MANDAATREFERTE  : DAKL-000000538161-5-1 MEDEDELING      : 1877735 DATS24 00737137"/>
    <s v="Uitgave"/>
    <n v="-25.62"/>
    <x v="1"/>
    <s v="OK"/>
  </r>
  <r>
    <d v="2024-11-09T00:00:00"/>
    <x v="2"/>
    <n v="-25"/>
    <x v="24"/>
    <s v="BETALING VIA BANCONTACT              12-11 09-11-2024 OM 10.21 UUR VERLINDE LAUREN BE8510 MARKE MET KBC-DEBETKAART 6703 42XX XXXX X601 6 KAARTHOUDER: BOMBAERT BRAM"/>
    <s v="Uitgave"/>
    <n v="-25"/>
    <x v="1"/>
    <s v="OK"/>
  </r>
  <r>
    <d v="2024-11-10T00:00:00"/>
    <x v="2"/>
    <n v="-14.4"/>
    <x v="1"/>
    <s v="OVERSCHRIJVING NAAR                  10-11 BE27 7785 9873 4373 BANKIER BEGUNSTIGDE: GKCCBEBB BROOD EN BANKET LUKA PAYCONIQ E588C6F9F14991A055EE692E BROOD EN BANKET LUK A                                        DE GROETJES MET PAYCONIQ IN KBC MOBILE"/>
    <s v="Uitgave"/>
    <n v="-14.4"/>
    <x v="1"/>
    <s v="OK"/>
  </r>
  <r>
    <d v="2024-11-11T00:00:00"/>
    <x v="2"/>
    <n v="-3.4"/>
    <x v="1"/>
    <s v="OVERSCHRIJVING NAAR                  11-11 BE79 3632 2576 6833 BANKIER BEGUNSTIGDE: BBRUBEBB EVARIST CARPENTIER PAYCONIQ 0D4E3E79EE203026E48C6748 EVARIST CARPENTIER MET PAYCONIQ IN KBC MOBILE"/>
    <s v="Uitgave"/>
    <n v="-3.4"/>
    <x v="1"/>
    <s v="OK"/>
  </r>
  <r>
    <d v="2024-11-12T00:00:00"/>
    <x v="2"/>
    <n v="-33.9"/>
    <x v="14"/>
    <s v="BETALING VIA MAESTRO                 12-11 07-11-2024 OM 18.49 UUR CCV*FRITUUR NATUUR BE HERKE MET APPLE PAY 6703 42XX XXXX X601 6 VIRTUEEL KAARTNUMMER CONTACTLOZE BETALING: 6790 28XX XXXX X654 2 KAARTHOUDER: BOMBAERT BRAM"/>
    <s v="Uitgave"/>
    <n v="-33.9"/>
    <x v="2"/>
    <s v="OK"/>
  </r>
  <r>
    <d v="2024-11-12T00:00:00"/>
    <x v="2"/>
    <n v="-9.5"/>
    <x v="14"/>
    <s v="BETALING VIA MAESTRO                 12-11 07-11-2024 OM 12.36 UUR 801414 WOKAWAY GENT ST BE GENT MET APPLE PAY 6703 42XX XXXX X901 0 VIRTUEEL KAARTNUMMER CONTACTLOZE BETALING: 6790 28XX XXXX X658 7 KAARTHOUDER: ROTTY CHRISTOFF"/>
    <s v="Uitgave"/>
    <n v="-9.5"/>
    <x v="2"/>
    <s v="OK"/>
  </r>
  <r>
    <d v="2024-11-12T00:00:00"/>
    <x v="2"/>
    <n v="-7.5"/>
    <x v="12"/>
    <s v="BETALING VIA BANCONTACT              12-11 12-11-2024 OM 12.43 UUR STEFANIE P2P MOBILE MET KBC-DEBETKAART 6703 42XX XXXX X601 6 KAARTHOUDER: BOMBAERT BRAM"/>
    <s v="Uitgave"/>
    <n v="-7.5"/>
    <x v="2"/>
    <s v="OK"/>
  </r>
  <r>
    <d v="2024-11-12T00:00:00"/>
    <x v="2"/>
    <n v="-263.07"/>
    <x v="1"/>
    <s v="BETALING VIA MAESTRO                 12-11 09-11-2024 OM 13.17 UUR CO&amp;GO KORTRIJK BE KORTRIJK MET APPLE PAY 6703 42XX XXXX X601 6 VIRTUEEL KAARTNUMMER CONTACTLOZE BETALING: 6790 28XX XXXX X654 2 KAARTHOUDER: BOMBAERT BRAM"/>
    <s v="Uitgave"/>
    <n v="-263.07"/>
    <x v="1"/>
    <s v="OK"/>
  </r>
  <r>
    <d v="2024-11-12T00:00:00"/>
    <x v="2"/>
    <n v="-19.95"/>
    <x v="43"/>
    <s v="BETALING VIA MAESTRO                 12-11 08-11-2024 OM 10.20 UUR STD BH 366 KUURNE BE KUURNE MET APPLE PAY 6703 42XX XXXX X601 6 VIRTUEEL KAARTNUMMER CONTACTLOZE BETALING: 6790 28XX XXXX X654 2 KAARTHOUDER: BOMBAERT BRAM"/>
    <s v="Uitgave"/>
    <n v="-19.95"/>
    <x v="2"/>
    <s v="OK"/>
  </r>
  <r>
    <d v="2024-11-12T00:00:00"/>
    <x v="2"/>
    <n v="-10.37"/>
    <x v="1"/>
    <s v="BETALING VIA MAESTRO                 12-11 09-11-2024 OM 11.38 UUR CARREFOUR MARKE BE MARKE MET APPLE PAY 6703 42XX XXXX X901 0 VIRTUEEL KAARTNUMMER CONTACTLOZE BETALING: 6790 28XX XXXX X658 7 KAARTHOUDER: ROTTY CHRISTOFF"/>
    <s v="Uitgave"/>
    <n v="-10.37"/>
    <x v="1"/>
    <s v="OK"/>
  </r>
  <r>
    <d v="2024-11-12T00:00:00"/>
    <x v="2"/>
    <n v="-2.4900000000000002"/>
    <x v="1"/>
    <s v="BETALING VIA MAESTRO                 12-11 08-11-2024 OM 08.12 UUR CARREFOUR MARKE BE MARKE MET KBC-DEBETKAART 6703 42XX XXXX X601 6 KAARTHOUDER: BOMBAERT BRAM"/>
    <s v="Uitgave"/>
    <n v="-2.4900000000000002"/>
    <x v="1"/>
    <s v="OK"/>
  </r>
  <r>
    <d v="2024-11-12T00:00:00"/>
    <x v="2"/>
    <n v="-0.5"/>
    <x v="6"/>
    <s v="BETALING VIA MAESTRO                 12-11 08-11-2024 OM 12.42 UUR VALINSOPAY NL NL WIJK EN AALBU MET APPLE PAY 6703 42XX XXXX X901 0 VIRTUEEL KAARTNUMMER CONTACTLOZE BETALING: 6790 28XX XXXX X658 7 KAARTHOUDER: ROTTY CHRISTOFF"/>
    <s v="Uitgave"/>
    <n v="-0.5"/>
    <x v="2"/>
    <s v="OK"/>
  </r>
  <r>
    <d v="2024-11-12T00:00:00"/>
    <x v="2"/>
    <n v="-4.8899999999999997"/>
    <x v="3"/>
    <s v="BETALING VIA MAESTRO                 12-11 08-11-2024 OM 09.20 UUR BONNET GB +447533150555 MET KBC-DEBETKAART 6703 42XX XXXX X901 0 KAARTHOUDER: ROTTY CHRISTOFF"/>
    <s v="Uitgave"/>
    <n v="-4.8899999999999997"/>
    <x v="1"/>
    <s v="OK"/>
  </r>
  <r>
    <d v="2024-11-12T00:00:00"/>
    <x v="2"/>
    <n v="-2.79"/>
    <x v="41"/>
    <s v="BETALING VIA MAESTRO                 12-11 08-11-2024 OM 10.24 UUR ACTION 2002 BE KUURNE MET APPLE PAY 6703 42XX XXXX X601 6 VIRTUEEL KAARTNUMMER CONTACTLOZE BETALING: 6790 28XX XXXX X654 2 KAARTHOUDER: BOMBAERT BRAM"/>
    <s v="Uitgave"/>
    <n v="-2.79"/>
    <x v="2"/>
    <s v="OK"/>
  </r>
  <r>
    <d v="2024-11-12T00:00:00"/>
    <x v="2"/>
    <n v="-49.99"/>
    <x v="33"/>
    <s v="BETALING VIA MAESTRO                 12-11 08-11-2024 OM 10.35 UUR COOLBLUE N.V. 307 BE KUURNE MET APPLE PAY 6703 42XX XXXX X601 6 VIRTUEEL KAARTNUMMER CONTACTLOZE BETALING: 6790 28XX XXXX X654 2 KAARTHOUDER: BOMBAERT BRAM"/>
    <s v="Uitgave"/>
    <n v="-49.99"/>
    <x v="2"/>
    <s v="OK"/>
  </r>
  <r>
    <d v="2024-11-12T00:00:00"/>
    <x v="2"/>
    <n v="-60"/>
    <x v="15"/>
    <s v="OVERSCHRIJVING NAAR                  12-11 BE05 0018 9871 4675 BANKIER BEGUNSTIGDE: GEBABEBB LASER LINE PAYCONIQ 631570CB5126203EA6A2213E LASER LINE MET PAYCONIQ"/>
    <s v="Uitgave"/>
    <n v="-60"/>
    <x v="2"/>
    <s v="OK"/>
  </r>
  <r>
    <d v="2024-11-12T00:00:00"/>
    <x v="2"/>
    <n v="-74.81"/>
    <x v="35"/>
    <s v="BETALING VIA BANCONTACT              12-11 12-11-2024 OM 07.08 UUR BOL.COM NL3528 BJ UTRECHT MET KBC-DEBETKAART 6703 42XX XXXX X901 0 KAARTHOUDER: ROTTY CHRISTOFF"/>
    <s v="Uitgave"/>
    <n v="-74.81"/>
    <x v="2"/>
    <s v="OK"/>
  </r>
  <r>
    <d v="2024-11-12T00:00:00"/>
    <x v="2"/>
    <n v="-12.95"/>
    <x v="20"/>
    <s v="EUROPESE DOMICILIERING               12-11 SCHULDEISER     : STREAMZ REF. SCHULDEISER: STR16NARBJIOWLZSX3MZ9RANSSEJ0XT3AC MANDAATREFERTE  : TYGILX4GBDBRBUON MEDEDELING      : STREAMZ"/>
    <s v="Uitgave"/>
    <n v="-12.95"/>
    <x v="2"/>
    <s v="OK"/>
  </r>
  <r>
    <d v="2024-11-13T00:00:00"/>
    <x v="2"/>
    <n v="6.8"/>
    <x v="19"/>
    <s v="OVERSCHRIJVING VAN                   13-11 BE86 2100 0519 9050 BANKIER OPDRACHTGEVER: GEBABEBB SOCIETE NATIONALE DES CHEMINS DE FER BELGES TERUGBETALING REFERENTIE: 928000047378"/>
    <s v="Inkomst"/>
    <n v="6.8"/>
    <x v="2"/>
    <s v="OK"/>
  </r>
  <r>
    <d v="2024-11-13T00:00:00"/>
    <x v="2"/>
    <n v="-0.9"/>
    <x v="6"/>
    <s v="BETALING VIA MAESTRO                 13-11 12-11-2024 OM 14.37 UUR VALINSOPAY NL NL WIJK EN AALBU MET APPLE PAY 6703 42XX XXXX X901 0 VIRTUEEL KAARTNUMMER CONTACTLOZE BETALING: 6790 28XX XXXX X658 7 KAARTHOUDER: ROTTY CHRISTOFF"/>
    <s v="Uitgave"/>
    <n v="-0.9"/>
    <x v="2"/>
    <s v="OK"/>
  </r>
  <r>
    <d v="2024-11-13T00:00:00"/>
    <x v="2"/>
    <n v="-1.5"/>
    <x v="6"/>
    <s v="BETALING VIA MAESTRO                 13-11 12-11-2024 OM 09.28 UUR VALINSOPAY NL NL WIJK EN AALBU MET APPLE PAY 6703 42XX XXXX X901 0 VIRTUEEL KAARTNUMMER CONTACTLOZE BETALING: 6790 28XX XXXX X658 7 KAARTHOUDER: ROTTY CHRISTOFF"/>
    <s v="Uitgave"/>
    <n v="-1.5"/>
    <x v="2"/>
    <s v="OK"/>
  </r>
  <r>
    <d v="2024-11-13T00:00:00"/>
    <x v="2"/>
    <n v="-1.4"/>
    <x v="6"/>
    <s v="BETALING VIA MAESTRO                 13-11 12-11-2024 OM 16.28 UUR VALINSOPAY NL NL WIJK EN AALBU MET APPLE PAY 6703 42XX XXXX X901 0 VIRTUEEL KAARTNUMMER CONTACTLOZE BETALING: 6790 28XX XXXX X658 7 KAARTHOUDER: ROTTY CHRISTOFF"/>
    <s v="Uitgave"/>
    <n v="-1.4"/>
    <x v="2"/>
    <s v="OK"/>
  </r>
  <r>
    <d v="2024-11-14T00:00:00"/>
    <x v="2"/>
    <n v="-10"/>
    <x v="1"/>
    <s v="INSTANTOVERSCHRIJVING NAAR           14-11 BE36 0018 7315 5781 BANKIER BEGUNSTIGDE: GEBABEBBXXX IWAN EN PATRICIA DESLOOVER PANNENKOEKEN EN SERVICE OM 15.31 UUR MET KBC MOBILE"/>
    <s v="Uitgave"/>
    <n v="-10"/>
    <x v="1"/>
    <s v="OK"/>
  </r>
  <r>
    <d v="2024-11-14T00:00:00"/>
    <x v="2"/>
    <n v="-0.9"/>
    <x v="6"/>
    <s v="BETALING VIA MAESTRO                 14-11 13-11-2024 OM 09.43 UUR VALINSOPAY NL NL WIJK EN AALBU MET APPLE PAY 6703 42XX XXXX X901 0 VIRTUEEL KAARTNUMMER CONTACTLOZE BETALING: 6790 28XX XXXX X658 7 KAARTHOUDER: ROTTY CHRISTOFF"/>
    <s v="Uitgave"/>
    <n v="-0.9"/>
    <x v="2"/>
    <s v="OK"/>
  </r>
  <r>
    <d v="2024-11-15T00:00:00"/>
    <x v="2"/>
    <n v="-10"/>
    <x v="34"/>
    <s v="OVERSCHRIJVING NAAR                  15-11 BE43 0636 0333 6601 BANKIER BEGUNSTIGDE: GKCCBEBB THE ZONE PAYCONIQ B276D8C0F2C5894C7F9D28B6 THE ZONE MET PAYCONIQ IN KBC MOBILE"/>
    <s v="Uitgave"/>
    <n v="-10"/>
    <x v="2"/>
    <s v="OK"/>
  </r>
  <r>
    <d v="2024-11-15T00:00:00"/>
    <x v="2"/>
    <n v="-9"/>
    <x v="34"/>
    <s v="OVERSCHRIJVING NAAR                  15-11 BE43 0636 0333 6601 BANKIER BEGUNSTIGDE: GKCCBEBB THE ZONE PAYCONIQ BD768E3246916258DEC47BD3 THE ZONE MET PAYCONIQ IN KBC MOBILE"/>
    <s v="Uitgave"/>
    <n v="-9"/>
    <x v="2"/>
    <s v="OK"/>
  </r>
  <r>
    <d v="2024-11-15T00:00:00"/>
    <x v="2"/>
    <n v="-1.5"/>
    <x v="6"/>
    <s v="BETALING VIA MAESTRO                 15-11 14-11-2024 OM 09.31 UUR VALINSOPAY NL NL WIJK EN AALBU MET APPLE PAY 6703 42XX XXXX X901 0 VIRTUEEL KAARTNUMMER CONTACTLOZE BETALING: 6790 28XX XXXX X658 7 KAARTHOUDER: ROTTY CHRISTOFF"/>
    <s v="Uitgave"/>
    <n v="-1.5"/>
    <x v="2"/>
    <s v="OK"/>
  </r>
  <r>
    <d v="2024-11-15T00:00:00"/>
    <x v="2"/>
    <n v="-3.95"/>
    <x v="1"/>
    <s v="BETALING VIA MAESTRO                 15-11 14-11-2024 OM 17.12 UUR OKAY BISSEGEM 4148 BE BISSEGEM MET APPLE PAY 6703 42XX XXXX X601 6 VIRTUEEL KAARTNUMMER CONTACTLOZE BETALING: 6790 28XX XXXX X654 2 KAARTHOUDER: BOMBAERT BRAM"/>
    <s v="Uitgave"/>
    <n v="-3.95"/>
    <x v="1"/>
    <s v="OK"/>
  </r>
  <r>
    <d v="2024-11-15T00:00:00"/>
    <x v="2"/>
    <n v="-1.5"/>
    <x v="6"/>
    <s v="BETALING VIA MAESTRO                 15-11 14-11-2024 OM 13.01 UUR VALINSOPAY NL NL WIJK EN AALBU MET APPLE PAY 6703 42XX XXXX X901 0 VIRTUEEL KAARTNUMMER CONTACTLOZE BETALING: 6790 28XX XXXX X658 7 KAARTHOUDER: ROTTY CHRISTOFF"/>
    <s v="Uitgave"/>
    <n v="-1.5"/>
    <x v="2"/>
    <s v="OK"/>
  </r>
  <r>
    <d v="2024-11-15T00:00:00"/>
    <x v="2"/>
    <n v="-3.15"/>
    <x v="1"/>
    <s v="BETALING VIA MAESTRO                 15-11 14-11-2024 OM 13.16 UUR SPAR KORTRIJK BE KORTRIJK MET APPLE PAY 6703 42XX XXXX X601 6 VIRTUEEL KAARTNUMMER CONTACTLOZE BETALING: 6790 28XX XXXX X654 2 KAARTHOUDER: BOMBAERT BRAM"/>
    <s v="Uitgave"/>
    <n v="-3.15"/>
    <x v="1"/>
    <s v="OK"/>
  </r>
  <r>
    <d v="2024-11-15T00:00:00"/>
    <x v="2"/>
    <n v="-5.5"/>
    <x v="1"/>
    <s v="BETALING VIA BANCONTACT              15-11 15-11-2024 OM 11.23 UUR CATTEEUW LUDOVIC BE8510 MARKE MET KBC-DEBETKAART 6703 42XX XXXX X601 6 KAARTHOUDER: BOMBAERT BRAM"/>
    <s v="Uitgave"/>
    <n v="-5.5"/>
    <x v="1"/>
    <s v="OK"/>
  </r>
  <r>
    <d v="2024-11-16T00:00:00"/>
    <x v="2"/>
    <n v="-14.55"/>
    <x v="27"/>
    <s v="BETALING VIA BANCONTACT              18-11 16-11-2024 OM 14.28 UUR ATITA NV. BE9230 WETTEREN MET KBC-DEBETKAART 6703 42XX XXXX X601 6 KAARTHOUDER: BOMBAERT BRAM"/>
    <s v="Uitgave"/>
    <n v="-14.55"/>
    <x v="2"/>
    <s v="OK"/>
  </r>
  <r>
    <d v="2024-11-16T00:00:00"/>
    <x v="2"/>
    <n v="-70.5"/>
    <x v="34"/>
    <s v="BETALING VIA BANCONTACT              18-11 16-11-2024 OM 13.33 UUR CORPORATE BENEFITS BEN BE3500 HASSELT MET KBC-DEBETKAART 6703 42XX XXXX X901 0 KAARTHOUDER: ROTTY CHRISTOFF INFO VAN DE HANDELAAR: 6J6HCLX E-BENELUX-24-104309"/>
    <s v="Uitgave"/>
    <n v="-70.5"/>
    <x v="2"/>
    <s v="OK"/>
  </r>
  <r>
    <d v="2024-11-17T00:00:00"/>
    <x v="2"/>
    <n v="-16.95"/>
    <x v="1"/>
    <s v="OVERSCHRIJVING NAAR                  17-11 BE79 3632 2576 6833 BANKIER BEGUNSTIGDE: BBRUBEBB HET LEKKER KIPJE PAYCONIQ 21BEAC8186418EACA98B6E87 HET LEKKER KIPJE MET PAYCONIQ IN KBC MOBILE"/>
    <s v="Uitgave"/>
    <n v="-16.95"/>
    <x v="1"/>
    <s v="OK"/>
  </r>
  <r>
    <d v="2024-11-18T00:00:00"/>
    <x v="2"/>
    <n v="-29.4"/>
    <x v="12"/>
    <s v="BETALING VIA MAESTRO                 18-11 17-11-2024 OM 16.14 UUR CHABLIS BVBA BE MOORSLEDE MET APPLE PAY 6703 42XX XXXX X601 6 VIRTUEEL KAARTNUMMER CONTACTLOZE BETALING: 6790 28XX XXXX X654 2 KAARTHOUDER: BOMBAERT BRAM"/>
    <s v="Uitgave"/>
    <n v="-29.4"/>
    <x v="2"/>
    <s v="OK"/>
  </r>
  <r>
    <d v="2024-11-18T00:00:00"/>
    <x v="2"/>
    <n v="-15.57"/>
    <x v="12"/>
    <s v="BETALING VIA MAESTRO                 18-11 17-11-2024 OM 17.01 UUR FLORALUX DADIZELE BE DADIZELE MET APPLE PAY 6703 42XX XXXX X601 6 VIRTUEEL KAARTNUMMER CONTACTLOZE BETALING: 6790 28XX XXXX X654 2 KAARTHOUDER: BOMBAERT BRAM"/>
    <s v="Uitgave"/>
    <n v="-15.57"/>
    <x v="2"/>
    <s v="OK"/>
  </r>
  <r>
    <d v="2024-11-18T00:00:00"/>
    <x v="2"/>
    <n v="-141"/>
    <x v="34"/>
    <s v="BETALING VIA BANCONTACT              19-11 18-11-2024 OM 17.45 UUR CORPORATE BENEFITS BEN BE3500 HASSELT MET KBC-DEBETKAART 6703 42XX XXXX X901 0 KAARTHOUDER: ROTTY CHRISTOFF INFO VAN DE HANDELAAR: 5N6YD56 E-BENELUX-24-114487"/>
    <s v="Uitgave"/>
    <n v="-141"/>
    <x v="2"/>
    <s v="OK"/>
  </r>
  <r>
    <d v="2024-11-18T00:00:00"/>
    <x v="2"/>
    <n v="-34.89"/>
    <x v="1"/>
    <s v="BETALING VIA MAESTRO                 18-11 16-11-2024 OM 11.33 UUR CARREFOUR MARKE BE MARKE MET APPLE PAY 6703 42XX XXXX X901 0 VIRTUEEL KAARTNUMMER CONTACTLOZE BETALING: 6790 28XX XXXX X658 7 KAARTHOUDER: ROTTY CHRISTOFF"/>
    <s v="Uitgave"/>
    <n v="-34.89"/>
    <x v="1"/>
    <s v="OK"/>
  </r>
  <r>
    <d v="2024-11-18T00:00:00"/>
    <x v="2"/>
    <n v="-3.98"/>
    <x v="1"/>
    <s v="BETALING VIA MAESTRO                 18-11 17-11-2024 OM 12.12 UUR CARREFOUR MARKE BE MARKE MET KBC-DEBETKAART 6703 42XX XXXX X601 6 KAARTHOUDER: BOMBAERT BRAM"/>
    <s v="Uitgave"/>
    <n v="-3.98"/>
    <x v="1"/>
    <s v="OK"/>
  </r>
  <r>
    <d v="2024-11-18T00:00:00"/>
    <x v="2"/>
    <n v="-13.52"/>
    <x v="1"/>
    <s v="BETALING VIA MAESTRO                 18-11 15-11-2024 OM 16.46 UUR ALDI 26 MARKE BE MARKE MET APPLE PAY 6703 42XX XXXX X601 6 VIRTUEEL KAARTNUMMER CONTACTLOZE BETALING: 6790 28XX XXXX X654 2 KAARTHOUDER: BOMBAERT BRAM"/>
    <s v="Uitgave"/>
    <n v="-13.52"/>
    <x v="1"/>
    <s v="OK"/>
  </r>
  <r>
    <d v="2024-11-18T00:00:00"/>
    <x v="2"/>
    <n v="-7.5"/>
    <x v="1"/>
    <s v="BETALING VIA MAESTRO                 18-11 15-11-2024 OM 12.03 UUR CCV*DELI GENT ZUID BE GENT MET APPLE PAY 6703 42XX XXXX X901 0 VIRTUEEL KAARTNUMMER CONTACTLOZE BETALING: 6790 28XX XXXX X658 7 KAARTHOUDER: ROTTY CHRISTOFF"/>
    <s v="Uitgave"/>
    <n v="-7.5"/>
    <x v="1"/>
    <s v="OK"/>
  </r>
  <r>
    <d v="2024-11-18T00:00:00"/>
    <x v="2"/>
    <n v="-1"/>
    <x v="45"/>
    <s v="BETALING VIA MAESTRO                 18-11 16-11-2024 OM 13.41 UUR DECATHLON 384 KORTRIJK BE KORTRIJK MET APPLE PAY 6703 42XX XXXX X601 6 VIRTUEEL KAARTNUMMER CONTACTLOZE BETALING: 6790 28XX XXXX X654 2 KAARTHOUDER: BOMBAERT BRAM"/>
    <s v="Uitgave"/>
    <n v="-1"/>
    <x v="2"/>
    <s v="OK"/>
  </r>
  <r>
    <d v="2024-11-18T00:00:00"/>
    <x v="2"/>
    <n v="-81.66"/>
    <x v="25"/>
    <s v="EUROPESE DOMICILIERING               18-11 SCHULDEISER     : BALOISE BELGIUM NV REF. SCHULDEISER: 0000000000000024734602704 MANDAATREFERTE  : 202025682289 MEDEDELING      : POL.1A02635 VERV.10/11/24 9802"/>
    <s v="Uitgave"/>
    <n v="-81.66"/>
    <x v="1"/>
    <s v="OK"/>
  </r>
  <r>
    <d v="2024-11-18T00:00:00"/>
    <x v="2"/>
    <n v="-33.549999999999997"/>
    <x v="26"/>
    <s v="EUROPESE DOMICILIERING               18-11 SCHULDEISER     : CARDIF -ASSURANCE VIE REF. SCHULDEISER: RF79240517266768211620411 MANDAATREFERTE  : CARDIF-8742994/01 MEDEDELING      : SCOR                   ISO                   RF79240517266768211620411"/>
    <s v="Uitgave"/>
    <n v="-33.549999999999997"/>
    <x v="1"/>
    <s v="OK"/>
  </r>
  <r>
    <d v="2024-11-18T00:00:00"/>
    <x v="2"/>
    <n v="-86.25"/>
    <x v="25"/>
    <s v="EUROPESE DOMICILIERING               18-11 SCHULDEISER     : BALOISE BELGIUM NV REF. SCHULDEISER: 0000000000000024738220905 MANDAATREFERTE  : 202025687747 MEDEDELING      : POL.1B57806 VERV.10/11/24 9802"/>
    <s v="Uitgave"/>
    <n v="-86.25"/>
    <x v="1"/>
    <s v="OK"/>
  </r>
  <r>
    <d v="2024-11-18T00:00:00"/>
    <x v="2"/>
    <n v="-10.95"/>
    <x v="28"/>
    <s v="EUROPESE DOMICILIERING               18-11 SCHULDEISER     : DPG MEDIA NV REF. SCHULDEISER: CPAY-SUB-000001047-5747918480 MANDAATREFERTE  : 12-000037945 MEDEDELING      : A1001603189 - HET LAATSTE NIEUWS - 18-11-2024 - 17-12-2024-7074859067"/>
    <s v="Uitgave"/>
    <n v="-10.95"/>
    <x v="2"/>
    <s v="OK"/>
  </r>
  <r>
    <d v="2024-11-18T00:00:00"/>
    <x v="2"/>
    <n v="-57.11"/>
    <x v="30"/>
    <s v="EUROPESE DOMICILIERING               18-11 SCHULDEISER     : PROXIMUS REF. SCHULDEISER: 8011745302 MANDAATREFERTE  : B012009068 MEDEDELING      : 007475751270007449923122"/>
    <s v="Uitgave"/>
    <n v="-57.11"/>
    <x v="1"/>
    <s v="OK"/>
  </r>
  <r>
    <d v="2024-11-19T00:00:00"/>
    <x v="2"/>
    <n v="-6.6"/>
    <x v="12"/>
    <s v="BETALING VIA MAESTRO                 19-11 18-11-2024 OM 15.56 UUR CORAL MOON BV BE IXELLES MET APPLE PAY 6703 42XX XXXX X901 0 VIRTUEEL KAARTNUMMER CONTACTLOZE BETALING: 6790 28XX XXXX X658 7 KAARTHOUDER: ROTTY CHRISTOFF"/>
    <s v="Uitgave"/>
    <n v="-6.6"/>
    <x v="2"/>
    <s v="OK"/>
  </r>
  <r>
    <d v="2024-11-19T00:00:00"/>
    <x v="2"/>
    <n v="-0.5"/>
    <x v="6"/>
    <s v="BETALING VIA MAESTRO                 19-11 18-11-2024 OM 09.42 UUR VALINSOPAY NL NL WIJK EN AALBU MET APPLE PAY 6703 42XX XXXX X901 0 VIRTUEEL KAARTNUMMER CONTACTLOZE BETALING: 6790 28XX XXXX X658 7 KAARTHOUDER: ROTTY CHRISTOFF"/>
    <s v="Uitgave"/>
    <n v="-0.5"/>
    <x v="2"/>
    <s v="OK"/>
  </r>
  <r>
    <d v="2024-11-19T00:00:00"/>
    <x v="2"/>
    <n v="-0.5"/>
    <x v="6"/>
    <s v="BETALING VIA MAESTRO                 19-11 18-11-2024 OM 09.41 UUR VALINSOPAY NL NL WIJK EN AALBU MET APPLE PAY 6703 42XX XXXX X901 0 VIRTUEEL KAARTNUMMER CONTACTLOZE BETALING: 6790 28XX XXXX X658 7 KAARTHOUDER: ROTTY CHRISTOFF"/>
    <s v="Uitgave"/>
    <n v="-0.5"/>
    <x v="2"/>
    <s v="OK"/>
  </r>
  <r>
    <d v="2024-11-19T00:00:00"/>
    <x v="2"/>
    <n v="-5.65"/>
    <x v="27"/>
    <s v="BETALING VIA BANCONTACT              19-11 19-11-2024 OM 10.29 UUR KWARTO  N.V. BE9000 GENT MET KBC-DEBETKAART 6703 42XX XXXX X601 6 KAARTHOUDER: BOMBAERT BRAM"/>
    <s v="Uitgave"/>
    <n v="-5.65"/>
    <x v="2"/>
    <s v="OK"/>
  </r>
  <r>
    <d v="2024-11-19T00:00:00"/>
    <x v="2"/>
    <n v="-5.5"/>
    <x v="1"/>
    <s v="BETALING VIA BANCONTACT              19-11 19-11-2024 OM 10.10 UUR CATTEEUW LUDOVIC BE8510 MARKE MET KBC-DEBETKAART 6703 42XX XXXX X601 6 KAARTHOUDER: BOMBAERT BRAM"/>
    <s v="Uitgave"/>
    <n v="-5.5"/>
    <x v="1"/>
    <s v="OK"/>
  </r>
  <r>
    <d v="2024-11-20T00:00:00"/>
    <x v="2"/>
    <n v="-2.7"/>
    <x v="1"/>
    <s v="INSTANTOVERSCHRIJVING NAAR           20-11 BE34 7370 2822 2090 BANKIER BEGUNSTIGDE: KREDBEBBXXX BART VAN DER BEKEN WERO ROTTY CHRISTOFF OM 12.27 MET WERO"/>
    <s v="Uitgave"/>
    <n v="-2.7"/>
    <x v="1"/>
    <s v="OK"/>
  </r>
  <r>
    <d v="2024-11-20T00:00:00"/>
    <x v="2"/>
    <n v="-1.1000000000000001"/>
    <x v="6"/>
    <s v="BETALING VIA MAESTRO                 20-11 19-11-2024 OM 15.40 UUR VALINSOPAY NL NL WIJK EN AALBU MET APPLE PAY 6703 42XX XXXX X901 0 VIRTUEEL KAARTNUMMER CONTACTLOZE BETALING: 6790 28XX XXXX X658 7 KAARTHOUDER: ROTTY CHRISTOFF"/>
    <s v="Uitgave"/>
    <n v="-1.1000000000000001"/>
    <x v="2"/>
    <s v="OK"/>
  </r>
  <r>
    <d v="2024-11-20T00:00:00"/>
    <x v="2"/>
    <n v="-1.5"/>
    <x v="6"/>
    <s v="BETALING VIA MAESTRO                 20-11 19-11-2024 OM 13.16 UUR VALINSOPAY NL NL WIJK EN AALBU MET APPLE PAY 6703 42XX XXXX X901 0 VIRTUEEL KAARTNUMMER CONTACTLOZE BETALING: 6790 28XX XXXX X658 7 KAARTHOUDER: ROTTY CHRISTOFF"/>
    <s v="Uitgave"/>
    <n v="-1.5"/>
    <x v="2"/>
    <s v="OK"/>
  </r>
  <r>
    <d v="2024-11-20T00:00:00"/>
    <x v="2"/>
    <n v="-1.89"/>
    <x v="1"/>
    <s v="BETALING VIA MAESTRO                 20-11 19-11-2024 OM 17.18 UUR CARREFOUR MARKE BE MARKE MET APPLE PAY 6703 42XX XXXX X901 0 VIRTUEEL KAARTNUMMER CONTACTLOZE BETALING: 6790 28XX XXXX X658 7 KAARTHOUDER: ROTTY CHRISTOFF"/>
    <s v="Uitgave"/>
    <n v="-1.89"/>
    <x v="1"/>
    <s v="OK"/>
  </r>
  <r>
    <d v="2024-11-20T00:00:00"/>
    <x v="2"/>
    <n v="-7.08"/>
    <x v="1"/>
    <s v="BETALING VIA MAESTRO                 20-11 19-11-2024 OM 17.03 UUR CARREFOUR MARKE BE MARKE MET APPLE PAY 6703 42XX XXXX X601 6 VIRTUEEL KAARTNUMMER CONTACTLOZE BETALING: 6790 28XX XXXX X654 2 KAARTHOUDER: BOMBAERT BRAM"/>
    <s v="Uitgave"/>
    <n v="-7.08"/>
    <x v="1"/>
    <s v="OK"/>
  </r>
  <r>
    <d v="2024-11-21T00:00:00"/>
    <x v="2"/>
    <n v="-1.5"/>
    <x v="6"/>
    <s v="BETALING VIA MAESTRO                 21-11 20-11-2024 OM 12.01 UUR VALINSOPAY NL NL WIJK EN AALBU MET APPLE PAY 6703 42XX XXXX X901 0 VIRTUEEL KAARTNUMMER CONTACTLOZE BETALING: 6790 28XX XXXX X658 7 KAARTHOUDER: ROTTY CHRISTOFF"/>
    <s v="Uitgave"/>
    <n v="-1.5"/>
    <x v="2"/>
    <s v="OK"/>
  </r>
  <r>
    <d v="2024-11-21T00:00:00"/>
    <x v="2"/>
    <n v="-20"/>
    <x v="39"/>
    <s v="BETALING VIA MAESTRO                 21-11 19-11-2024 OM 16.54 UUR TOM&amp;CO KORTRIJK BE KORTRIJK MET APPLE PAY 6703 42XX XXXX X601 6 VIRTUEEL KAARTNUMMER CONTACTLOZE BETALING: 6790 28XX XXXX X654 2 KAARTHOUDER: BOMBAERT BRAM"/>
    <s v="Uitgave"/>
    <n v="-20"/>
    <x v="2"/>
    <s v="OK"/>
  </r>
  <r>
    <d v="2024-11-21T00:00:00"/>
    <x v="2"/>
    <n v="-20"/>
    <x v="1"/>
    <s v="BETALING VIA MAESTRO                 21-11 20-11-2024 OM 14.07 UUR ALDI 26 MARKE BE MARKE MET APPLE PAY 6703 42XX XXXX X601 6 VIRTUEEL KAARTNUMMER CONTACTLOZE BETALING: 6790 28XX XXXX X654 2 KAARTHOUDER: BOMBAERT BRAM"/>
    <s v="Uitgave"/>
    <n v="-20"/>
    <x v="1"/>
    <s v="OK"/>
  </r>
  <r>
    <d v="2024-11-21T00:00:00"/>
    <x v="2"/>
    <n v="-2.7"/>
    <x v="1"/>
    <s v="BETALING VIA MAESTRO                 21-11 19-11-2024 OM 16.11 UUR SSP GENT OCTROOIPL BE GENT MET APPLE PAY 6703 42XX XXXX X901 0 VIRTUEEL KAARTNUMMER CONTACTLOZE BETALING: 6790 28XX XXXX X658 7 KAARTHOUDER: ROTTY CHRISTOFF"/>
    <s v="Uitgave"/>
    <n v="-2.7"/>
    <x v="1"/>
    <s v="OK"/>
  </r>
  <r>
    <d v="2024-11-21T00:00:00"/>
    <x v="2"/>
    <n v="-0.9"/>
    <x v="6"/>
    <s v="BETALING VIA MAESTRO                 21-11 20-11-2024 OM 10.09 UUR VALINSOPAY NL NL WIJK EN AALBU MET APPLE PAY 6703 42XX XXXX X901 0 VIRTUEEL KAARTNUMMER CONTACTLOZE BETALING: 6790 28XX XXXX X658 7 KAARTHOUDER: ROTTY CHRISTOFF"/>
    <s v="Uitgave"/>
    <n v="-0.9"/>
    <x v="2"/>
    <s v="OK"/>
  </r>
  <r>
    <d v="2024-11-21T00:00:00"/>
    <x v="2"/>
    <n v="-1.4"/>
    <x v="6"/>
    <s v="BETALING VIA MAESTRO                 21-11 20-11-2024 OM 16.00 UUR VALINSOPAY NL NL WIJK EN AALBU MET APPLE PAY 6703 42XX XXXX X901 0 VIRTUEEL KAARTNUMMER CONTACTLOZE BETALING: 6790 28XX XXXX X658 7 KAARTHOUDER: ROTTY CHRISTOFF"/>
    <s v="Uitgave"/>
    <n v="-1.4"/>
    <x v="2"/>
    <s v="OK"/>
  </r>
  <r>
    <d v="2024-11-21T00:00:00"/>
    <x v="2"/>
    <n v="-1.1000000000000001"/>
    <x v="6"/>
    <s v="BETALING VIA MAESTRO                 21-11 20-11-2024 OM 12.58 UUR VALINSOPAY NL NL WIJK EN AALBU MET APPLE PAY 6703 42XX XXXX X901 0 VIRTUEEL KAARTNUMMER CONTACTLOZE BETALING: 6790 28XX XXXX X658 7 KAARTHOUDER: ROTTY CHRISTOFF"/>
    <s v="Uitgave"/>
    <n v="-1.1000000000000001"/>
    <x v="2"/>
    <s v="OK"/>
  </r>
  <r>
    <d v="2024-11-21T00:00:00"/>
    <x v="2"/>
    <n v="-3.8"/>
    <x v="19"/>
    <s v="BETALING VIA BANCONTACT              21-11 21-11-2024 OM 07.44 UUR SNCB NMBS WEB BE1060 BRUXELLES MET KBC-DEBETKAART 6703 42XX XXXX X901 0 KAARTHOUDER: ROTTY CHRISTOFF"/>
    <s v="Uitgave"/>
    <n v="-3.8"/>
    <x v="2"/>
    <s v="OK"/>
  </r>
  <r>
    <d v="2024-11-22T00:00:00"/>
    <x v="2"/>
    <n v="-82"/>
    <x v="14"/>
    <s v="BETALING VIA BANCONTACT              25-11 22-11-2024 OM 21.07 UUR KEYAKI GT BE4101 SERAING MET KBC-DEBETKAART 6703 42XX XXXX X901 0 KAARTHOUDER: ROTTY CHRISTOFF"/>
    <s v="Uitgave"/>
    <n v="-82"/>
    <x v="2"/>
    <s v="OK"/>
  </r>
  <r>
    <d v="2024-11-22T00:00:00"/>
    <x v="2"/>
    <n v="60"/>
    <x v="32"/>
    <s v="INSTANTOVERSCHRIJVING VAN            22-11 BE19 4468 6772 0112 BANKIER OPDRACHTGEVER: KREDBEBBXXX BOMBAERT-VAN ESCH J &amp; M PROFICIAT MET JE 40STE OM 10.42 UUR"/>
    <s v="Inkomst"/>
    <n v="60"/>
    <x v="2"/>
    <s v="OK"/>
  </r>
  <r>
    <d v="2024-11-22T00:00:00"/>
    <x v="2"/>
    <n v="-9.5"/>
    <x v="12"/>
    <s v="BETALING VIA MAESTRO                 22-11 21-11-2024 OM 16.02 UUR SUMUP  *MARIO DHONT BE KORTRIJK MET APPLE PAY 6703 42XX XXXX X901 0 VIRTUEEL KAARTNUMMER CONTACTLOZE BETALING: 6790 28XX XXXX X658 7 KAARTHOUDER: ROTTY CHRISTOFF"/>
    <s v="Uitgave"/>
    <n v="-9.5"/>
    <x v="2"/>
    <s v="OK"/>
  </r>
  <r>
    <d v="2024-11-22T00:00:00"/>
    <x v="2"/>
    <n v="-1.5"/>
    <x v="6"/>
    <s v="BETALING VIA MAESTRO                 22-11 21-11-2024 OM 12.56 UUR VALINSOPAY NL NL WIJK EN AALBU MET APPLE PAY 6703 42XX XXXX X901 0 VIRTUEEL KAARTNUMMER CONTACTLOZE BETALING: 6790 28XX XXXX X658 7 KAARTHOUDER: ROTTY CHRISTOFF"/>
    <s v="Uitgave"/>
    <n v="-1.5"/>
    <x v="2"/>
    <s v="OK"/>
  </r>
  <r>
    <d v="2024-11-22T00:00:00"/>
    <x v="2"/>
    <n v="-1.5"/>
    <x v="6"/>
    <s v="BETALING VIA MAESTRO                 22-11 21-11-2024 OM 11.13 UUR VALINSOPAY NL NL WIJK EN AALBU MET APPLE PAY 6703 42XX XXXX X901 0 VIRTUEEL KAARTNUMMER CONTACTLOZE BETALING: 6790 28XX XXXX X658 7 KAARTHOUDER: ROTTY CHRISTOFF"/>
    <s v="Uitgave"/>
    <n v="-1.5"/>
    <x v="2"/>
    <s v="OK"/>
  </r>
  <r>
    <d v="2024-11-22T00:00:00"/>
    <x v="2"/>
    <n v="-11.5"/>
    <x v="1"/>
    <s v="BETALING VIA BANCONTACT              22-11 22-11-2024 OM 10.45 UUR CATTEEUW LUDOVIC BE8510 MARKE MET KBC-DEBETKAART 6703 42XX XXXX X601 6 KAARTHOUDER: BOMBAERT BRAM"/>
    <s v="Uitgave"/>
    <n v="-11.5"/>
    <x v="1"/>
    <s v="OK"/>
  </r>
  <r>
    <d v="2024-11-22T00:00:00"/>
    <x v="2"/>
    <n v="-1.23"/>
    <x v="3"/>
    <s v="EUROPESE DOMICILIERING               22-11 SCHULDEISER     : SHELL EV CHARGING SOLUTIONS BELGIUM REF. SCHULDEISER: BE24TID176135 FEITEL. BEGUNST.: SHELL EV CHARGING SOLUTIONS BELGIUM MANDAATREFERTE  : 22MA139064 MEDEDELING      : BE24SI123700"/>
    <s v="Uitgave"/>
    <n v="-1.23"/>
    <x v="1"/>
    <s v="OK"/>
  </r>
  <r>
    <d v="2024-11-22T00:00:00"/>
    <x v="2"/>
    <n v="-52.31"/>
    <x v="31"/>
    <s v="EUROPESE DOMICILIERING               22-11 SCHULDEISER     : AXA REF. SCHULDEISER: 20241116010853786445020961 MANDAATREFERTE  : 010817143526001 MEDEDELING      : 0108171435261042024-11-222024110000 0010817143526"/>
    <s v="Uitgave"/>
    <n v="-52.31"/>
    <x v="1"/>
    <s v="OK"/>
  </r>
  <r>
    <d v="2024-11-23T00:00:00"/>
    <x v="2"/>
    <n v="-5.99"/>
    <x v="10"/>
    <s v="BETALING VIA BANCONTACT              25-11 23-11-2024 OM 15.30 UUR MIJN.HOST NL1066JR AMSTERDAM MET KBC-DEBETKAART 6703 42XX XXXX X901 0 KAARTHOUDER: ROTTY CHRISTOFF INFO VAN DE HANDELAAR: 5F1A6GK MIJN.HOST ORDERNR. 000"/>
    <s v="Uitgave"/>
    <n v="-5.99"/>
    <x v="2"/>
    <s v="OK"/>
  </r>
  <r>
    <d v="2024-11-23T00:00:00"/>
    <x v="2"/>
    <n v="-5.99"/>
    <x v="10"/>
    <s v="BETALING VIA BANCONTACT              25-11 23-11-2024 OM 15.27 UUR MIJN.HOST NL1066JR AMSTERDAM MET KBC-DEBETKAART 6703 42XX XXXX X901 0 KAARTHOUDER: ROTTY CHRISTOFF INFO VAN DE HANDELAAR: 51MQLNF MIJN.HOST ORDERNR. 000"/>
    <s v="Uitgave"/>
    <n v="-5.99"/>
    <x v="2"/>
    <s v="OK"/>
  </r>
  <r>
    <d v="2024-11-25T00:00:00"/>
    <x v="2"/>
    <n v="-12.7"/>
    <x v="2"/>
    <s v="BETALING VIA MAESTRO                 25-11 24-11-2024 OM 16.09 UUR EURO SHOP KORTRIJK BE ROESELARE MET APPLE PAY 6703 42XX XXXX X601 6 VIRTUEEL KAARTNUMMER CONTACTLOZE BETALING: 6790 28XX XXXX X035 0 KAARTHOUDER: BOMBAERT BRAM"/>
    <s v="Uitgave"/>
    <n v="-12.7"/>
    <x v="2"/>
    <s v="OK"/>
  </r>
  <r>
    <d v="2024-11-25T00:00:00"/>
    <x v="2"/>
    <n v="-4.99"/>
    <x v="1"/>
    <s v="BETALING VIA MAESTRO                 25-11 24-11-2024 OM 09.07 UUR CARREFOUR MARKE BE MARKE MET APPLE PAY 6703 42XX XXXX X601 6 VIRTUEEL KAARTNUMMER CONTACTLOZE BETALING: 6790 28XX XXXX X035 0 KAARTHOUDER: BOMBAERT BRAM"/>
    <s v="Uitgave"/>
    <n v="-4.99"/>
    <x v="1"/>
    <s v="OK"/>
  </r>
  <r>
    <d v="2024-11-25T00:00:00"/>
    <x v="2"/>
    <n v="-1.98"/>
    <x v="1"/>
    <s v="BETALING VIA MAESTRO                 25-11 23-11-2024 OM 09.14 UUR CARREFOUR MARKE BE MARKE MET KBC-DEBETKAART 6703 42XX XXXX X601 6 KAARTHOUDER: BOMBAERT BRAM"/>
    <s v="Uitgave"/>
    <n v="-1.98"/>
    <x v="1"/>
    <s v="OK"/>
  </r>
  <r>
    <d v="2024-11-25T00:00:00"/>
    <x v="2"/>
    <n v="-1648"/>
    <x v="46"/>
    <s v="BETALING VIA MAESTRO                 25-11 23-11-2024 OM 00.00 UUR APPLE STORE R376 FR LILLE MET APPLE PAY 6703 42XX XXXX X601 6 VIRTUEEL KAARTNUMMER CONTACTLOZE BETALING: 6790 28XX XXXX X831 3 KAARTHOUDER: BOMBAERT BRAM"/>
    <s v="Uitgave"/>
    <n v="-1648"/>
    <x v="2"/>
    <s v="OK"/>
  </r>
  <r>
    <d v="2024-11-25T00:00:00"/>
    <x v="2"/>
    <n v="-31.98"/>
    <x v="34"/>
    <s v="BETALING VIA MAESTRO                 25-11 23-11-2024 OM 11.07 UUR HETM006 FR LILLE MET KBC-DEBETKAART 6703 42XX XXXX X601 6 KAARTHOUDER: BOMBAERT BRAM"/>
    <s v="Uitgave"/>
    <n v="-31.98"/>
    <x v="2"/>
    <s v="OK"/>
  </r>
  <r>
    <d v="2024-11-25T00:00:00"/>
    <x v="2"/>
    <n v="-4.4000000000000004"/>
    <x v="7"/>
    <s v="BETALING VIA MAESTRO                 25-11 23-11-2024 OM 12.28 UUR INDIGO 590029 FR LILLE MET KBC-DEBETKAART 6703 42XX XXXX X601 6 KAARTHOUDER: BOMBAERT BRAM"/>
    <s v="Uitgave"/>
    <n v="-4.4000000000000004"/>
    <x v="2"/>
    <s v="OK"/>
  </r>
  <r>
    <d v="2024-11-25T00:00:00"/>
    <x v="2"/>
    <n v="-15.42"/>
    <x v="1"/>
    <s v="BETALING VIA MAESTRO                 25-11 22-11-2024 OM 10.55 UUR CARREFOUR MARKE BE MARKE MET APPLE PAY 6703 42XX XXXX X601 6 VIRTUEEL KAARTNUMMER CONTACTLOZE BETALING: 6790 28XX XXXX X831 3 KAARTHOUDER: BOMBAERT BRAM"/>
    <s v="Uitgave"/>
    <n v="-15.42"/>
    <x v="1"/>
    <s v="OK"/>
  </r>
  <r>
    <d v="2024-11-25T00:00:00"/>
    <x v="2"/>
    <n v="-24.51"/>
    <x v="30"/>
    <s v="EUROPESE DOMICILIERING               25-11 SCHULDEISER     : PROXIMUS REF. SCHULDEISER: 8011808425 MANDAATREFERTE  : P000029050 MEDEDELING      : 007406557374"/>
    <s v="Uitgave"/>
    <n v="-24.51"/>
    <x v="1"/>
    <s v="OK"/>
  </r>
  <r>
    <d v="2024-11-25T00:00:00"/>
    <x v="2"/>
    <n v="-261.60000000000002"/>
    <x v="14"/>
    <s v="BETALING VIA MAESTRO                 25-11 23-11-2024 OM 20.50 UUR CCV*BRASSERIE BERGELEN BE GULLEGEM MET APPLE PAY 6703 42XX XXXX X601 6 VIRTUEEL KAARTNUMMER CONTACTLOZE BETALING: 6790 28XX XXXX X035 0 KAARTHOUDER: BOMBAERT BRAM"/>
    <s v="Uitgave"/>
    <n v="-261.60000000000002"/>
    <x v="2"/>
    <s v="OK"/>
  </r>
  <r>
    <d v="2024-11-25T00:00:00"/>
    <x v="2"/>
    <n v="-35.1"/>
    <x v="14"/>
    <s v="BETALING VIA MAESTRO                 25-11 23-11-2024 OM 13.02 UUR BURGER KING FR RONCQ MET KBC-DEBETKAART 6703 42XX XXXX X601 6 KAARTHOUDER: BOMBAERT BRAM"/>
    <s v="Uitgave"/>
    <n v="-35.1"/>
    <x v="2"/>
    <s v="OK"/>
  </r>
  <r>
    <d v="2024-11-25T00:00:00"/>
    <x v="2"/>
    <n v="-4"/>
    <x v="1"/>
    <s v="OVERSCHRIJVING NAAR                  25-11 BE55 7340 6631 2744 BANKIER BEGUNSTIGDE: KREDBEBB KIM'S CORNER PAYCONIQ 1BA73462D358A048FDAB4FA1 KIM'S CORNER MET PAYCONIQ IN KBC MOBILE"/>
    <s v="Uitgave"/>
    <n v="-4"/>
    <x v="1"/>
    <s v="OK"/>
  </r>
  <r>
    <d v="2024-11-25T00:00:00"/>
    <x v="2"/>
    <n v="74.81"/>
    <x v="35"/>
    <s v="OVERSCHRIJVING VAN                   25-11 NL27 INGB 0000 0265 00 BANKIER OPDRACHTGEVER: INGBNL2A BOLCOM BV ARTIKEL GERETOURNEERD VOOR FACTUUR 3912101709446 REFERENTIE: FEB87E53C10D42A799E544143C462D67"/>
    <s v="Inkomst"/>
    <n v="74.81"/>
    <x v="2"/>
    <s v="OK"/>
  </r>
  <r>
    <d v="2024-11-25T00:00:00"/>
    <x v="2"/>
    <n v="-7.99"/>
    <x v="1"/>
    <s v="BETALING VIA MAESTRO                 25-11 23-11-2024 OM 04.14 UUR SP WATERDROP FRANCE DE M NCHEN MET KBC-DEBETKAART 6703 42XX XXXX X601 6 KAARTHOUDER: BOMBAERT BRAM"/>
    <s v="Uitgave"/>
    <n v="-7.99"/>
    <x v="1"/>
    <s v="OK"/>
  </r>
  <r>
    <d v="2024-11-26T00:00:00"/>
    <x v="2"/>
    <n v="-1.5"/>
    <x v="6"/>
    <s v="BETALING VIA MAESTRO                 26-11 25-11-2024 OM 15.03 UUR VALINSOPAY NL NL WIJK EN AALBU MET APPLE PAY 6703 42XX XXXX X901 0 VIRTUEEL KAARTNUMMER CONTACTLOZE BETALING: 6790 28XX XXXX X658 7 KAARTHOUDER: ROTTY CHRISTOFF"/>
    <s v="Uitgave"/>
    <n v="-1.5"/>
    <x v="2"/>
    <s v="OK"/>
  </r>
  <r>
    <d v="2024-11-26T00:00:00"/>
    <x v="2"/>
    <n v="-1.5"/>
    <x v="6"/>
    <s v="BETALING VIA MAESTRO                 26-11 25-11-2024 OM 10.40 UUR VALINSOPAY NL NL WIJK EN AALBU MET APPLE PAY 6703 42XX XXXX X901 0 VIRTUEEL KAARTNUMMER CONTACTLOZE BETALING: 6790 28XX XXXX X658 7 KAARTHOUDER: ROTTY CHRISTOFF"/>
    <s v="Uitgave"/>
    <n v="-1.5"/>
    <x v="2"/>
    <s v="OK"/>
  </r>
  <r>
    <d v="2024-11-26T00:00:00"/>
    <x v="2"/>
    <n v="-40.130000000000003"/>
    <x v="1"/>
    <s v="BETALING VIA MAESTRO                 26-11 25-11-2024 OM 19.20 UUR LUNCH GARDEN 708 BE GENT MET APPLE PAY 6703 42XX XXXX X601 6 VIRTUEEL KAARTNUMMER CONTACTLOZE BETALING: 6790 28XX XXXX X035 0 KAARTHOUDER: BOMBAERT BRAM"/>
    <s v="Uitgave"/>
    <n v="-40.130000000000003"/>
    <x v="1"/>
    <s v="OK"/>
  </r>
  <r>
    <d v="2024-11-26T00:00:00"/>
    <x v="2"/>
    <n v="-0.9"/>
    <x v="6"/>
    <s v="BETALING VIA MAESTRO                 26-11 25-11-2024 OM 17.18 UUR VALINSOPAY NL NL WIJK EN AALBU MET APPLE PAY 6703 42XX XXXX X901 0 VIRTUEEL KAARTNUMMER CONTACTLOZE BETALING: 6790 28XX XXXX X658 7 KAARTHOUDER: ROTTY CHRISTOFF"/>
    <s v="Uitgave"/>
    <n v="-0.9"/>
    <x v="2"/>
    <s v="OK"/>
  </r>
  <r>
    <d v="2024-11-26T00:00:00"/>
    <x v="2"/>
    <n v="-5.5"/>
    <x v="1"/>
    <s v="BETALING VIA BANCONTACT              26-11 26-11-2024 OM 10.28 UUR CATTEEUW LUDOVIC BE8510 MARKE MET KBC-DEBETKAART 6703 42XX XXXX X601 6 KAARTHOUDER: BOMBAERT BRAM"/>
    <s v="Uitgave"/>
    <n v="-5.5"/>
    <x v="1"/>
    <s v="OK"/>
  </r>
  <r>
    <d v="2024-11-26T00:00:00"/>
    <x v="2"/>
    <n v="-113.49"/>
    <x v="31"/>
    <s v="EUROPESE DOMICILIERING               26-11 SCHULDEISER     : AXA REF. SCHULDEISER: 20241120010821387294007033 MANDAATREFERTE  : 010624258692001 MEDEDELING      : 0106242586921042024-11-262024110000 0010624258692"/>
    <s v="Uitgave"/>
    <n v="-113.49"/>
    <x v="1"/>
    <s v="OK"/>
  </r>
  <r>
    <d v="2024-11-26T00:00:00"/>
    <x v="2"/>
    <n v="-21.94"/>
    <x v="14"/>
    <s v="BETALING VIA BANCONTACT              27-11 26-11-2024 OM 17.05 UUR PIZZA HUT BE8500 KORTRIJK MET KBC-DEBETKAART 6703 42XX XXXX X601 6 KAARTHOUDER: BOMBAERT BRAM"/>
    <s v="Uitgave"/>
    <n v="-21.94"/>
    <x v="2"/>
    <s v="OK"/>
  </r>
  <r>
    <d v="2024-11-27T00:00:00"/>
    <x v="2"/>
    <n v="-0.9"/>
    <x v="6"/>
    <s v="BETALING VIA MAESTRO                 27-11 26-11-2024 OM 10.06 UUR VALINSOPAY NL NL WIJK EN AALBU MET APPLE PAY 6703 42XX XXXX X901 0 VIRTUEEL KAARTNUMMER CONTACTLOZE BETALING: 6790 28XX XXXX X658 7 KAARTHOUDER: ROTTY CHRISTOFF"/>
    <s v="Uitgave"/>
    <n v="-0.9"/>
    <x v="2"/>
    <s v="OK"/>
  </r>
  <r>
    <d v="2024-11-27T00:00:00"/>
    <x v="2"/>
    <n v="-1.5"/>
    <x v="6"/>
    <s v="BETALING VIA MAESTRO                 27-11 26-11-2024 OM 13.07 UUR VALINSOPAY NL NL WIJK EN AALBU MET APPLE PAY 6703 42XX XXXX X901 0 VIRTUEEL KAARTNUMMER CONTACTLOZE BETALING: 6790 28XX XXXX X658 7 KAARTHOUDER: ROTTY CHRISTOFF"/>
    <s v="Uitgave"/>
    <n v="-1.5"/>
    <x v="2"/>
    <s v="OK"/>
  </r>
  <r>
    <d v="2024-11-28T00:00:00"/>
    <x v="2"/>
    <n v="-52.95"/>
    <x v="42"/>
    <s v="BETALING VIA MAESTRO                 28-11 27-11-2024 OM 15.11 UUR BRICO PLAN-IT 4210 BE KORTRIJK MET APPLE PAY 6703 42XX XXXX X601 6 VIRTUEEL KAARTNUMMER CONTACTLOZE BETALING: 6790 28XX XXXX X035 0 KAARTHOUDER: BOMBAERT BRAM"/>
    <s v="Uitgave"/>
    <n v="-52.95"/>
    <x v="2"/>
    <s v="OK"/>
  </r>
  <r>
    <d v="2024-11-28T00:00:00"/>
    <x v="2"/>
    <n v="-11.65"/>
    <x v="1"/>
    <s v="BETALING VIA MAESTRO                 28-11 27-11-2024 OM 14.53 UUR ALDI 26 MARKE BE MARKE MET APPLE PAY 6703 42XX XXXX X601 6 VIRTUEEL KAARTNUMMER CONTACTLOZE BETALING: 6790 28XX XXXX X035 0 KAARTHOUDER: BOMBAERT BRAM"/>
    <s v="Uitgave"/>
    <n v="-11.65"/>
    <x v="1"/>
    <s v="OK"/>
  </r>
  <r>
    <d v="2024-11-28T00:00:00"/>
    <x v="2"/>
    <n v="-28.43"/>
    <x v="17"/>
    <s v="BETALING VIA MAESTRO                 28-11 27-11-2024 OM 14.32 UUR AVA KUURNE BE KUURNE MET APPLE PAY 6703 42XX XXXX X601 6 VIRTUEEL KAARTNUMMER CONTACTLOZE BETALING: 6790 28XX XXXX X035 0 KAARTHOUDER: BOMBAERT BRAM"/>
    <s v="Uitgave"/>
    <n v="-28.43"/>
    <x v="2"/>
    <s v="OK"/>
  </r>
  <r>
    <d v="2024-11-28T00:00:00"/>
    <x v="2"/>
    <n v="-1.5"/>
    <x v="6"/>
    <s v="BETALING VIA MAESTRO                 28-11 27-11-2024 OM 11.50 UUR VALINSOPAY NL NL WIJK EN AALBU MET APPLE PAY 6703 42XX XXXX X901 0 VIRTUEEL KAARTNUMMER CONTACTLOZE BETALING: 6790 28XX XXXX X658 7 KAARTHOUDER: ROTTY CHRISTOFF"/>
    <s v="Uitgave"/>
    <n v="-1.5"/>
    <x v="2"/>
    <s v="OK"/>
  </r>
  <r>
    <d v="2024-11-28T00:00:00"/>
    <x v="2"/>
    <n v="-65"/>
    <x v="23"/>
    <s v="INSTANTOVERSCHRIJVING NAAR           28-11 BE76 3632 4613 3395 BANKIER BEGUNSTIGDE: BBRUBEBBXXX ASTRID SINGELEE WERO ROTTY CHRISTOFF OM 18.01 MET WERO"/>
    <s v="Uitgave"/>
    <n v="-65"/>
    <x v="1"/>
    <s v="OK"/>
  </r>
  <r>
    <d v="2024-11-29T00:00:00"/>
    <x v="2"/>
    <n v="-0.9"/>
    <x v="6"/>
    <s v="BETALING VIA MAESTRO                 29-11 28-11-2024 OM 15.35 UUR VALINSOPAY NL NL WIJK EN AALBU MET APPLE PAY 6703 42XX XXXX X901 0 VIRTUEEL KAARTNUMMER CONTACTLOZE BETALING: 6790 28XX XXXX X658 7 KAARTHOUDER: ROTTY CHRISTOFF"/>
    <s v="Uitgave"/>
    <n v="-0.9"/>
    <x v="2"/>
    <s v="OK"/>
  </r>
  <r>
    <d v="2024-11-29T00:00:00"/>
    <x v="2"/>
    <n v="-1.5"/>
    <x v="6"/>
    <s v="BETALING VIA MAESTRO                 29-11 28-11-2024 OM 09.59 UUR VALINSOPAY NL NL WIJK EN AALBU MET APPLE PAY 6703 42XX XXXX X901 0 VIRTUEEL KAARTNUMMER CONTACTLOZE BETALING: 6790 28XX XXXX X658 7 KAARTHOUDER: ROTTY CHRISTOFF"/>
    <s v="Uitgave"/>
    <n v="-1.5"/>
    <x v="2"/>
    <s v="OK"/>
  </r>
  <r>
    <d v="2024-11-29T00:00:00"/>
    <x v="2"/>
    <n v="-1.5"/>
    <x v="6"/>
    <s v="BETALING VIA MAESTRO                 29-11 28-11-2024 OM 12.05 UUR VALINSOPAY NL NL WIJK EN AALBU MET APPLE PAY 6703 42XX XXXX X901 0 VIRTUEEL KAARTNUMMER CONTACTLOZE BETALING: 6790 28XX XXXX X658 7 KAARTHOUDER: ROTTY CHRISTOFF"/>
    <s v="Uitgave"/>
    <n v="-1.5"/>
    <x v="2"/>
    <s v="OK"/>
  </r>
  <r>
    <d v="2024-11-29T00:00:00"/>
    <x v="2"/>
    <n v="-4.5"/>
    <x v="1"/>
    <s v="BETALING VIA BANCONTACT              29-11 29-11-2024 OM 12.34 UUR DOMINIQUE P2P MOBILE MET KBC-DEBETKAART 6703 42XX XXXX X901 0 KAARTHOUDER: ROTTY CHRISTOFF"/>
    <s v="Uitgave"/>
    <n v="-4.5"/>
    <x v="1"/>
    <s v="OK"/>
  </r>
  <r>
    <d v="2024-11-29T00:00:00"/>
    <x v="2"/>
    <n v="-34.299999999999997"/>
    <x v="14"/>
    <s v="BETALING VIA BANCONTACT              02-12 29-11-2024 OM 17.07 UUR FRITUUR NATUUR BE8510 KORTRIJK MET KBC-DEBETKAART 6703 42XX XXXX X601 6 KAARTHOUDER: BOMBAERT BRAM INFO VAN DE HANDELAAR: 5V7MM9D BOMBAERT BRAM"/>
    <s v="Uitgave"/>
    <n v="-34.299999999999997"/>
    <x v="2"/>
    <s v="OK"/>
  </r>
  <r>
    <d v="2024-11-29T00:00:00"/>
    <x v="2"/>
    <n v="-24.2"/>
    <x v="12"/>
    <s v="BETALING VIA BANCONTACT              29-11 29-11-2024 OM 10.11 UUR STAD KORTRIJK BE8500 KORTRIJK MET KBC-DEBETKAART 6703 42XX XXXX X601 6 KAARTHOUDER: BOMBAERT BRAM"/>
    <s v="Uitgave"/>
    <n v="-24.2"/>
    <x v="2"/>
    <s v="OK"/>
  </r>
  <r>
    <d v="2024-11-29T00:00:00"/>
    <x v="2"/>
    <n v="-12"/>
    <x v="12"/>
    <s v="BETALING VIA BANCONTACT              29-11 29-11-2024 OM 09.51 UUR PRESTIGE BV BE8500 KORTRIJK MET KBC-DEBETKAART 6703 42XX XXXX X601 6 KAARTHOUDER: BOMBAERT BRAM"/>
    <s v="Uitgave"/>
    <n v="-12"/>
    <x v="2"/>
    <s v="OK"/>
  </r>
  <r>
    <d v="2024-11-30T00:00:00"/>
    <x v="2"/>
    <n v="-586.12"/>
    <x v="37"/>
    <s v="BETALING LEASING                     30-11 0001/0001/BE/2403242445"/>
    <s v="Uitgave"/>
    <n v="-586.12"/>
    <x v="1"/>
    <s v="OK"/>
  </r>
  <r>
    <d v="2024-11-30T00:00:00"/>
    <x v="2"/>
    <n v="-40"/>
    <x v="12"/>
    <s v="BETALING VIA BANCONTACT              02-12 30-11-2024 OM 19.43 UUR VAN DORSSELAERE P2P MOBILE MET KBC-DEBETKAART 6703 42XX XXXX X601 6 KAARTHOUDER: BOMBAERT BRAM"/>
    <s v="Uitgave"/>
    <n v="-40"/>
    <x v="2"/>
    <s v="OK"/>
  </r>
  <r>
    <d v="2024-12-01T00:00:00"/>
    <x v="3"/>
    <n v="231.09"/>
    <x v="0"/>
    <s v="OVERSCHRIJVING VAN                   26-11 BE76 3751 1176 5095 BANKIER OPDRACHTGEVER: BBRUBEBB FB VLABEL JOBBONUS JOBBONUS.BT-2023-000223892-1.93032216582 REFERENTIE: 19870774"/>
    <s v="Inkomst"/>
    <n v="231.09"/>
    <x v="0"/>
    <s v="OK"/>
  </r>
  <r>
    <d v="2024-12-01T00:00:00"/>
    <x v="3"/>
    <n v="2948.92"/>
    <x v="0"/>
    <s v="OVERSCHRIJVING VAN                   28-11 BE64 3751 1173 1652 BANKIER OPDRACHTGEVER: BBRUBEBB VVM DE LIJN ALGEMENE REK /A/ 29076 LOON VVM 11/2024"/>
    <s v="Inkomst"/>
    <n v="2948.92"/>
    <x v="0"/>
    <s v="OK"/>
  </r>
  <r>
    <d v="2024-12-01T00:00:00"/>
    <x v="3"/>
    <n v="2186.96"/>
    <x v="0"/>
    <s v="OVERSCHRIJVING VAN                   29-11 BE57 3751 1109 9435 BANKIER OPDRACHTGEVER: BBRUBEBB OV HULPREKENING /A/E002552 - 19303221177-118257-311 BETALING-11/2024- -- REFERENTIE: 241101-002552-/A/E002552"/>
    <s v="Inkomst"/>
    <n v="2186.96"/>
    <x v="0"/>
    <s v="OK"/>
  </r>
  <r>
    <d v="2024-12-01T00:00:00"/>
    <x v="3"/>
    <n v="-90.63"/>
    <x v="35"/>
    <s v="BETALING VIA BANCONTACT              02-12 01-12-2024 OM 11.36 UUR BOL.COM NL3528 BJ UTRECHT MET KBC-DEBETKAART 6703 42XX XXXX X901 0 KAARTHOUDER: ROTTY CHRISTOFF"/>
    <s v="Uitgave"/>
    <n v="-90.63"/>
    <x v="2"/>
    <s v="OK"/>
  </r>
  <r>
    <d v="2024-12-01T00:00:00"/>
    <x v="3"/>
    <n v="-50"/>
    <x v="1"/>
    <s v="AUTOMATISCH SPAREN                   01-12 NAAR BE13 7460 4686 9539 AUTOMATISCH SPAREN"/>
    <s v="Uitgave"/>
    <n v="-50"/>
    <x v="1"/>
    <s v="OK"/>
  </r>
  <r>
    <d v="2024-12-01T00:00:00"/>
    <x v="3"/>
    <n v="145.5"/>
    <x v="14"/>
    <s v="INSTANTOVERSCHRIJVING VAN            01-12 BE55 0012 5607 6844 BANKIER OPDRACHTGEVER: GEBABEBBXXX VANMACKELBERGH-DE RYCKE REFERENTIE: 67D653FFFDF84AACA8E8D5E1EBF1B2C5 OM 01.20 UUR MET WERO"/>
    <s v="Inkomst"/>
    <n v="145.5"/>
    <x v="2"/>
    <s v="OK"/>
  </r>
  <r>
    <d v="2024-12-01T00:00:00"/>
    <x v="3"/>
    <n v="-38.200000000000003"/>
    <x v="14"/>
    <s v="BETALING VIA BANCONTACT              02-12 01-12-2024 OM 01.15 UUR CAFE MATHEUS BE9940 EVERGEM MET KBC-DEBETKAART 6703 42XX XXXX X601 6 KAARTHOUDER: BOMBAERT BRAM"/>
    <s v="Uitgave"/>
    <n v="-38.200000000000003"/>
    <x v="2"/>
    <s v="OK"/>
  </r>
  <r>
    <d v="2024-12-01T00:00:00"/>
    <x v="3"/>
    <n v="-18.149999999999999"/>
    <x v="10"/>
    <s v="BETALING VIA BANCONTACT              02-12 01-12-2024 OM 11.50 UUR INFINWEBS BVBA BE1730 ASSE MET KBC-DEBETKAART 6703 42XX XXXX X901 0 KAARTHOUDER: ROTTY CHRISTOFF INFO VAN DE HANDELAAR: 69XSHUO FACTUUR F246851"/>
    <s v="Uitgave"/>
    <n v="-18.149999999999999"/>
    <x v="2"/>
    <s v="OK"/>
  </r>
  <r>
    <d v="2024-12-02T00:00:00"/>
    <x v="3"/>
    <n v="-19.5"/>
    <x v="47"/>
    <s v="BETALING VIA MAESTRO                 02-12 01-12-2024 OM 17.19 UUR MOLECULE BE VICHTE MET APPLE PAY 6703 42XX XXXX X901 0 VIRTUEEL KAARTNUMMER CONTACTLOZE BETALING: 6790 28XX XXXX X658 7 KAARTHOUDER: ROTTY CHRISTOFF"/>
    <s v="Uitgave"/>
    <n v="-19.5"/>
    <x v="2"/>
    <s v="OK"/>
  </r>
  <r>
    <d v="2024-12-02T00:00:00"/>
    <x v="3"/>
    <n v="-14.5"/>
    <x v="1"/>
    <s v="BETALING VIA MAESTRO                 02-12 30-11-2024 OM 15.13 UUR STARBUCKS GENT BE GENT MET APPLE PAY 6703 42XX XXXX X601 6 VIRTUEEL KAARTNUMMER CONTACTLOZE BETALING: 6790 28XX XXXX X035 0 KAARTHOUDER: BOMBAERT BRAM"/>
    <s v="Uitgave"/>
    <n v="-14.5"/>
    <x v="1"/>
    <s v="OK"/>
  </r>
  <r>
    <d v="2024-12-02T00:00:00"/>
    <x v="3"/>
    <n v="-19"/>
    <x v="44"/>
    <s v="BETALING VIA MAESTRO                 02-12 30-11-2024 OM 10.31 UUR CCV*CARWASH DE SINGEL BE KUURNE MET APPLE PAY 6703 42XX XXXX X601 6 VIRTUEEL KAARTNUMMER CONTACTLOZE BETALING: 6790 28XX XXXX X035 0 KAARTHOUDER: BOMBAERT BRAM"/>
    <s v="Uitgave"/>
    <n v="-19"/>
    <x v="2"/>
    <s v="OK"/>
  </r>
  <r>
    <d v="2024-12-02T00:00:00"/>
    <x v="3"/>
    <n v="-49.8"/>
    <x v="2"/>
    <s v="BETALING VIA MAESTRO                 02-12 30-11-2024 OM 11.58 UUR EURO SHOP KORTRIJK BE ROESELARE MET APPLE PAY 6703 42XX XXXX X601 6 VIRTUEEL KAARTNUMMER CONTACTLOZE BETALING: 6790 28XX XXXX X035 0 KAARTHOUDER: BOMBAERT BRAM"/>
    <s v="Uitgave"/>
    <n v="-49.8"/>
    <x v="2"/>
    <s v="OK"/>
  </r>
  <r>
    <d v="2024-12-02T00:00:00"/>
    <x v="3"/>
    <n v="-71.02"/>
    <x v="46"/>
    <s v="BETALING VIA MAESTRO                 02-12 30-11-2024 OM 15.36 UUR ICI PARIS XL 5032 GENT BE GENT MET APPLE PAY 6703 42XX XXXX X601 6 VIRTUEEL KAARTNUMMER CONTACTLOZE BETALING: 6790 28XX XXXX X035 0 KAARTHOUDER: BOMBAERT BRAM"/>
    <s v="Uitgave"/>
    <n v="-71.02"/>
    <x v="2"/>
    <s v="OK"/>
  </r>
  <r>
    <d v="2024-12-02T00:00:00"/>
    <x v="3"/>
    <n v="-1.5"/>
    <x v="7"/>
    <s v="BETALING VIA MAESTRO                 02-12 29-11-2024 OM 11.12 UUR CCV*P K IN KORTRIJK BE KORTRIJK MET KBC-DEBETKAART 6703 42XX XXXX X601 6 KAARTHOUDER: BOMBAERT BRAM"/>
    <s v="Uitgave"/>
    <n v="-1.5"/>
    <x v="2"/>
    <s v="OK"/>
  </r>
  <r>
    <d v="2024-12-02T00:00:00"/>
    <x v="3"/>
    <n v="-10.89"/>
    <x v="1"/>
    <s v="BETALING VIA MAESTRO                 02-12 29-11-2024 OM 11.30 UUR SPAR KORTRIJK BE KORTRIJK MET APPLE PAY 6703 42XX XXXX X601 6 VIRTUEEL KAARTNUMMER CONTACTLOZE BETALING: 6790 28XX XXXX X035 0 KAARTHOUDER: BOMBAERT BRAM"/>
    <s v="Uitgave"/>
    <n v="-10.89"/>
    <x v="1"/>
    <s v="OK"/>
  </r>
  <r>
    <d v="2024-12-02T00:00:00"/>
    <x v="3"/>
    <n v="-23.95"/>
    <x v="1"/>
    <s v="BETALING VIA MAESTRO                 02-12 29-11-2024 OM 16.34 UUR CCV*BLIECK DRANKENHAND BE MENEN MET APPLE PAY 6703 42XX XXXX X601 6 VIRTUEEL KAARTNUMMER CONTACTLOZE BETALING: 6790 28XX XXXX X035 0 KAARTHOUDER: BOMBAERT BRAM"/>
    <s v="Uitgave"/>
    <n v="-23.95"/>
    <x v="1"/>
    <s v="OK"/>
  </r>
  <r>
    <d v="2024-12-02T00:00:00"/>
    <x v="3"/>
    <n v="-13.39"/>
    <x v="1"/>
    <s v="BETALING VIA MAESTRO                 02-12 29-11-2024 OM 11.44 UUR CARREFOUR MARKE BE MARKE MET APPLE PAY 6703 42XX XXXX X601 6 VIRTUEEL KAARTNUMMER CONTACTLOZE BETALING: 6790 28XX XXXX X035 0 KAARTHOUDER: BOMBAERT BRAM"/>
    <s v="Uitgave"/>
    <n v="-13.39"/>
    <x v="1"/>
    <s v="OK"/>
  </r>
  <r>
    <d v="2024-12-02T00:00:00"/>
    <x v="3"/>
    <n v="-1.5"/>
    <x v="6"/>
    <s v="BETALING VIA MAESTRO                 02-12 29-11-2024 OM 12.22 UUR VALINSOPAY NL NL WIJK EN AALBU MET APPLE PAY 6703 42XX XXXX X901 0 VIRTUEEL KAARTNUMMER CONTACTLOZE BETALING: 6790 28XX XXXX X658 7 KAARTHOUDER: ROTTY CHRISTOFF"/>
    <s v="Uitgave"/>
    <n v="-1.5"/>
    <x v="2"/>
    <s v="OK"/>
  </r>
  <r>
    <d v="2024-12-02T00:00:00"/>
    <x v="3"/>
    <n v="-0.9"/>
    <x v="6"/>
    <s v="BETALING VIA MAESTRO                 02-12 29-11-2024 OM 10.59 UUR VALINSOPAY NL NL WIJK EN AALBU MET APPLE PAY 6703 42XX XXXX X901 0 VIRTUEEL KAARTNUMMER CONTACTLOZE BETALING: 6790 28XX XXXX X658 7 KAARTHOUDER: ROTTY CHRISTOFF"/>
    <s v="Uitgave"/>
    <n v="-0.9"/>
    <x v="2"/>
    <s v="OK"/>
  </r>
  <r>
    <d v="2024-12-02T00:00:00"/>
    <x v="3"/>
    <n v="-66.03"/>
    <x v="36"/>
    <s v="EUROPESE DOMICILIERING               02-12 SCHULDEISER     : TELENET BV REF. SCHULDEISER: 115343185308514080934 MANDAATREFERTE  : 001285135 MEDEDELING      : ACCOUNT: 115343185 REF : 3085140809 34"/>
    <s v="Uitgave"/>
    <n v="-66.03"/>
    <x v="1"/>
    <s v="OK"/>
  </r>
  <r>
    <d v="2024-12-02T00:00:00"/>
    <x v="3"/>
    <n v="-44.64"/>
    <x v="8"/>
    <s v="EUROPESE DOMICILIERING               02-12 SCHULDEISER     : KBC VERZEKERINGEN REF. SCHULDEISER: 394608325969 MANDAATREFERTE  : L00194638787V0001 EIGEN OMSCHR.   : HOSPITALISATIEVERZEKERING MEDEDELING      : POL.54467509 30/11/2024-31/12/2024 HOSPITALISATIEVERZEKERING"/>
    <s v="Uitgave"/>
    <n v="-44.64"/>
    <x v="1"/>
    <s v="OK"/>
  </r>
  <r>
    <d v="2024-12-02T00:00:00"/>
    <x v="3"/>
    <n v="-40.619999999999997"/>
    <x v="8"/>
    <s v="EUROPESE DOMICILIERING               02-12 SCHULDEISER     : DKV BELGIUM REF. SCHULDEISER: 2024328345523551X000000000000001 MANDAATREFERTE  : 345523551/002 MEDEDELING      : 1224-0125 PREMIE"/>
    <s v="Uitgave"/>
    <n v="-40.619999999999997"/>
    <x v="1"/>
    <s v="OK"/>
  </r>
  <r>
    <d v="2024-12-02T00:00:00"/>
    <x v="3"/>
    <n v="-188.8"/>
    <x v="14"/>
    <s v="BETALING VIA MAESTRO                 02-12 30-11-2024 OM 19.29 UUR BONBINI BV BE MEERDONK MET APPLE PAY 6703 42XX XXXX X601 6 VIRTUEEL KAARTNUMMER CONTACTLOZE BETALING: 6790 28XX XXXX X035 0 KAARTHOUDER: BOMBAERT BRAM"/>
    <s v="Uitgave"/>
    <n v="-188.8"/>
    <x v="2"/>
    <s v="OK"/>
  </r>
  <r>
    <d v="2024-12-02T00:00:00"/>
    <x v="3"/>
    <n v="-757.2"/>
    <x v="27"/>
    <s v="INSTANTOVERSCHRIJVING NAAR           02-12 BE57 7380 3752 0935 BANKIER BEGUNSTIGDE: KREDBEBBXXX VIVES 110098345284 OM 11.45 UUR MET KBC MOBILE"/>
    <s v="Uitgave"/>
    <n v="-757.2"/>
    <x v="2"/>
    <s v="OK"/>
  </r>
  <r>
    <d v="2024-12-02T00:00:00"/>
    <x v="3"/>
    <n v="-19"/>
    <x v="12"/>
    <s v="BETALING VIA MAESTRO                 02-12 29-11-2024 OM 10.20 UUR COCOA BE KORTRIJK MET KBC-DEBETKAART 6703 42XX XXXX X601 6 KAARTHOUDER: BOMBAERT BRAM"/>
    <s v="Uitgave"/>
    <n v="-19"/>
    <x v="2"/>
    <s v="OK"/>
  </r>
  <r>
    <d v="2024-12-02T00:00:00"/>
    <x v="3"/>
    <n v="-17.98"/>
    <x v="1"/>
    <s v="BETALING VIA MAESTRO                 02-12 30-11-2024 OM 08.49 UUR SP WATERDROP NL DE M NCHEN MET APPLE PAY 6703 42XX XXXX X601 6 VIRTUEEL KAARTNUMMER CONTACTLOZE BETALING: 6790 28XX XXXX X035 0 KAARTHOUDER: BOMBAERT BRAM"/>
    <s v="Uitgave"/>
    <n v="-17.98"/>
    <x v="1"/>
    <s v="OK"/>
  </r>
  <r>
    <d v="2024-12-02T00:00:00"/>
    <x v="3"/>
    <n v="-17.55"/>
    <x v="12"/>
    <s v="BETALING VIA MAESTRO                 02-12 30-11-2024 OM 15.06 UUR OIL &amp; VINEGAR BE GENT MET APPLE PAY 6703 42XX XXXX X601 6 VIRTUEEL KAARTNUMMER CONTACTLOZE BETALING: 6790 28XX XXXX X035 0 KAARTHOUDER: BOMBAERT BRAM"/>
    <s v="Uitgave"/>
    <n v="-17.55"/>
    <x v="2"/>
    <s v="OK"/>
  </r>
  <r>
    <d v="2024-12-02T00:00:00"/>
    <x v="3"/>
    <n v="-13.99"/>
    <x v="12"/>
    <s v="BETALING VIA MAESTRO                 02-12 30-11-2024 OM 10.27 UUR VANDEN BORRE 033 KUURN BE KUURNE MET APPLE PAY 6703 42XX XXXX X601 6 VIRTUEEL KAARTNUMMER CONTACTLOZE BETALING: 6790 28XX XXXX X035 0 KAARTHOUDER: BOMBAERT BRAM"/>
    <s v="Uitgave"/>
    <n v="-13.99"/>
    <x v="2"/>
    <s v="OK"/>
  </r>
  <r>
    <d v="2024-12-03T00:00:00"/>
    <x v="3"/>
    <n v="-6.57"/>
    <x v="36"/>
    <s v="INSTANTOVERSCHRIJVING NAAR           03-12 BE11 4050 5046 1148 BANKIER BEGUNSTIGDE: KREDBEBBXXX TELENET BV 308543004011 OM 18.55 UUR MET KBC MOBILE"/>
    <s v="Uitgave"/>
    <n v="-6.57"/>
    <x v="1"/>
    <s v="OK"/>
  </r>
  <r>
    <d v="2024-12-03T00:00:00"/>
    <x v="3"/>
    <n v="-50"/>
    <x v="1"/>
    <s v="BETALING VIA MAESTRO                 03-12 02-12-2024 OM 15.11 UUR COLRUYT LEDEBERG BE GENT MET APPLE PAY 6703 42XX XXXX X901 0 VIRTUEEL KAARTNUMMER CONTACTLOZE BETALING: 6790 28XX XXXX X658 7 KAARTHOUDER: ROTTY CHRISTOFF"/>
    <s v="Uitgave"/>
    <n v="-50"/>
    <x v="1"/>
    <s v="OK"/>
  </r>
  <r>
    <d v="2024-12-03T00:00:00"/>
    <x v="3"/>
    <n v="-1.5"/>
    <x v="6"/>
    <s v="BETALING VIA MAESTRO                 03-12 02-12-2024 OM 12.43 UUR VALINSOPAY NL NL WIJK EN AALBU MET APPLE PAY 6703 42XX XXXX X901 0 VIRTUEEL KAARTNUMMER CONTACTLOZE BETALING: 6790 28XX XXXX X658 7 KAARTHOUDER: ROTTY CHRISTOFF"/>
    <s v="Uitgave"/>
    <n v="-1.5"/>
    <x v="2"/>
    <s v="OK"/>
  </r>
  <r>
    <d v="2024-12-03T00:00:00"/>
    <x v="3"/>
    <n v="-0.9"/>
    <x v="6"/>
    <s v="BETALING VIA MAESTRO                 03-12 02-12-2024 OM 15.30 UUR VALINSOPAY NL NL WIJK EN AALBU MET APPLE PAY 6703 42XX XXXX X901 0 VIRTUEEL KAARTNUMMER CONTACTLOZE BETALING: 6790 28XX XXXX X658 7 KAARTHOUDER: ROTTY CHRISTOFF"/>
    <s v="Uitgave"/>
    <n v="-0.9"/>
    <x v="2"/>
    <s v="OK"/>
  </r>
  <r>
    <d v="2024-12-03T00:00:00"/>
    <x v="3"/>
    <n v="-14.58"/>
    <x v="1"/>
    <s v="BETALING VIA MAESTRO                 03-12 02-12-2024 OM 16.35 UUR OKAY WEVELGEM 4258 BE WEVELGEM MET APPLE PAY 6703 42XX XXXX X601 6 VIRTUEEL KAARTNUMMER CONTACTLOZE BETALING: 6790 28XX XXXX X035 0 KAARTHOUDER: BOMBAERT BRAM"/>
    <s v="Uitgave"/>
    <n v="-14.58"/>
    <x v="1"/>
    <s v="OK"/>
  </r>
  <r>
    <d v="2024-12-03T00:00:00"/>
    <x v="3"/>
    <n v="-0.9"/>
    <x v="6"/>
    <s v="BETALING VIA MAESTRO                 03-12 02-12-2024 OM 10.03 UUR VALINSOPAY NL NL WIJK EN AALBU MET APPLE PAY 6703 42XX XXXX X901 0 VIRTUEEL KAARTNUMMER CONTACTLOZE BETALING: 6790 28XX XXXX X658 7 KAARTHOUDER: ROTTY CHRISTOFF"/>
    <s v="Uitgave"/>
    <n v="-0.9"/>
    <x v="2"/>
    <s v="OK"/>
  </r>
  <r>
    <d v="2024-12-03T00:00:00"/>
    <x v="3"/>
    <n v="-0.9"/>
    <x v="6"/>
    <s v="BETALING VIA MAESTRO                 03-12 02-12-2024 OM 13.22 UUR VALINSOPAY NL NL WIJK EN AALBU MET APPLE PAY 6703 42XX XXXX X901 0 VIRTUEEL KAARTNUMMER CONTACTLOZE BETALING: 6790 28XX XXXX X658 7 KAARTHOUDER: ROTTY CHRISTOFF"/>
    <s v="Uitgave"/>
    <n v="-0.9"/>
    <x v="2"/>
    <s v="OK"/>
  </r>
  <r>
    <d v="2024-12-03T00:00:00"/>
    <x v="3"/>
    <n v="-60"/>
    <x v="15"/>
    <s v="OVERSCHRIJVING NAAR                  03-12 BE05 0018 9871 4675 BANKIER BEGUNSTIGDE: GEBABEBB LASER LINE PAYCONIQ 113F58E242DF29B0F9194BE8 LASER LINE MET PAYCONIQ IN KBC MOBILE"/>
    <s v="Uitgave"/>
    <n v="-60"/>
    <x v="2"/>
    <s v="OK"/>
  </r>
  <r>
    <d v="2024-12-03T00:00:00"/>
    <x v="3"/>
    <n v="-10"/>
    <x v="23"/>
    <s v="BETALING VIA BANCONTACT              03-12 03-12-2024 OM 09.56 UUR APOTHEEK VANNESTE TOM BE8510 KORTRIJK MET KBC-DEBETKAART 6703 42XX XXXX X601 6 KAARTHOUDER: BOMBAERT BRAM"/>
    <s v="Uitgave"/>
    <n v="-10"/>
    <x v="1"/>
    <s v="OK"/>
  </r>
  <r>
    <d v="2024-12-03T00:00:00"/>
    <x v="3"/>
    <n v="-98.5"/>
    <x v="13"/>
    <s v="BETALING VIA BANCONTACT              03-12 03-12-2024 OM 04.58 UUR ENGIE BE1000 BRUSSEL MET KBC-DEBETKAART 6703 42XX XXXX X901 0 KAARTHOUDER: ROTTY CHRISTOFF"/>
    <s v="Uitgave"/>
    <n v="-98.5"/>
    <x v="1"/>
    <s v="OK"/>
  </r>
  <r>
    <d v="2024-12-04T00:00:00"/>
    <x v="3"/>
    <n v="-1.5"/>
    <x v="6"/>
    <s v="BETALING VIA MAESTRO                 04-12 03-12-2024 OM 12.28 UUR VALINSOPAY NL NL WIJK EN AALBU MET APPLE PAY 6703 42XX XXXX X901 0 VIRTUEEL KAARTNUMMER CONTACTLOZE BETALING: 6790 28XX XXXX X658 7 KAARTHOUDER: ROTTY CHRISTOFF"/>
    <s v="Uitgave"/>
    <n v="-1.5"/>
    <x v="2"/>
    <s v="OK"/>
  </r>
  <r>
    <d v="2024-12-04T00:00:00"/>
    <x v="3"/>
    <n v="-18.600000000000001"/>
    <x v="1"/>
    <s v="BETALING VIA BANCONTACT              04-12 04-12-2024 OM 11.24 UUR Q8 108131 GENTBRUGGE BE9050 GENTBRUGGE MET KBC-DEBETKAART 6703 42XX XXXX X901 0 KAARTHOUDER: ROTTY CHRISTOFF"/>
    <s v="Uitgave"/>
    <n v="-18.600000000000001"/>
    <x v="1"/>
    <s v="OK"/>
  </r>
  <r>
    <d v="2024-12-04T00:00:00"/>
    <x v="3"/>
    <n v="4.5999999999999996"/>
    <x v="1"/>
    <s v="INSTANTOVERSCHRIJVING VAN            04-12 BE34 7370 2822 2090 BANKIER OPDRACHTGEVER: KREDBEBBXXX VAN DER BEKEN BART WERO VAN DER BEKEN BART OM 11.41 MET WERO"/>
    <s v="Inkomst"/>
    <n v="4.5999999999999996"/>
    <x v="1"/>
    <s v="OK"/>
  </r>
  <r>
    <d v="2024-12-04T00:00:00"/>
    <x v="3"/>
    <n v="-19.760000000000002"/>
    <x v="9"/>
    <s v="EUROPESE DOMICILIERING               04-12 SCHULDEISER     : ACV-CSC REF. SCHULDEISER: 1224 BIJDRAGEN 122024-122024 MANDAATREFERTE  : N00814013 MEDEDELING      : SCOR                   BBA                   081760860769"/>
    <s v="Uitgave"/>
    <n v="-19.760000000000002"/>
    <x v="1"/>
    <s v="OK"/>
  </r>
  <r>
    <d v="2024-12-04T00:00:00"/>
    <x v="3"/>
    <n v="-4.3899999999999997"/>
    <x v="12"/>
    <s v="BETALING VIA MAESTRO                 04-12 03-12-2024 OM 09.31 UUR BRAVLI NV BE KORTRIJK MET APPLE PAY 6703 42XX XXXX X601 6 VIRTUEEL KAARTNUMMER CONTACTLOZE BETALING: 6790 28XX XXXX X035 0 KAARTHOUDER: BOMBAERT BRAM"/>
    <s v="Uitgave"/>
    <n v="-4.3899999999999997"/>
    <x v="2"/>
    <s v="OK"/>
  </r>
  <r>
    <d v="2024-12-05T00:00:00"/>
    <x v="3"/>
    <n v="50"/>
    <x v="12"/>
    <s v="OVERSCHRIJVING VAN                   05-12 BE64 3751 1173 1652 BANKIER OPDRACHTGEVER: BBRUBEBB VVM DE LIJN ALGEMENE REK CADEAUCHEQUE PENSIOEN ARBEIDER"/>
    <s v="Te Bepalen"/>
    <n v="50"/>
    <x v="2"/>
    <s v="FOUT"/>
  </r>
  <r>
    <d v="2024-12-05T00:00:00"/>
    <x v="3"/>
    <n v="-5.44"/>
    <x v="1"/>
    <s v="BETALING VIA MAESTRO                 05-12 04-12-2024 OM 12.49 UUR SPAR KORTRIJK BE KORTRIJK MET APPLE PAY 6703 42XX XXXX X601 6 VIRTUEEL KAARTNUMMER CONTACTLOZE BETALING: 6790 28XX XXXX X035 0 KAARTHOUDER: BOMBAERT BRAM"/>
    <s v="Uitgave"/>
    <n v="-5.44"/>
    <x v="1"/>
    <s v="OK"/>
  </r>
  <r>
    <d v="2024-12-05T00:00:00"/>
    <x v="3"/>
    <n v="-0.9"/>
    <x v="6"/>
    <s v="BETALING VIA MAESTRO                 05-12 04-12-2024 OM 14.42 UUR VALINSOPAY NL NL WIJK EN AALBU MET APPLE PAY 6703 42XX XXXX X901 0 VIRTUEEL KAARTNUMMER CONTACTLOZE BETALING: 6790 28XX XXXX X658 7 KAARTHOUDER: ROTTY CHRISTOFF"/>
    <s v="Uitgave"/>
    <n v="-0.9"/>
    <x v="2"/>
    <s v="OK"/>
  </r>
  <r>
    <d v="2024-12-05T00:00:00"/>
    <x v="3"/>
    <n v="-1.5"/>
    <x v="6"/>
    <s v="BETALING VIA MAESTRO                 05-12 04-12-2024 OM 12.28 UUR VALINSOPAY NL NL WIJK EN AALBU MET APPLE PAY 6703 42XX XXXX X901 0 VIRTUEEL KAARTNUMMER CONTACTLOZE BETALING: 6790 28XX XXXX X658 7 KAARTHOUDER: ROTTY CHRISTOFF"/>
    <s v="Uitgave"/>
    <n v="-1.5"/>
    <x v="2"/>
    <s v="OK"/>
  </r>
  <r>
    <d v="2024-12-05T00:00:00"/>
    <x v="3"/>
    <n v="-9.1999999999999993"/>
    <x v="1"/>
    <s v="BETALING VIA BANCONTACT              05-12 05-12-2024 OM 12.11 UUR KIMS CORNER BE8560 WEVELGEM MET KBC-DEBETKAART 6703 42XX XXXX X601 6 KAARTHOUDER: BOMBAERT BRAM"/>
    <s v="Uitgave"/>
    <n v="-9.1999999999999993"/>
    <x v="1"/>
    <s v="OK"/>
  </r>
  <r>
    <d v="2024-12-05T00:00:00"/>
    <x v="3"/>
    <n v="-12.01"/>
    <x v="16"/>
    <s v="EUROPESE DOMICILIERING               05-12 SCHULDEISER     : EUROMEX NV REF. SCHULDEISER: BALN-BE-EMX-P-DVCKYHG949W74N MANDAATREFERTE  : 30507E MEDEDELING      : SCOR                   BBA                   241282249771"/>
    <s v="Uitgave"/>
    <n v="-12.01"/>
    <x v="1"/>
    <s v="OK"/>
  </r>
  <r>
    <d v="2024-12-05T00:00:00"/>
    <x v="3"/>
    <n v="-19.649999999999999"/>
    <x v="9"/>
    <s v="EUROPESE DOMICILIERING               05-12 SCHULDEISER     : ACOD BIJDRAGEN REF. SCHULDEISER: MEMBERS/CONTRIBSDD/204315507 MANDAATREFERTE  : 47885563 MEDEDELING      : 0204315507 12/2024"/>
    <s v="Uitgave"/>
    <n v="-19.649999999999999"/>
    <x v="1"/>
    <s v="OK"/>
  </r>
  <r>
    <d v="2024-12-05T00:00:00"/>
    <x v="3"/>
    <n v="-27.2"/>
    <x v="14"/>
    <s v="BETALING VIA BANCONTACT              06-12 05-12-2024 OM 17.37 UUR FRITUUR NATUUR BE8510 KORTRIJK MET KBC-DEBETKAART 6703 42XX XXXX X601 6 KAARTHOUDER: BOMBAERT BRAM INFO VAN DE HANDELAAR: 6OM1S4O BOMBAERT BRAM"/>
    <s v="Uitgave"/>
    <n v="-27.2"/>
    <x v="2"/>
    <s v="OK"/>
  </r>
  <r>
    <d v="2024-12-05T00:00:00"/>
    <x v="3"/>
    <n v="-14.71"/>
    <x v="23"/>
    <s v="BETALING VIA MAESTRO                 05-12 04-12-2024 OM 14.12 UUR APOTHEEK ARIE FREDERIK BE MARKE MET APPLE PAY 6703 42XX XXXX X601 6 VIRTUEEL KAARTNUMMER CONTACTLOZE BETALING: 6790 28XX XXXX X035 0 KAARTHOUDER: BOMBAERT BRAM"/>
    <s v="Uitgave"/>
    <n v="-14.71"/>
    <x v="1"/>
    <s v="OK"/>
  </r>
  <r>
    <d v="2024-12-05T00:00:00"/>
    <x v="3"/>
    <n v="-5"/>
    <x v="12"/>
    <s v="BETALING VIA BANCONTACT              05-12 05-12-2024 OM 16.56 UUR ANNIKA P2P MOBILE MET KBC-DEBETKAART 6703 42XX XXXX X901 0 KAARTHOUDER: ROTTY CHRISTOFF"/>
    <s v="Uitgave"/>
    <n v="-5"/>
    <x v="2"/>
    <s v="OK"/>
  </r>
  <r>
    <d v="2024-12-05T00:00:00"/>
    <x v="3"/>
    <n v="4.5999999999999996"/>
    <x v="12"/>
    <s v="MOBIELE BETALING                     05-12 DATUM: 04-12-2024 OM 11.36"/>
    <s v="Inkomst"/>
    <n v="4.5999999999999996"/>
    <x v="2"/>
    <s v="OK"/>
  </r>
  <r>
    <d v="2024-12-05T00:00:00"/>
    <x v="3"/>
    <n v="4.8"/>
    <x v="12"/>
    <s v="MOBIELE BETALING                     05-12 DATUM: 04-12-2024 OM 11.37"/>
    <s v="Inkomst"/>
    <n v="4.8"/>
    <x v="2"/>
    <s v="OK"/>
  </r>
  <r>
    <d v="2024-12-06T00:00:00"/>
    <x v="3"/>
    <n v="-1.5"/>
    <x v="6"/>
    <s v="BETALING VIA MAESTRO                 06-12 05-12-2024 OM 12.42 UUR VALINSOPAY NL NL WIJK EN AALBU MET APPLE PAY 6703 42XX XXXX X901 0 VIRTUEEL KAARTNUMMER CONTACTLOZE BETALING: 6790 28XX XXXX X658 7 KAARTHOUDER: ROTTY CHRISTOFF"/>
    <s v="Uitgave"/>
    <n v="-1.5"/>
    <x v="2"/>
    <s v="OK"/>
  </r>
  <r>
    <d v="2024-12-06T00:00:00"/>
    <x v="3"/>
    <n v="-1.5"/>
    <x v="6"/>
    <s v="BETALING VIA MAESTRO                 06-12 05-12-2024 OM 08.51 UUR VALINSOPAY NL NL WIJK EN AALBU MET APPLE PAY 6703 42XX XXXX X901 0 VIRTUEEL KAARTNUMMER CONTACTLOZE BETALING: 6790 28XX XXXX X658 7 KAARTHOUDER: ROTTY CHRISTOFF"/>
    <s v="Uitgave"/>
    <n v="-1.5"/>
    <x v="2"/>
    <s v="OK"/>
  </r>
  <r>
    <d v="2024-12-06T00:00:00"/>
    <x v="3"/>
    <n v="-1.5"/>
    <x v="6"/>
    <s v="BETALING VIA MAESTRO                 06-12 05-12-2024 OM 14.43 UUR VALINSOPAY NL NL WIJK EN AALBU MET APPLE PAY 6703 42XX XXXX X901 0 VIRTUEEL KAARTNUMMER CONTACTLOZE BETALING: 6790 28XX XXXX X658 7 KAARTHOUDER: ROTTY CHRISTOFF"/>
    <s v="Uitgave"/>
    <n v="-1.5"/>
    <x v="2"/>
    <s v="OK"/>
  </r>
  <r>
    <d v="2024-12-06T00:00:00"/>
    <x v="3"/>
    <n v="-2.7"/>
    <x v="1"/>
    <s v="BETALING VIA BANCONTACT              06-12 06-12-2024 OM 13.01 UUR MICHIEL P2P MOBILE MET KBC-DEBETKAART 6703 42XX XXXX X901 0 KAARTHOUDER: ROTTY CHRISTOFF"/>
    <s v="Uitgave"/>
    <n v="-2.7"/>
    <x v="1"/>
    <s v="OK"/>
  </r>
  <r>
    <d v="2024-12-06T00:00:00"/>
    <x v="3"/>
    <n v="-28.43"/>
    <x v="41"/>
    <s v="BETALING VIA MAESTRO                 06-12 05-12-2024 OM 13.35 UUR ACTION 2009 BE WEVELGEM MET APPLE PAY 6703 42XX XXXX X601 6 VIRTUEEL KAARTNUMMER CONTACTLOZE BETALING: 6790 28XX XXXX X035 0 KAARTHOUDER: BOMBAERT BRAM"/>
    <s v="Uitgave"/>
    <n v="-28.43"/>
    <x v="2"/>
    <s v="OK"/>
  </r>
  <r>
    <d v="2024-12-06T00:00:00"/>
    <x v="3"/>
    <n v="-810.65"/>
    <x v="18"/>
    <s v="EUROPESE DOMICILIERING               06-12 SCHULDEISER     : ONESTO KREDIETMAATSCHAPPIJ REF. SCHULDEISER: 077-00-13137-74/044--/20241201/R MANDAATREFERTE  : BE96SDA077001313774 MEDEDELING      : DOSSIER 077-00-13137-74 - 01/12/202 4"/>
    <s v="Uitgave"/>
    <n v="-810.65"/>
    <x v="1"/>
    <s v="OK"/>
  </r>
  <r>
    <d v="2024-12-06T00:00:00"/>
    <x v="3"/>
    <n v="-41.89"/>
    <x v="14"/>
    <s v="BETALING VIA BANCONTACT              09-12 06-12-2024 OM 19.33 UUR PIZZA HUT BE8500 KORTRIJK MET KBC-DEBETKAART 6703 42XX XXXX X601 6 KAARTHOUDER: BOMBAERT BRAM"/>
    <s v="Uitgave"/>
    <n v="-41.89"/>
    <x v="2"/>
    <s v="OK"/>
  </r>
  <r>
    <d v="2024-12-07T00:00:00"/>
    <x v="3"/>
    <n v="-25"/>
    <x v="24"/>
    <s v="BETALING VIA BANCONTACT              09-12 07-12-2024 OM 09.30 UUR VERLINDE LAUREN BE8510 MARKE MET KBC-DEBETKAART 6703 42XX XXXX X601 6 KAARTHOUDER: BOMBAERT BRAM"/>
    <s v="Uitgave"/>
    <n v="-25"/>
    <x v="1"/>
    <s v="OK"/>
  </r>
  <r>
    <d v="2024-12-09T00:00:00"/>
    <x v="3"/>
    <n v="-118.7"/>
    <x v="39"/>
    <s v="BETALING VIA MAESTRO                 09-12 08-12-2024 OM 12.50 UUR AU POISSON D'OR FR MOUSCRON MET KBC-DEBETKAART 6703 42XX XXXX X601 6 KAARTHOUDER: BOMBAERT BRAM"/>
    <s v="Uitgave"/>
    <n v="-118.7"/>
    <x v="2"/>
    <s v="OK"/>
  </r>
  <r>
    <d v="2024-12-09T00:00:00"/>
    <x v="3"/>
    <n v="-7.99"/>
    <x v="1"/>
    <s v="BETALING VIA MAESTRO                 09-12 08-12-2024 OM 09.30 UUR CARREFOUR MARKE BE MARKE MET KBC-DEBETKAART 6703 42XX XXXX X601 6 KAARTHOUDER: BOMBAERT BRAM"/>
    <s v="Uitgave"/>
    <n v="-7.99"/>
    <x v="1"/>
    <s v="OK"/>
  </r>
  <r>
    <d v="2024-12-09T00:00:00"/>
    <x v="3"/>
    <n v="-120.45"/>
    <x v="39"/>
    <s v="BETALING VIA MAESTRO                 09-12 08-12-2024 OM 12.32 UUR AU POISSON D'OR BE MOUSCRON MET KBC-DEBETKAART 6703 42XX XXXX X601 6 KAARTHOUDER: BOMBAERT BRAM"/>
    <s v="Uitgave"/>
    <n v="-120.45"/>
    <x v="2"/>
    <s v="OK"/>
  </r>
  <r>
    <d v="2024-12-09T00:00:00"/>
    <x v="3"/>
    <n v="-1.5"/>
    <x v="6"/>
    <s v="BETALING VIA MAESTRO                 09-12 06-12-2024 OM 08.01 UUR VALINSOPAY NL NL WIJK EN AALBU MET APPLE PAY 6703 42XX XXXX X901 0 VIRTUEEL KAARTNUMMER CONTACTLOZE BETALING: 6790 28XX XXXX X658 7 KAARTHOUDER: ROTTY CHRISTOFF"/>
    <s v="Uitgave"/>
    <n v="-1.5"/>
    <x v="2"/>
    <s v="OK"/>
  </r>
  <r>
    <d v="2024-12-09T00:00:00"/>
    <x v="3"/>
    <n v="-13.79"/>
    <x v="1"/>
    <s v="BETALING VIA MAESTRO                 09-12 06-12-2024 OM 08.10 UUR CARREFOUR MARKE BE MARKE MET KBC-DEBETKAART 6703 42XX XXXX X601 6 KAARTHOUDER: BOMBAERT BRAM"/>
    <s v="Uitgave"/>
    <n v="-13.79"/>
    <x v="1"/>
    <s v="OK"/>
  </r>
  <r>
    <d v="2024-12-09T00:00:00"/>
    <x v="3"/>
    <n v="-126.2"/>
    <x v="3"/>
    <s v="EUROPESE DOMICILIERING               09-12 SCHULDEISER     : CHARGEMAP SAS REF. SCHULDEISER: STR16NARLJVUWLWCHWPTBRANXQI7U1B5DB MANDAATREFERTE  : YGAYU1XCULZ4UQUA MEDEDELING      : CHARGEMAP"/>
    <s v="Uitgave"/>
    <n v="-126.2"/>
    <x v="1"/>
    <s v="OK"/>
  </r>
  <r>
    <d v="2024-12-09T00:00:00"/>
    <x v="3"/>
    <n v="-26.9"/>
    <x v="12"/>
    <s v="OVERSCHRIJVING NAAR                  09-12 BE81 3632 3564 0524 BANKIER BEGUNSTIGDE: BBRUBEBB FREDERIQUE WARNE PAYCONIQ E50378BFDC894414DFB38E90 FREDERIQUE WARNE BR AM BOMBAERT LUNCH VESPER MET PAYCONIQ"/>
    <s v="Uitgave"/>
    <n v="-26.9"/>
    <x v="2"/>
    <s v="OK"/>
  </r>
  <r>
    <d v="2024-12-10T00:00:00"/>
    <x v="3"/>
    <n v="-126"/>
    <x v="11"/>
    <s v="BETALING VIA BANCONTACT              11-12 10-12-2024 OM 18.19 UUR POM-PROV.WVL.BEDR BE8200 BRUGGE MET KBC-DEBETKAART 6703 42XX XXXX X901 0 KAARTHOUDER: ROTTY CHRISTOFF INFO VAN DE HANDELAAR: 319487850881"/>
    <s v="Uitgave"/>
    <n v="-126"/>
    <x v="1"/>
    <s v="OK"/>
  </r>
  <r>
    <d v="2024-12-10T00:00:00"/>
    <x v="3"/>
    <n v="-57.34"/>
    <x v="39"/>
    <s v="BETALING VIA MAESTRO                 10-12 09-12-2024 OM 19.13 UUR DUPONZOO 2 BE KUURNE MET APPLE PAY 6703 42XX XXXX X601 6 VIRTUEEL KAARTNUMMER CONTACTLOZE BETALING: 6790 28XX XXXX X035 0 KAARTHOUDER: BOMBAERT BRAM"/>
    <s v="Uitgave"/>
    <n v="-57.34"/>
    <x v="2"/>
    <s v="OK"/>
  </r>
  <r>
    <d v="2024-12-10T00:00:00"/>
    <x v="3"/>
    <n v="-1.5"/>
    <x v="6"/>
    <s v="BETALING VIA MAESTRO                 10-12 09-12-2024 OM 12.16 UUR VALINSOPAY NL NL WIJK EN AALBU MET APPLE PAY 6703 42XX XXXX X901 0 VIRTUEEL KAARTNUMMER CONTACTLOZE BETALING: 6790 28XX XXXX X658 7 KAARTHOUDER: ROTTY CHRISTOFF"/>
    <s v="Uitgave"/>
    <n v="-1.5"/>
    <x v="2"/>
    <s v="OK"/>
  </r>
  <r>
    <d v="2024-12-10T00:00:00"/>
    <x v="3"/>
    <n v="-1.1000000000000001"/>
    <x v="6"/>
    <s v="BETALING VIA MAESTRO                 10-12 09-12-2024 OM 15.34 UUR VALINSOPAY NL NL WIJK EN AALBU MET APPLE PAY 6703 42XX XXXX X901 0 VIRTUEEL KAARTNUMMER CONTACTLOZE BETALING: 6790 28XX XXXX X658 7 KAARTHOUDER: ROTTY CHRISTOFF"/>
    <s v="Uitgave"/>
    <n v="-1.1000000000000001"/>
    <x v="2"/>
    <s v="OK"/>
  </r>
  <r>
    <d v="2024-12-10T00:00:00"/>
    <x v="3"/>
    <n v="-2.5"/>
    <x v="7"/>
    <s v="BETALING VIA MAESTRO                 10-12 09-12-2024 OM 13.16 UUR CCV*P VEEMARKT BE KORTRIJK MET KBC-DEBETKAART 6703 42XX XXXX X601 6 KAARTHOUDER: BOMBAERT BRAM"/>
    <s v="Uitgave"/>
    <n v="-2.5"/>
    <x v="2"/>
    <s v="OK"/>
  </r>
  <r>
    <d v="2024-12-10T00:00:00"/>
    <x v="3"/>
    <n v="-9.49"/>
    <x v="1"/>
    <s v="BETALING VIA MAESTRO                 10-12 09-12-2024 OM 11.43 UUR CARREFOUR GENT BE GENTBRUGGE MET APPLE PAY 6703 42XX XXXX X901 0 VIRTUEEL KAARTNUMMER CONTACTLOZE BETALING: 6790 28XX XXXX X658 7 KAARTHOUDER: ROTTY CHRISTOFF"/>
    <s v="Uitgave"/>
    <n v="-9.49"/>
    <x v="1"/>
    <s v="OK"/>
  </r>
  <r>
    <d v="2024-12-10T00:00:00"/>
    <x v="3"/>
    <n v="-5.5"/>
    <x v="1"/>
    <s v="BETALING VIA BANCONTACT              10-12 10-12-2024 OM 09.32 UUR CATTEEUW LUDOVIC BE8510 MARKE MET KBC-DEBETKAART 6703 42XX XXXX X601 6 KAARTHOUDER: BOMBAERT BRAM"/>
    <s v="Uitgave"/>
    <n v="-5.5"/>
    <x v="1"/>
    <s v="OK"/>
  </r>
  <r>
    <d v="2024-12-10T00:00:00"/>
    <x v="3"/>
    <n v="-9.25"/>
    <x v="12"/>
    <s v="BETALING VIA MAESTRO                 10-12 09-12-2024 OM 07.34 UUR COOP A50 BE GENT MET APPLE PAY 6703 42XX XXXX X901 0 VIRTUEEL KAARTNUMMER CONTACTLOZE BETALING: 6790 28XX XXXX X658 7 KAARTHOUDER: ROTTY CHRISTOFF"/>
    <s v="Uitgave"/>
    <n v="-9.25"/>
    <x v="2"/>
    <s v="OK"/>
  </r>
  <r>
    <d v="2024-12-11T00:00:00"/>
    <x v="3"/>
    <n v="-3.39"/>
    <x v="1"/>
    <s v="BETALING VIA MAESTRO                 11-12 10-12-2024 OM 13.46 UUR Q8 108131 GENTBRUGGE V BE GENTBRUGGE MET APPLE PAY 6703 42XX XXXX X901 0 VIRTUEEL KAARTNUMMER CONTACTLOZE BETALING: 6790 28XX XXXX X658 7 KAARTHOUDER: ROTTY CHRISTOFF"/>
    <s v="Uitgave"/>
    <n v="-3.39"/>
    <x v="1"/>
    <s v="OK"/>
  </r>
  <r>
    <d v="2024-12-11T00:00:00"/>
    <x v="3"/>
    <n v="-0.9"/>
    <x v="6"/>
    <s v="BETALING VIA MAESTRO                 11-12 10-12-2024 OM 12.18 UUR VALINSOPAY NL NL WIJK EN AALBU MET APPLE PAY 6703 42XX XXXX X901 0 VIRTUEEL KAARTNUMMER CONTACTLOZE BETALING: 6790 28XX XXXX X658 7 KAARTHOUDER: ROTTY CHRISTOFF"/>
    <s v="Uitgave"/>
    <n v="-0.9"/>
    <x v="2"/>
    <s v="OK"/>
  </r>
  <r>
    <d v="2024-12-11T00:00:00"/>
    <x v="3"/>
    <n v="-0.9"/>
    <x v="6"/>
    <s v="BETALING VIA MAESTRO                 11-12 10-12-2024 OM 14.32 UUR VALINSOPAY NL NL WIJK EN AALBU MET APPLE PAY 6703 42XX XXXX X901 0 VIRTUEEL KAARTNUMMER CONTACTLOZE BETALING: 6790 28XX XXXX X658 7 KAARTHOUDER: ROTTY CHRISTOFF"/>
    <s v="Uitgave"/>
    <n v="-0.9"/>
    <x v="2"/>
    <s v="OK"/>
  </r>
  <r>
    <d v="2024-12-11T00:00:00"/>
    <x v="3"/>
    <n v="-6.78"/>
    <x v="1"/>
    <s v="BETALING VIA BANCONTACT              11-12 11-12-2024 OM 11.55 UUR Q8 108131 GENTBRUGGE BE9050 GENTBRUGGE MET KBC-DEBETKAART 6703 42XX XXXX X901 0 KAARTHOUDER: ROTTY CHRISTOFF"/>
    <s v="Uitgave"/>
    <n v="-6.78"/>
    <x v="1"/>
    <s v="OK"/>
  </r>
  <r>
    <d v="2024-12-11T00:00:00"/>
    <x v="3"/>
    <n v="-34.299999999999997"/>
    <x v="39"/>
    <s v="BETALING VIA MAESTRO                 11-12 10-12-2024 OM 17.51 UUR AU POISSON D'OR FR MOUSCRON MET KBC-DEBETKAART 6703 42XX XXXX X601 6 KAARTHOUDER: BOMBAERT BRAM"/>
    <s v="Uitgave"/>
    <n v="-34.299999999999997"/>
    <x v="2"/>
    <s v="OK"/>
  </r>
  <r>
    <d v="2024-12-11T00:00:00"/>
    <x v="3"/>
    <n v="-12.95"/>
    <x v="20"/>
    <s v="EUROPESE DOMICILIERING               11-12 SCHULDEISER     : STREAMZ REF. SCHULDEISER: STR16NARMY4SOHH156YPLRANFAQBEVRQBM MANDAATREFERTE  : TYGILX4GBDBRBUON MEDEDELING      : STREAMZ"/>
    <s v="Uitgave"/>
    <n v="-12.95"/>
    <x v="2"/>
    <s v="OK"/>
  </r>
  <r>
    <d v="2024-12-11T00:00:00"/>
    <x v="3"/>
    <n v="-26.6"/>
    <x v="14"/>
    <s v="BETALING VIA MAESTRO                 11-12 10-12-2024 OM 18.19 UUR CCV*BOSSUWE POTTELBERG BE KORTRIJK MET APPLE PAY 6703 42XX XXXX X601 6 VIRTUEEL KAARTNUMMER CONTACTLOZE BETALING: 6790 28XX XXXX X035 0 KAARTHOUDER: BOMBAERT BRAM"/>
    <s v="Uitgave"/>
    <n v="-26.6"/>
    <x v="2"/>
    <s v="OK"/>
  </r>
  <r>
    <d v="2024-12-12T00:00:00"/>
    <x v="3"/>
    <n v="-24.45"/>
    <x v="39"/>
    <s v="BETALING VIA BANCONTACT              13-12 12-12-2024 OM 17.21 UUR ONLINEAQUARIUMSPULLEN NL9206BG DRACHTEN MET KBC-DEBETKAART 6703 42XX XXXX X601 6 KAARTHOUDER: BOMBAERT BRAM INFO VAN DE HANDELAAR: ONLINEAQUARIUMSPULLEN 28706163"/>
    <s v="Uitgave"/>
    <n v="-24.45"/>
    <x v="2"/>
    <s v="OK"/>
  </r>
  <r>
    <d v="2024-12-12T00:00:00"/>
    <x v="3"/>
    <n v="-33.83"/>
    <x v="39"/>
    <s v="BETALING VIA MAESTRO                 12-12 11-12-2024 OM 15.26 UUR DUPONZOO 2 BE KUURNE MET APPLE PAY 6703 42XX XXXX X601 6 VIRTUEEL KAARTNUMMER CONTACTLOZE BETALING: 6790 28XX XXXX X035 0 KAARTHOUDER: BOMBAERT BRAM"/>
    <s v="Uitgave"/>
    <n v="-33.83"/>
    <x v="2"/>
    <s v="OK"/>
  </r>
  <r>
    <d v="2024-12-12T00:00:00"/>
    <x v="3"/>
    <n v="-1.5"/>
    <x v="6"/>
    <s v="BETALING VIA MAESTRO                 12-12 11-12-2024 OM 12.12 UUR VALINSOPAY NL NL WIJK EN AALBU MET APPLE PAY 6703 42XX XXXX X901 0 VIRTUEEL KAARTNUMMER CONTACTLOZE BETALING: 6790 28XX XXXX X658 7 KAARTHOUDER: ROTTY CHRISTOFF"/>
    <s v="Uitgave"/>
    <n v="-1.5"/>
    <x v="2"/>
    <s v="OK"/>
  </r>
  <r>
    <d v="2024-12-12T00:00:00"/>
    <x v="3"/>
    <n v="-6.04"/>
    <x v="1"/>
    <s v="BETALING VIA MAESTRO                 12-12 11-12-2024 OM 17.30 UUR CARREFOUR MARKE BE MARKE MET KBC-DEBETKAART 6703 42XX XXXX X901 0 KAARTHOUDER: ROTTY CHRISTOFF"/>
    <s v="Uitgave"/>
    <n v="-6.04"/>
    <x v="1"/>
    <s v="OK"/>
  </r>
  <r>
    <d v="2024-12-12T00:00:00"/>
    <x v="3"/>
    <n v="-4.99"/>
    <x v="1"/>
    <s v="BETALING VIA MAESTRO                 12-12 11-12-2024 OM 09.35 UUR CARREFOUR MARKE BE MARKE MET KBC-DEBETKAART 6703 42XX XXXX X601 6 KAARTHOUDER: BOMBAERT BRAM"/>
    <s v="Uitgave"/>
    <n v="-4.99"/>
    <x v="1"/>
    <s v="OK"/>
  </r>
  <r>
    <d v="2024-12-12T00:00:00"/>
    <x v="3"/>
    <n v="-8"/>
    <x v="3"/>
    <s v="BETALING VIA MAESTRO                 12-12 11-12-2024 OM 11.49 UUR OVO CHARGE ANYWHERE GB +447533150555 MET APPLE PAY 6703 42XX XXXX X901 0 VIRTUEEL KAARTNUMMER CONTACTLOZE BETALING: 6790 28XX XXXX X658 7 KAARTHOUDER: ROTTY CHRISTOFF"/>
    <s v="Uitgave"/>
    <n v="-8"/>
    <x v="1"/>
    <s v="OK"/>
  </r>
  <r>
    <d v="2024-12-12T00:00:00"/>
    <x v="3"/>
    <n v="-9"/>
    <x v="45"/>
    <s v="BETALING VIA BANCONTACT              12-12 12-12-2024 OM 08.06 UUR DECATHLON BELGIUM BE1140 EVERE MET KBC-DEBETKAART 6703 42XX XXXX X901 0 KAARTHOUDER: ROTTY CHRISTOFF"/>
    <s v="Uitgave"/>
    <n v="-9"/>
    <x v="2"/>
    <s v="OK"/>
  </r>
  <r>
    <d v="2024-12-12T00:00:00"/>
    <x v="3"/>
    <n v="-21.94"/>
    <x v="14"/>
    <s v="BETALING VIA BANCONTACT              13-12 12-12-2024 OM 18.05 UUR PIZZA HUT BE8500 KORTRIJK MET KBC-DEBETKAART 6703 42XX XXXX X601 6 KAARTHOUDER: BOMBAERT BRAM"/>
    <s v="Uitgave"/>
    <n v="-21.94"/>
    <x v="2"/>
    <s v="OK"/>
  </r>
  <r>
    <d v="2024-12-12T00:00:00"/>
    <x v="3"/>
    <n v="-65"/>
    <x v="23"/>
    <s v="INSTANTOVERSCHRIJVING NAAR           12-12 BE76 3632 4613 3395 BANKIER BEGUNSTIGDE: BBRUBEBBXXX ASTRID SINGELEE WERO ROTTY CHRISTOFF OM 17.28 MET WERO"/>
    <s v="Uitgave"/>
    <n v="-65"/>
    <x v="1"/>
    <s v="OK"/>
  </r>
  <r>
    <d v="2024-12-13T00:00:00"/>
    <x v="3"/>
    <n v="-21.4"/>
    <x v="34"/>
    <s v="BETALING VIA BANCONTACT              16-12 13-12-2024 OM 18.47 UUR CORPORATE BENEFITS BEN BE3500 HASSELT MET KBC-DEBETKAART 6703 42XX XXXX X601 6 KAARTHOUDER: BOMBAERT BRAM INFO VAN DE HANDELAAR: 5XK3F0B E-BENELUX-24-252860"/>
    <s v="Uitgave"/>
    <n v="-21.4"/>
    <x v="2"/>
    <s v="OK"/>
  </r>
  <r>
    <d v="2024-12-13T00:00:00"/>
    <x v="3"/>
    <n v="-57.1"/>
    <x v="34"/>
    <s v="BETALING VIA BANCONTACT              16-12 13-12-2024 OM 17.27 UUR LOOK I LIKE GROU BE8450 BREDENE MET KBC-DEBETKAART 6703 42XX XXXX X901 0 KAARTHOUDER: ROTTY CHRISTOFF"/>
    <s v="Uitgave"/>
    <n v="-57.1"/>
    <x v="2"/>
    <s v="OK"/>
  </r>
  <r>
    <d v="2024-12-13T00:00:00"/>
    <x v="3"/>
    <n v="-1.5"/>
    <x v="6"/>
    <s v="BETALING VIA MAESTRO                 13-12 12-12-2024 OM 12.47 UUR VALINSOPAY NL NL WIJK EN AALBU MET APPLE PAY 6703 42XX XXXX X901 0 VIRTUEEL KAARTNUMMER CONTACTLOZE BETALING: 6790 28XX XXXX X658 7 KAARTHOUDER: ROTTY CHRISTOFF"/>
    <s v="Uitgave"/>
    <n v="-1.5"/>
    <x v="2"/>
    <s v="OK"/>
  </r>
  <r>
    <d v="2024-12-13T00:00:00"/>
    <x v="3"/>
    <n v="-1.5"/>
    <x v="6"/>
    <s v="BETALING VIA MAESTRO                 13-12 12-12-2024 OM 09.27 UUR VALINSOPAY NL NL WIJK EN AALBU MET APPLE PAY 6703 42XX XXXX X901 0 VIRTUEEL KAARTNUMMER CONTACTLOZE BETALING: 6790 28XX XXXX X658 7 KAARTHOUDER: ROTTY CHRISTOFF"/>
    <s v="Uitgave"/>
    <n v="-1.5"/>
    <x v="2"/>
    <s v="OK"/>
  </r>
  <r>
    <d v="2024-12-13T00:00:00"/>
    <x v="3"/>
    <n v="-21.5"/>
    <x v="39"/>
    <s v="BETALING VIA MAESTRO                 13-12 12-12-2024 OM 14.51 UUR AU POISSON D'OR FR MOUSCRON MET KBC-DEBETKAART 6703 42XX XXXX X601 6 KAARTHOUDER: BOMBAERT BRAM"/>
    <s v="Uitgave"/>
    <n v="-21.5"/>
    <x v="2"/>
    <s v="OK"/>
  </r>
  <r>
    <d v="2024-12-13T00:00:00"/>
    <x v="3"/>
    <n v="-4"/>
    <x v="46"/>
    <s v="BETALING VIA BANCONTACT              13-12 13-12-2024 OM 09.11 UUR ANNIKA P2P MOBILE MET KBC-DEBETKAART 6703 42XX XXXX X901 0 KAARTHOUDER: ROTTY CHRISTOFF"/>
    <s v="Uitgave"/>
    <n v="-4"/>
    <x v="2"/>
    <s v="OK"/>
  </r>
  <r>
    <d v="2024-12-13T00:00:00"/>
    <x v="3"/>
    <n v="-8.91"/>
    <x v="3"/>
    <s v="BETALING VIA MAESTRO                 13-12 12-12-2024 OM 01.08 UUR OVO CHARGE ANYWHERE GB +447533150555 MET APPLE PAY 6703 42XX XXXX X901 0 VIRTUEEL KAARTNUMMER CONTACTLOZE BETALING: 6790 28XX XXXX X658 7 KAARTHOUDER: ROTTY CHRISTOFF"/>
    <s v="Uitgave"/>
    <n v="-8.91"/>
    <x v="1"/>
    <s v="OK"/>
  </r>
  <r>
    <d v="2024-12-13T00:00:00"/>
    <x v="3"/>
    <n v="-5"/>
    <x v="3"/>
    <s v="BETALING VIA MAESTRO                 13-12 12-12-2024 OM 00.37 UUR OVO CHARGE ANYWHERE GB +447533150555 MET APPLE PAY 6703 42XX XXXX X901 0 VIRTUEEL KAARTNUMMER CONTACTLOZE BETALING: 6790 28XX XXXX X658 7 KAARTHOUDER: ROTTY CHRISTOFF"/>
    <s v="Uitgave"/>
    <n v="-5"/>
    <x v="1"/>
    <s v="OK"/>
  </r>
  <r>
    <d v="2024-12-13T00:00:00"/>
    <x v="3"/>
    <n v="-3.01"/>
    <x v="1"/>
    <s v="BETALING VIA BANCONTACT              13-12 13-12-2024 OM 08.08 UUR SPAR KORTRIJK BE8500 KORTRIJK MET KBC-DEBETKAART 6703 42XX XXXX X601 6 KAARTHOUDER: BOMBAERT BRAM"/>
    <s v="Uitgave"/>
    <n v="-3.01"/>
    <x v="1"/>
    <s v="OK"/>
  </r>
  <r>
    <d v="2024-12-13T00:00:00"/>
    <x v="3"/>
    <n v="-1.79"/>
    <x v="39"/>
    <s v="BETALING VIA MAESTRO                 13-12 12-12-2024 OM 16.22 UUR FAMIFLORA  CAISSE 19 BE MOUSCRON MET APPLE PAY 6703 42XX XXXX X601 6 VIRTUEEL KAARTNUMMER CONTACTLOZE BETALING: 6790 28XX XXXX X035 0 KAARTHOUDER: BOMBAERT BRAM"/>
    <s v="Uitgave"/>
    <n v="-1.79"/>
    <x v="2"/>
    <s v="OK"/>
  </r>
  <r>
    <d v="2024-12-16T00:00:00"/>
    <x v="3"/>
    <n v="-9.65"/>
    <x v="2"/>
    <s v="BETALING VIA MAESTRO                 16-12 15-12-2024 OM 17.04 UUR EURO SHOP KORTRIJK BE ROESELARE MET APPLE PAY 6703 42XX XXXX X601 6 VIRTUEEL KAARTNUMMER CONTACTLOZE BETALING: 6790 28XX XXXX X035 0 KAARTHOUDER: BOMBAERT BRAM"/>
    <s v="Uitgave"/>
    <n v="-9.65"/>
    <x v="2"/>
    <s v="OK"/>
  </r>
  <r>
    <d v="2024-12-16T00:00:00"/>
    <x v="3"/>
    <n v="-3.64"/>
    <x v="1"/>
    <s v="BETALING VIA MAESTRO                 16-12 15-12-2024 OM 17.18 UUR CARREFOUR MARKE BE MARKE MET APPLE PAY 6703 42XX XXXX X601 6 VIRTUEEL KAARTNUMMER CONTACTLOZE BETALING: 6790 28XX XXXX X035 0 KAARTHOUDER: BOMBAERT BRAM"/>
    <s v="Uitgave"/>
    <n v="-3.64"/>
    <x v="1"/>
    <s v="OK"/>
  </r>
  <r>
    <d v="2024-12-16T00:00:00"/>
    <x v="3"/>
    <n v="-3.65"/>
    <x v="1"/>
    <s v="BETALING VIA MAESTRO                 16-12 14-12-2024 OM 18.19 UUR CARREFOUR GROENP BE ANTWERPEN MET APPLE PAY 6703 42XX XXXX X601 6 VIRTUEEL KAARTNUMMER CONTACTLOZE BETALING: 6790 28XX XXXX X035 0 KAARTHOUDER: BOMBAERT BRAM"/>
    <s v="Uitgave"/>
    <n v="-3.65"/>
    <x v="1"/>
    <s v="OK"/>
  </r>
  <r>
    <d v="2024-12-16T00:00:00"/>
    <x v="3"/>
    <n v="-4.97"/>
    <x v="1"/>
    <s v="BETALING VIA MAESTRO                 16-12 14-12-2024 OM 12.46 UUR CARREFOUR MARKE BE MARKE MET APPLE PAY 6703 42XX XXXX X601 6 VIRTUEEL KAARTNUMMER CONTACTLOZE BETALING: 6790 28XX XXXX X035 0 KAARTHOUDER: BOMBAERT BRAM"/>
    <s v="Uitgave"/>
    <n v="-4.97"/>
    <x v="1"/>
    <s v="OK"/>
  </r>
  <r>
    <d v="2024-12-16T00:00:00"/>
    <x v="3"/>
    <n v="-8.7899999999999991"/>
    <x v="1"/>
    <s v="BETALING VIA MAESTRO                 16-12 14-12-2024 OM 09.30 UUR CARREFOUR MARKE BE MARKE MET KBC-DEBETKAART 6703 42XX XXXX X601 6 KAARTHOUDER: BOMBAERT BRAM"/>
    <s v="Uitgave"/>
    <n v="-8.7899999999999991"/>
    <x v="1"/>
    <s v="OK"/>
  </r>
  <r>
    <d v="2024-12-16T00:00:00"/>
    <x v="3"/>
    <n v="-17.309999999999999"/>
    <x v="39"/>
    <s v="BETALING VIA MAESTRO                 16-12 15-12-2024 OM 12.40 UUR AU POISSON D'OR FR MOUSCRON MET KBC-DEBETKAART 6703 42XX XXXX X601 6 KAARTHOUDER: BOMBAERT BRAM"/>
    <s v="Uitgave"/>
    <n v="-17.309999999999999"/>
    <x v="2"/>
    <s v="OK"/>
  </r>
  <r>
    <d v="2024-12-16T00:00:00"/>
    <x v="3"/>
    <n v="-3.5"/>
    <x v="39"/>
    <s v="BETALING VIA MAESTRO                 16-12 15-12-2024 OM 12.32 UUR AU POISSON D'OR FR MOUSCRON MET KBC-DEBETKAART 6703 42XX XXXX X601 6 KAARTHOUDER: BOMBAERT BRAM"/>
    <s v="Uitgave"/>
    <n v="-3.5"/>
    <x v="2"/>
    <s v="OK"/>
  </r>
  <r>
    <d v="2024-12-16T00:00:00"/>
    <x v="3"/>
    <n v="-13.67"/>
    <x v="3"/>
    <s v="BETALING VIA MAESTRO                 16-12 15-12-2024 OM 07.11 UUR OVO CHARGE ANYWHERE GB +447533150555 MET APPLE PAY 6703 42XX XXXX X901 0 VIRTUEEL KAARTNUMMER CONTACTLOZE BETALING: 6790 28XX XXXX X658 7 KAARTHOUDER: ROTTY CHRISTOFF"/>
    <s v="Uitgave"/>
    <n v="-13.67"/>
    <x v="1"/>
    <s v="OK"/>
  </r>
  <r>
    <d v="2024-12-16T00:00:00"/>
    <x v="3"/>
    <n v="-5"/>
    <x v="3"/>
    <s v="BETALING VIA MAESTRO                 16-12 15-12-2024 OM 04.40 UUR OVO CHARGE ANYWHERE GB +447533150555 MET APPLE PAY 6703 42XX XXXX X901 0 VIRTUEEL KAARTNUMMER CONTACTLOZE BETALING: 6790 28XX XXXX X658 7 KAARTHOUDER: ROTTY CHRISTOFF"/>
    <s v="Uitgave"/>
    <n v="-5"/>
    <x v="1"/>
    <s v="OK"/>
  </r>
  <r>
    <d v="2024-12-16T00:00:00"/>
    <x v="3"/>
    <n v="-11.44"/>
    <x v="1"/>
    <s v="BETALING VIA MAESTRO                 16-12 13-12-2024 OM 10.55 UUR OKAY WEVELGEM 4258 BE WEVELGEM MET APPLE PAY 6703 42XX XXXX X601 6 VIRTUEEL KAARTNUMMER CONTACTLOZE BETALING: 6790 28XX XXXX X035 0 KAARTHOUDER: BOMBAERT BRAM"/>
    <s v="Uitgave"/>
    <n v="-11.44"/>
    <x v="1"/>
    <s v="OK"/>
  </r>
  <r>
    <d v="2024-12-16T00:00:00"/>
    <x v="3"/>
    <n v="-7.38"/>
    <x v="21"/>
    <s v="BETALING VIA MAESTRO                 16-12 14-12-2024 OM 16.06 UUR HEMA EV406 ANTWERPEN BE ANTWERPEN MET APPLE PAY 6703 42XX XXXX X601 6 VIRTUEEL KAARTNUMMER CONTACTLOZE BETALING: 6790 28XX XXXX X035 0 KAARTHOUDER: BOMBAERT BRAM"/>
    <s v="Uitgave"/>
    <n v="-7.38"/>
    <x v="2"/>
    <s v="OK"/>
  </r>
  <r>
    <d v="2024-12-16T00:00:00"/>
    <x v="3"/>
    <n v="-5.73"/>
    <x v="1"/>
    <s v="BETALING VIA MAESTRO                 16-12 13-12-2024 OM 16.42 UUR CARREFOUR MARKE BE MARKE MET KBC-DEBETKAART 6703 42XX XXXX X601 6 KAARTHOUDER: BOMBAERT BRAM"/>
    <s v="Uitgave"/>
    <n v="-5.73"/>
    <x v="1"/>
    <s v="OK"/>
  </r>
  <r>
    <d v="2024-12-16T00:00:00"/>
    <x v="3"/>
    <n v="-1.5"/>
    <x v="6"/>
    <s v="BETALING VIA MAESTRO                 16-12 13-12-2024 OM 11.48 UUR VALINSOPAY NL NL WIJK EN AALBU MET APPLE PAY 6703 42XX XXXX X901 0 VIRTUEEL KAARTNUMMER CONTACTLOZE BETALING: 6790 28XX XXXX X658 7 KAARTHOUDER: ROTTY CHRISTOFF"/>
    <s v="Uitgave"/>
    <n v="-1.5"/>
    <x v="2"/>
    <s v="OK"/>
  </r>
  <r>
    <d v="2024-12-16T00:00:00"/>
    <x v="3"/>
    <n v="-19"/>
    <x v="34"/>
    <s v="BETALING VIA MAESTRO                 16-12 13-12-2024 OM 19.52 UUR KINEPOLIS KORTRIJK BE KORTRIJK MET APPLE PAY 6703 42XX XXXX X601 6 VIRTUEEL KAARTNUMMER CONTACTLOZE BETALING: 6790 28XX XXXX X035 0 KAARTHOUDER: BOMBAERT BRAM"/>
    <s v="Uitgave"/>
    <n v="-19"/>
    <x v="2"/>
    <s v="OK"/>
  </r>
  <r>
    <d v="2024-12-16T00:00:00"/>
    <x v="3"/>
    <n v="-8.08"/>
    <x v="3"/>
    <s v="BETALING VIA MAESTRO                 16-12 13-12-2024 OM 15.04 UUR OVO CHARGE ANYWHERE GB +447533150555 MET APPLE PAY 6703 42XX XXXX X901 0 VIRTUEEL KAARTNUMMER CONTACTLOZE BETALING: 6790 28XX XXXX X658 7 KAARTHOUDER: ROTTY CHRISTOFF"/>
    <s v="Uitgave"/>
    <n v="-8.08"/>
    <x v="1"/>
    <s v="OK"/>
  </r>
  <r>
    <d v="2024-12-16T00:00:00"/>
    <x v="3"/>
    <n v="-5"/>
    <x v="3"/>
    <s v="BETALING VIA MAESTRO                 16-12 13-12-2024 OM 12.34 UUR OVO CHARGE ANYWHERE GB +447533150555 MET APPLE PAY 6703 42XX XXXX X901 0 VIRTUEEL KAARTNUMMER CONTACTLOZE BETALING: 6790 28XX XXXX X658 7 KAARTHOUDER: ROTTY CHRISTOFF"/>
    <s v="Uitgave"/>
    <n v="-5"/>
    <x v="1"/>
    <s v="OK"/>
  </r>
  <r>
    <d v="2024-12-16T00:00:00"/>
    <x v="3"/>
    <n v="-13"/>
    <x v="39"/>
    <s v="BETALING VIA MAESTRO                 16-12 12-12-2024 OM 12.44 UUR TOM&amp;CO KORTRIJK BE KORTRIJK MET APPLE PAY 6703 42XX XXXX X601 6 VIRTUEEL KAARTNUMMER CONTACTLOZE BETALING: 6790 28XX XXXX X035 0 KAARTHOUDER: BOMBAERT BRAM"/>
    <s v="Uitgave"/>
    <n v="-13"/>
    <x v="2"/>
    <s v="OK"/>
  </r>
  <r>
    <d v="2024-12-16T00:00:00"/>
    <x v="3"/>
    <n v="-6.69"/>
    <x v="1"/>
    <s v="BETALING VIA MAESTRO                 16-12 12-12-2024 OM 12.33 UUR SPAR KORTRIJK BE KORTRIJK MET APPLE PAY 6703 42XX XXXX X601 6 VIRTUEEL KAARTNUMMER CONTACTLOZE BETALING: 6790 28XX XXXX X035 0 KAARTHOUDER: BOMBAERT BRAM"/>
    <s v="Uitgave"/>
    <n v="-6.69"/>
    <x v="1"/>
    <s v="OK"/>
  </r>
  <r>
    <d v="2024-12-16T00:00:00"/>
    <x v="3"/>
    <n v="-86.25"/>
    <x v="25"/>
    <s v="EUROPESE DOMICILIERING               16-12 SCHULDEISER     : BALOISE BELGIUM NV REF. SCHULDEISER: 0000000000000024793451489 MANDAATREFERTE  : 202025687747 MEDEDELING      : POL.1B57806 VERV.10/12/24 9806"/>
    <s v="Uitgave"/>
    <n v="-86.25"/>
    <x v="1"/>
    <s v="OK"/>
  </r>
  <r>
    <d v="2024-12-16T00:00:00"/>
    <x v="3"/>
    <n v="-81.66"/>
    <x v="25"/>
    <s v="EUROPESE DOMICILIERING               16-12 SCHULDEISER     : BALOISE BELGIUM NV REF. SCHULDEISER: 0000000000000024789526326 MANDAATREFERTE  : 202025682289 MEDEDELING      : POL.1A02635 VERV.10/12/24 9806"/>
    <s v="Uitgave"/>
    <n v="-81.66"/>
    <x v="1"/>
    <s v="OK"/>
  </r>
  <r>
    <d v="2024-12-16T00:00:00"/>
    <x v="3"/>
    <n v="-33.549999999999997"/>
    <x v="26"/>
    <s v="EUROPESE DOMICILIERING               16-12 SCHULDEISER     : CARDIF -ASSURANCE VIE REF. SCHULDEISER: RF75240523981418214419160 MANDAATREFERTE  : CARDIF-8742994/01 MEDEDELING      : SCOR                   ISO                   RF75240523981418214419160"/>
    <s v="Uitgave"/>
    <n v="-33.549999999999997"/>
    <x v="1"/>
    <s v="OK"/>
  </r>
  <r>
    <d v="2024-12-16T00:00:00"/>
    <x v="3"/>
    <n v="-29.95"/>
    <x v="14"/>
    <s v="BETALING VIA MAESTRO                 16-12 15-12-2024 OM 12.53 UUR BURGER KING 1028 ESTAI BE ESTAIMPUIS MET APPLE PAY 6703 42XX XXXX X601 6 VIRTUEEL KAARTNUMMER CONTACTLOZE BETALING: 6790 28XX XXXX X035 0 KAARTHOUDER: BOMBAERT BRAM"/>
    <s v="Uitgave"/>
    <n v="-29.95"/>
    <x v="2"/>
    <s v="OK"/>
  </r>
  <r>
    <d v="2024-12-16T00:00:00"/>
    <x v="3"/>
    <n v="-166.38"/>
    <x v="10"/>
    <s v="BETALING VIA BANCONTACT              17-12 16-12-2024 OM 21.57 UUR MIJN.HOST NL1066JR AMSTERDAM MET KBC-DEBETKAART 6703 42XX XXXX X901 0 KAARTHOUDER: ROTTY CHRISTOFF INFO VAN DE HANDELAAR: 5CY1HYU MIJN.HOST FACTUURNR. 2"/>
    <s v="Uitgave"/>
    <n v="-166.38"/>
    <x v="2"/>
    <s v="OK"/>
  </r>
  <r>
    <d v="2024-12-16T00:00:00"/>
    <x v="3"/>
    <n v="-30.7"/>
    <x v="12"/>
    <s v="BETALING VIA MAESTRO                 16-12 14-12-2024 OM 17.45 UUR QUETZAL ANTWERPEN BE ANTWERPEN MET APPLE PAY 6703 42XX XXXX X601 6 VIRTUEEL KAARTNUMMER CONTACTLOZE BETALING: 6790 28XX XXXX X035 0 KAARTHOUDER: BOMBAERT BRAM"/>
    <s v="Uitgave"/>
    <n v="-30.7"/>
    <x v="2"/>
    <s v="OK"/>
  </r>
  <r>
    <d v="2024-12-17T00:00:00"/>
    <x v="3"/>
    <n v="-9.9499999999999993"/>
    <x v="39"/>
    <s v="BETALING VIA MAESTRO                 17-12 16-12-2024 OM 14.53 UUR DUPONZOO 2 BE KUURNE MET APPLE PAY 6703 42XX XXXX X601 6 VIRTUEEL KAARTNUMMER CONTACTLOZE BETALING: 6790 28XX XXXX X035 0 KAARTHOUDER: BOMBAERT BRAM"/>
    <s v="Uitgave"/>
    <n v="-9.9499999999999993"/>
    <x v="2"/>
    <s v="OK"/>
  </r>
  <r>
    <d v="2024-12-17T00:00:00"/>
    <x v="3"/>
    <n v="-10.19"/>
    <x v="1"/>
    <s v="BETALING VIA MAESTRO                 17-12 16-12-2024 OM 09.34 UUR CARREFOUR GENT V BE GENT MET APPLE PAY 6703 42XX XXXX X901 0 VIRTUEEL KAARTNUMMER CONTACTLOZE BETALING: 6790 28XX XXXX X658 7 KAARTHOUDER: ROTTY CHRISTOFF"/>
    <s v="Uitgave"/>
    <n v="-10.19"/>
    <x v="1"/>
    <s v="OK"/>
  </r>
  <r>
    <d v="2024-12-17T00:00:00"/>
    <x v="3"/>
    <n v="-8.69"/>
    <x v="1"/>
    <s v="BETALING VIA MAESTRO                 17-12 16-12-2024 OM 08.23 UUR CARREFOUR MARKE BE MARKE MET KBC-DEBETKAART 6703 42XX XXXX X601 6 KAARTHOUDER: BOMBAERT BRAM"/>
    <s v="Uitgave"/>
    <n v="-8.69"/>
    <x v="1"/>
    <s v="OK"/>
  </r>
  <r>
    <d v="2024-12-17T00:00:00"/>
    <x v="3"/>
    <n v="-10.93"/>
    <x v="1"/>
    <s v="BETALING VIA MAESTRO                 17-12 16-12-2024 OM 14.34 UUR CARREFOUR MARKE BE MARKE MET APPLE PAY 6703 42XX XXXX X601 6 VIRTUEEL KAARTNUMMER CONTACTLOZE BETALING: 6790 28XX XXXX X035 0 KAARTHOUDER: BOMBAERT BRAM"/>
    <s v="Uitgave"/>
    <n v="-10.93"/>
    <x v="1"/>
    <s v="OK"/>
  </r>
  <r>
    <d v="2024-12-17T00:00:00"/>
    <x v="3"/>
    <n v="-3.8"/>
    <x v="19"/>
    <s v="BETALING VIA BANCONTACT              17-12 17-12-2024 OM 06.47 UUR SNCBPPSEWEBPROD BE1060 BRUSSEL MET KBC-DEBETKAART 6703 42XX XXXX X901 0 KAARTHOUDER: ROTTY CHRISTOFF"/>
    <s v="Uitgave"/>
    <n v="-3.8"/>
    <x v="2"/>
    <s v="OK"/>
  </r>
  <r>
    <d v="2024-12-17T00:00:00"/>
    <x v="3"/>
    <n v="-29.45"/>
    <x v="12"/>
    <s v="BETALING VIA BANCONTACT              18-12 17-12-2024 OM 19.20 UUR LEDKONING B.V. NL5222AP 'S-HERTOGENBO MET KBC-DEBETKAART 6703 42XX XXXX X601 6 KAARTHOUDER: BOMBAERT BRAM INFO VAN DE HANDELAAR: LEDKONING B046655A8BFD5CBD1CBB"/>
    <s v="Uitgave"/>
    <n v="-29.45"/>
    <x v="2"/>
    <s v="OK"/>
  </r>
  <r>
    <d v="2024-12-18T00:00:00"/>
    <x v="3"/>
    <n v="-8.3000000000000007"/>
    <x v="7"/>
    <s v="BETALING VIA MAESTRO                 18-12 17-12-2024 OM 12.50 UUR VAC BRUGGE BE BRUGGE MET APPLE PAY 6703 42XX XXXX X901 0 VIRTUEEL KAARTNUMMER CONTACTLOZE BETALING: 6790 28XX XXXX X658 7 KAARTHOUDER: ROTTY CHRISTOFF"/>
    <s v="Uitgave"/>
    <n v="-8.3000000000000007"/>
    <x v="2"/>
    <s v="OK"/>
  </r>
  <r>
    <d v="2024-12-18T00:00:00"/>
    <x v="3"/>
    <n v="-1.5"/>
    <x v="6"/>
    <s v="BETALING VIA MAESTRO                 18-12 17-12-2024 OM 07.58 UUR VALINSOPAY NL NL WIJK EN AALBU MET APPLE PAY 6703 42XX XXXX X901 0 VIRTUEEL KAARTNUMMER CONTACTLOZE BETALING: 6790 28XX XXXX X658 7 KAARTHOUDER: ROTTY CHRISTOFF"/>
    <s v="Uitgave"/>
    <n v="-1.5"/>
    <x v="2"/>
    <s v="OK"/>
  </r>
  <r>
    <d v="2024-12-18T00:00:00"/>
    <x v="3"/>
    <n v="-1.5"/>
    <x v="6"/>
    <s v="BETALING VIA MAESTRO                 18-12 17-12-2024 OM 07.57 UUR VALINSOPAY NL NL WIJK EN AALBU MET APPLE PAY 6703 42XX XXXX X901 0 VIRTUEEL KAARTNUMMER CONTACTLOZE BETALING: 6790 28XX XXXX X658 7 KAARTHOUDER: ROTTY CHRISTOFF"/>
    <s v="Uitgave"/>
    <n v="-1.5"/>
    <x v="2"/>
    <s v="OK"/>
  </r>
  <r>
    <d v="2024-12-18T00:00:00"/>
    <x v="3"/>
    <n v="-1.5"/>
    <x v="6"/>
    <s v="BETALING VIA MAESTRO                 18-12 17-12-2024 OM 07.57 UUR VALINSOPAY NL NL WIJK EN AALBU MET APPLE PAY 6703 42XX XXXX X901 0 VIRTUEEL KAARTNUMMER CONTACTLOZE BETALING: 6790 28XX XXXX X658 7 KAARTHOUDER: ROTTY CHRISTOFF"/>
    <s v="Uitgave"/>
    <n v="-1.5"/>
    <x v="2"/>
    <s v="OK"/>
  </r>
  <r>
    <d v="2024-12-18T00:00:00"/>
    <x v="3"/>
    <n v="-6.7"/>
    <x v="1"/>
    <s v="BETALING VIA BANCONTACT              18-12 18-12-2024 OM 11.19 UUR KIMS CORNER BE8560 WEVELGEM MET KBC-DEBETKAART 6703 42XX XXXX X601 6 KAARTHOUDER: BOMBAERT BRAM"/>
    <s v="Uitgave"/>
    <n v="-6.7"/>
    <x v="1"/>
    <s v="OK"/>
  </r>
  <r>
    <d v="2024-12-18T00:00:00"/>
    <x v="3"/>
    <n v="-5.29"/>
    <x v="1"/>
    <s v="BETALING VIA MAESTRO                 18-12 17-12-2024 OM 18.00 UUR CARREFOUR MARKE BE MARKE MET APPLE PAY 6703 42XX XXXX X601 6 VIRTUEEL KAARTNUMMER CONTACTLOZE BETALING: 6790 28XX XXXX X035 0 KAARTHOUDER: BOMBAERT BRAM"/>
    <s v="Uitgave"/>
    <n v="-5.29"/>
    <x v="1"/>
    <s v="OK"/>
  </r>
  <r>
    <d v="2024-12-18T00:00:00"/>
    <x v="3"/>
    <n v="-14"/>
    <x v="39"/>
    <s v="BETALING VIA MAESTRO                 18-12 17-12-2024 OM 17.15 UUR AU POISSON D'OR FR MOUSCRON MET KBC-DEBETKAART 6703 42XX XXXX X601 6 KAARTHOUDER: BOMBAERT BRAM"/>
    <s v="Uitgave"/>
    <n v="-14"/>
    <x v="2"/>
    <s v="OK"/>
  </r>
  <r>
    <d v="2024-12-18T00:00:00"/>
    <x v="3"/>
    <n v="-11.95"/>
    <x v="28"/>
    <s v="EUROPESE DOMICILIERING               18-12 SCHULDEISER     : DPG MEDIA NV REF. SCHULDEISER: CPAY-SUB-000001108-5751018797 MANDAATREFERTE  : 12-000037945 MEDEDELING      : A1001603189 - HET LAATSTE NIEUWS - 18-12-2024 - 17-01-2025-7075178969"/>
    <s v="Uitgave"/>
    <n v="-11.95"/>
    <x v="2"/>
    <s v="OK"/>
  </r>
  <r>
    <d v="2024-12-18T00:00:00"/>
    <x v="3"/>
    <n v="-9.5"/>
    <x v="23"/>
    <s v="BETALING VIA MAESTRO                 18-12 17-12-2024 OM 18.10 UUR CCV*APOTHEEK VANNESTE BE KORTRIJK MET APPLE PAY 6703 42XX XXXX X901 0 VIRTUEEL KAARTNUMMER CONTACTLOZE BETALING: 6790 28XX XXXX X658 7 KAARTHOUDER: ROTTY CHRISTOFF"/>
    <s v="Uitgave"/>
    <n v="-9.5"/>
    <x v="1"/>
    <s v="OK"/>
  </r>
  <r>
    <d v="2024-12-19T00:00:00"/>
    <x v="3"/>
    <n v="-2.6"/>
    <x v="1"/>
    <s v="BETALING VIA BANCONTACT              19-12 19-12-2024 OM 14.24 UUR WARI BE8510 KORTRIJK MET KBC-DEBETKAART 6703 42XX XXXX X601 6 KAARTHOUDER: BOMBAERT BRAM"/>
    <s v="Uitgave"/>
    <n v="-2.6"/>
    <x v="1"/>
    <s v="OK"/>
  </r>
  <r>
    <d v="2024-12-19T00:00:00"/>
    <x v="3"/>
    <n v="-1.5"/>
    <x v="6"/>
    <s v="BETALING VIA MAESTRO                 19-12 18-12-2024 OM 15.23 UUR VALINSOPAY NL NL WIJK EN AALBU MET APPLE PAY 6703 42XX XXXX X901 0 VIRTUEEL KAARTNUMMER CONTACTLOZE BETALING: 6790 28XX XXXX X658 7 KAARTHOUDER: ROTTY CHRISTOFF"/>
    <s v="Uitgave"/>
    <n v="-1.5"/>
    <x v="2"/>
    <s v="OK"/>
  </r>
  <r>
    <d v="2024-12-19T00:00:00"/>
    <x v="3"/>
    <n v="-13.92"/>
    <x v="1"/>
    <s v="BETALING VIA BANCONTACT              19-12 19-12-2024 OM 11.25 UUR ALDI 26 MARKE BE8510 MARKE MET KBC-DEBETKAART 6703 42XX XXXX X601 6 KAARTHOUDER: BOMBAERT BRAM"/>
    <s v="Uitgave"/>
    <n v="-13.92"/>
    <x v="1"/>
    <s v="OK"/>
  </r>
  <r>
    <d v="2024-12-19T00:00:00"/>
    <x v="3"/>
    <n v="-10.71"/>
    <x v="1"/>
    <s v="BETALING VIA BANCONTACT              19-12 19-12-2024 OM 11.14 UUR SPAR KORTRIJK BE8500 KORTRIJK MET KBC-DEBETKAART 6703 42XX XXXX X601 6 KAARTHOUDER: BOMBAERT BRAM"/>
    <s v="Uitgave"/>
    <n v="-10.71"/>
    <x v="1"/>
    <s v="OK"/>
  </r>
  <r>
    <d v="2024-12-19T00:00:00"/>
    <x v="3"/>
    <n v="1578.61"/>
    <x v="0"/>
    <s v="OVERSCHRIJVING VAN                   19-12 BE64 3751 1173 1652 BANKIER OPDRACHTGEVER: BBRUBEBB VVM DE LIJN ALGEMENE REK /A/ 29076 EINDEJAARSPREMIE12/2024"/>
    <s v="Inkomst"/>
    <n v="1578.61"/>
    <x v="0"/>
    <s v="OK"/>
  </r>
  <r>
    <d v="2024-12-19T00:00:00"/>
    <x v="3"/>
    <n v="-10.38"/>
    <x v="3"/>
    <s v="BETALING VIA MAESTRO                 19-12 18-12-2024 OM 12.22 UUR OVO CHARGE ANYWHERE GB +447533150555 MET APPLE PAY 6703 42XX XXXX X901 0 VIRTUEEL KAARTNUMMER CONTACTLOZE BETALING: 6790 28XX XXXX X658 7 KAARTHOUDER: ROTTY CHRISTOFF"/>
    <s v="Uitgave"/>
    <n v="-10.38"/>
    <x v="1"/>
    <s v="OK"/>
  </r>
  <r>
    <d v="2024-12-19T00:00:00"/>
    <x v="3"/>
    <n v="-5"/>
    <x v="3"/>
    <s v="BETALING VIA MAESTRO                 19-12 18-12-2024 OM 09.50 UUR OVO CHARGE ANYWHERE GB +447533150555 MET APPLE PAY 6703 42XX XXXX X901 0 VIRTUEEL KAARTNUMMER CONTACTLOZE BETALING: 6790 28XX XXXX X658 7 KAARTHOUDER: ROTTY CHRISTOFF"/>
    <s v="Uitgave"/>
    <n v="-5"/>
    <x v="1"/>
    <s v="OK"/>
  </r>
  <r>
    <d v="2024-12-20T00:00:00"/>
    <x v="3"/>
    <n v="-1.5"/>
    <x v="6"/>
    <s v="BETALING VIA MAESTRO                 20-12 19-12-2024 OM 12.31 UUR VALINSOPAY NL NL WIJK EN AALBU MET APPLE PAY 6703 42XX XXXX X901 0 VIRTUEEL KAARTNUMMER CONTACTLOZE BETALING: 6790 28XX XXXX X658 7 KAARTHOUDER: ROTTY CHRISTOFF"/>
    <s v="Uitgave"/>
    <n v="-1.5"/>
    <x v="2"/>
    <s v="OK"/>
  </r>
  <r>
    <d v="2024-12-20T00:00:00"/>
    <x v="3"/>
    <n v="-15"/>
    <x v="27"/>
    <s v="OVERSCHRIJVING NAAR                  20-12 BE38 7785 9200 2472 BANKIER BEGUNSTIGDE: GKCCBEBB VKSO MWW AFDELING SPWE PAYCONIQ F8455F96489DE14B56E44CA9 VKSO MWW AFDELING S PWE MET PAYCONIQ"/>
    <s v="Uitgave"/>
    <n v="-15"/>
    <x v="2"/>
    <s v="OK"/>
  </r>
  <r>
    <d v="2024-12-20T00:00:00"/>
    <x v="3"/>
    <n v="-6.67"/>
    <x v="41"/>
    <s v="BETALING VIA MAESTRO                 20-12 19-12-2024 OM 15.44 UUR ACTION 2009 BE WEVELGEM MET APPLE PAY 6703 42XX XXXX X601 6 VIRTUEEL KAARTNUMMER CONTACTLOZE BETALING: 6790 28XX XXXX X035 0 KAARTHOUDER: BOMBAERT BRAM"/>
    <s v="Uitgave"/>
    <n v="-6.67"/>
    <x v="2"/>
    <s v="OK"/>
  </r>
  <r>
    <d v="2024-12-20T00:00:00"/>
    <x v="3"/>
    <n v="-4.4000000000000004"/>
    <x v="1"/>
    <s v="BETALING VIA MAESTRO                 20-12 18-12-2024 OM 16.14 UUR SSP GENT OCTROOIPL BE GENT MET APPLE PAY 6703 42XX XXXX X901 0 VIRTUEEL KAARTNUMMER CONTACTLOZE BETALING: 6790 28XX XXXX X658 7 KAARTHOUDER: ROTTY CHRISTOFF"/>
    <s v="Uitgave"/>
    <n v="-4.4000000000000004"/>
    <x v="1"/>
    <s v="OK"/>
  </r>
  <r>
    <d v="2024-12-20T00:00:00"/>
    <x v="3"/>
    <n v="-52.31"/>
    <x v="31"/>
    <s v="EUROPESE DOMICILIERING               20-12 SCHULDEISER     : AXA REF. SCHULDEISER: 20241214011000942405032485 MANDAATREFERTE  : 010817143526001 MEDEDELING      : 0108171435261042024-12-202024120000 0010817143526"/>
    <s v="Uitgave"/>
    <n v="-52.31"/>
    <x v="1"/>
    <s v="OK"/>
  </r>
  <r>
    <d v="2024-12-20T00:00:00"/>
    <x v="3"/>
    <n v="-122.94"/>
    <x v="30"/>
    <s v="EUROPESE DOMICILIERING               20-12 SCHULDEISER     : PROXIMUS REF. SCHULDEISER: 6011943893 MANDAATREFERTE  : B012009068 MEDEDELING      : 007476224919007452394618"/>
    <s v="Uitgave"/>
    <n v="-122.94"/>
    <x v="1"/>
    <s v="OK"/>
  </r>
  <r>
    <d v="2024-12-20T00:00:00"/>
    <x v="3"/>
    <n v="4.8"/>
    <x v="12"/>
    <s v="MOBIELE BETALING                     20-12 DATUM: 20-12-2024 OM 10.45"/>
    <s v="Inkomst"/>
    <n v="4.8"/>
    <x v="2"/>
    <s v="OK"/>
  </r>
  <r>
    <d v="2024-12-21T00:00:00"/>
    <x v="3"/>
    <n v="-3.75"/>
    <x v="1"/>
    <s v="BETALING VIA BANCONTACT              23-12 21-12-2024 OM 11.22 UUR WARI BE8510 KORTRIJK MET KBC-DEBETKAART 6703 42XX XXXX X601 6 KAARTHOUDER: BOMBAERT BRAM"/>
    <s v="Uitgave"/>
    <n v="-3.75"/>
    <x v="1"/>
    <s v="OK"/>
  </r>
  <r>
    <d v="2024-12-21T00:00:00"/>
    <x v="3"/>
    <n v="-20.62"/>
    <x v="23"/>
    <s v="BETALING VIA BANCONTACT              23-12 21-12-2024 OM 10.26 UUR APOTHEEK ARIE BE8510 MARKE MET KBC-DEBETKAART 6703 42XX XXXX X601 6 KAARTHOUDER: BOMBAERT BRAM"/>
    <s v="Uitgave"/>
    <n v="-20.62"/>
    <x v="1"/>
    <s v="OK"/>
  </r>
  <r>
    <d v="2024-12-22T00:00:00"/>
    <x v="3"/>
    <n v="-17.7"/>
    <x v="39"/>
    <s v="BETALING VIA BANCONTACT              23-12 22-12-2024 OM 11.59 UUR DUPONZOO BE8520 KUURNE MET KBC-DEBETKAART 6703 42XX XXXX X601 6 KAARTHOUDER: BOMBAERT BRAM"/>
    <s v="Uitgave"/>
    <n v="-17.7"/>
    <x v="2"/>
    <s v="OK"/>
  </r>
  <r>
    <d v="2024-12-23T00:00:00"/>
    <x v="3"/>
    <n v="-48.48"/>
    <x v="48"/>
    <s v="BETALING VIA MAESTRO                 23-12 22-12-2024 OM 11.24 UUR KRUIDVAT 8427 KUURNE BE KUURNE MET APPLE PAY 6703 42XX XXXX X601 6 VIRTUEEL KAARTNUMMER CONTACTLOZE BETALING: 6790 28XX XXXX X035 0 KAARTHOUDER: BOMBAERT BRAM"/>
    <s v="Uitgave"/>
    <n v="-48.48"/>
    <x v="2"/>
    <s v="OK"/>
  </r>
  <r>
    <d v="2024-12-23T00:00:00"/>
    <x v="3"/>
    <n v="-14.99"/>
    <x v="39"/>
    <s v="BETALING VIA MAESTRO                 23-12 22-12-2024 OM 14.38 UUR VOGEL &amp; VIJVERCENTRUM BE HULSTE MET APPLE PAY 6703 42XX XXXX X601 6 VIRTUEEL KAARTNUMMER CONTACTLOZE BETALING: 6790 28XX XXXX X035 0 KAARTHOUDER: BOMBAERT BRAM"/>
    <s v="Uitgave"/>
    <n v="-14.99"/>
    <x v="2"/>
    <s v="OK"/>
  </r>
  <r>
    <d v="2024-12-23T00:00:00"/>
    <x v="3"/>
    <n v="-28"/>
    <x v="39"/>
    <s v="BETALING VIA BANCONTACT              23-12 23-12-2024 OM 15.17 UUR TOM&amp;CO KORTRIJK BE8500 KORTRIJK MET KBC-DEBETKAART 6703 42XX XXXX X601 6 KAARTHOUDER: BOMBAERT BRAM"/>
    <s v="Uitgave"/>
    <n v="-28"/>
    <x v="2"/>
    <s v="OK"/>
  </r>
  <r>
    <d v="2024-12-23T00:00:00"/>
    <x v="3"/>
    <n v="-15.03"/>
    <x v="1"/>
    <s v="BETALING VIA MAESTRO                 23-12 21-12-2024 OM 12.08 UUR CARREFOUR MARKE BE MARKE MET APPLE PAY 6703 42XX XXXX X601 6 VIRTUEEL KAARTNUMMER CONTACTLOZE BETALING: 6790 28XX XXXX X035 0 KAARTHOUDER: BOMBAERT BRAM"/>
    <s v="Uitgave"/>
    <n v="-15.03"/>
    <x v="1"/>
    <s v="OK"/>
  </r>
  <r>
    <d v="2024-12-23T00:00:00"/>
    <x v="3"/>
    <n v="-33.03"/>
    <x v="1"/>
    <s v="BETALING VIA MAESTRO                 23-12 22-12-2024 OM 16.15 UUR CARREFOUR MARKE BE MARKE MET KBC-DEBETKAART 6703 42XX XXXX X601 6 KAARTHOUDER: BOMBAERT BRAM"/>
    <s v="Uitgave"/>
    <n v="-33.03"/>
    <x v="1"/>
    <s v="OK"/>
  </r>
  <r>
    <d v="2024-12-23T00:00:00"/>
    <x v="3"/>
    <n v="-3.65"/>
    <x v="1"/>
    <s v="BETALING VIA MAESTRO                 23-12 22-12-2024 OM 10.59 UUR CARREFOUR MARKE BE MARKE MET APPLE PAY 6703 42XX XXXX X601 6 VIRTUEEL KAARTNUMMER CONTACTLOZE BETALING: 6790 28XX XXXX X035 0 KAARTHOUDER: BOMBAERT BRAM"/>
    <s v="Uitgave"/>
    <n v="-3.65"/>
    <x v="1"/>
    <s v="OK"/>
  </r>
  <r>
    <d v="2024-12-23T00:00:00"/>
    <x v="3"/>
    <n v="-9"/>
    <x v="1"/>
    <s v="BETALING VIA MAESTRO                 23-12 21-12-2024 OM 11.34 UUR CARREFOUR MARKE BE MARKE MET APPLE PAY 6703 42XX XXXX X601 6 VIRTUEEL KAARTNUMMER CONTACTLOZE BETALING: 6790 28XX XXXX X035 0 KAARTHOUDER: BOMBAERT BRAM"/>
    <s v="Uitgave"/>
    <n v="-9"/>
    <x v="1"/>
    <s v="OK"/>
  </r>
  <r>
    <d v="2024-12-23T00:00:00"/>
    <x v="3"/>
    <n v="-2.33"/>
    <x v="3"/>
    <s v="BETALING VIA MAESTRO                 23-12 22-12-2024 OM 06.35 UUR OVO CHARGE ANYWH GB +447533150555 MET KBC-DEBETKAART 6703 42XX XXXX X901 0 KAARTHOUDER: ROTTY CHRISTOFF"/>
    <s v="Uitgave"/>
    <n v="-2.33"/>
    <x v="1"/>
    <s v="OK"/>
  </r>
  <r>
    <d v="2024-12-23T00:00:00"/>
    <x v="3"/>
    <n v="-9.4"/>
    <x v="1"/>
    <s v="BETALING VIA MAESTRO                 23-12 20-12-2024 OM 10.35 UUR Q8 108131 GENTBRUGGE V BE GENTBRUGGE MET APPLE PAY 6703 42XX XXXX X901 0 VIRTUEEL KAARTNUMMER CONTACTLOZE BETALING: 6790 28XX XXXX X658 7 KAARTHOUDER: ROTTY CHRISTOFF"/>
    <s v="Uitgave"/>
    <n v="-9.4"/>
    <x v="1"/>
    <s v="OK"/>
  </r>
  <r>
    <d v="2024-12-23T00:00:00"/>
    <x v="3"/>
    <n v="-1.5"/>
    <x v="7"/>
    <s v="BETALING VIA MAESTRO                 23-12 20-12-2024 OM 14.48 UUR CCV*P K IN KORTRIJK BE KORTRIJK MET KBC-DEBETKAART 6703 42XX XXXX X601 6 KAARTHOUDER: BOMBAERT BRAM"/>
    <s v="Uitgave"/>
    <n v="-1.5"/>
    <x v="2"/>
    <s v="OK"/>
  </r>
  <r>
    <d v="2024-12-23T00:00:00"/>
    <x v="3"/>
    <n v="-1.5"/>
    <x v="6"/>
    <s v="BETALING VIA MAESTRO                 23-12 20-12-2024 OM 11.37 UUR VALINSOPAY NL NL WIJK EN AALBU MET APPLE PAY 6703 42XX XXXX X901 0 VIRTUEEL KAARTNUMMER CONTACTLOZE BETALING: 6790 28XX XXXX X658 7 KAARTHOUDER: ROTTY CHRISTOFF"/>
    <s v="Uitgave"/>
    <n v="-1.5"/>
    <x v="2"/>
    <s v="OK"/>
  </r>
  <r>
    <d v="2024-12-23T00:00:00"/>
    <x v="3"/>
    <n v="-5.63"/>
    <x v="1"/>
    <s v="BETALING VIA MAESTRO                 23-12 20-12-2024 OM 18.37 UUR CARREFOUR MARKE BE MARKE MET KBC-DEBETKAART 6703 42XX XXXX X601 6 KAARTHOUDER: BOMBAERT BRAM"/>
    <s v="Uitgave"/>
    <n v="-5.63"/>
    <x v="1"/>
    <s v="OK"/>
  </r>
  <r>
    <d v="2024-12-23T00:00:00"/>
    <x v="3"/>
    <n v="-6.78"/>
    <x v="1"/>
    <s v="BETALING VIA MAESTRO                 23-12 19-12-2024 OM 11.46 UUR Q8 108131 GENTBRUGGE V BE GENTBRUGGE MET APPLE PAY 6703 42XX XXXX X901 0 VIRTUEEL KAARTNUMMER CONTACTLOZE BETALING: 6790 28XX XXXX X658 7 KAARTHOUDER: ROTTY CHRISTOFF"/>
    <s v="Uitgave"/>
    <n v="-6.78"/>
    <x v="1"/>
    <s v="OK"/>
  </r>
  <r>
    <d v="2024-12-23T00:00:00"/>
    <x v="3"/>
    <n v="-27.9"/>
    <x v="14"/>
    <s v="BETALING VIA MAESTRO                 23-12 22-12-2024 OM 12.16 UUR HPB RING SHOPPING BE KORTRIJK MET APPLE PAY 6703 42XX XXXX X601 6 VIRTUEEL KAARTNUMMER CONTACTLOZE BETALING: 6790 28XX XXXX X035 0 KAARTHOUDER: BOMBAERT BRAM"/>
    <s v="Uitgave"/>
    <n v="-27.9"/>
    <x v="2"/>
    <s v="OK"/>
  </r>
  <r>
    <d v="2024-12-23T00:00:00"/>
    <x v="3"/>
    <n v="-16.3"/>
    <x v="14"/>
    <s v="BETALING VIA MAESTRO                 23-12 20-12-2024 OM 13.43 UUR BAROUCHE BE KORTRIJK MET APPLE PAY 6703 42XX XXXX X601 6 VIRTUEEL KAARTNUMMER CONTACTLOZE BETALING: 6790 28XX XXXX X035 0 KAARTHOUDER: BOMBAERT BRAM"/>
    <s v="Uitgave"/>
    <n v="-16.3"/>
    <x v="2"/>
    <s v="OK"/>
  </r>
  <r>
    <d v="2024-12-23T00:00:00"/>
    <x v="3"/>
    <n v="80"/>
    <x v="33"/>
    <s v="OVERSCHRIJVING VAN                   23-12 NL92 ADYB 2017 4009 98 BANKIER OPDRACHTGEVER: ADYBNL2AXXX COOLBLUE N.V. TX1740384350XT REFUND FOR COOLBLUE N.V. REF:678134816 REFERENTIE: TX1740384350XT"/>
    <s v="Inkomst"/>
    <n v="80"/>
    <x v="2"/>
    <s v="OK"/>
  </r>
  <r>
    <d v="2024-12-24T00:00:00"/>
    <x v="3"/>
    <n v="-1.5"/>
    <x v="6"/>
    <s v="BETALING VIA MAESTRO                 24-12 23-12-2024 OM 12.22 UUR VALINSOPAY NL NL WIJK EN AALBU MET APPLE PAY 6703 42XX XXXX X901 0 VIRTUEEL KAARTNUMMER CONTACTLOZE BETALING: 6790 28XX XXXX X658 7 KAARTHOUDER: ROTTY CHRISTOFF"/>
    <s v="Uitgave"/>
    <n v="-1.5"/>
    <x v="2"/>
    <s v="OK"/>
  </r>
  <r>
    <d v="2024-12-24T00:00:00"/>
    <x v="3"/>
    <n v="-1.7"/>
    <x v="6"/>
    <s v="BETALING VIA MAESTRO                 24-12 23-12-2024 OM 06.48 UUR VALINSOPAY NL NL WIJK EN AALBU MET APPLE PAY 6703 42XX XXXX X901 0 VIRTUEEL KAARTNUMMER CONTACTLOZE BETALING: 6790 28XX XXXX X658 7 KAARTHOUDER: ROTTY CHRISTOFF"/>
    <s v="Uitgave"/>
    <n v="-1.7"/>
    <x v="2"/>
    <s v="OK"/>
  </r>
  <r>
    <d v="2024-12-24T00:00:00"/>
    <x v="3"/>
    <n v="-18.8"/>
    <x v="1"/>
    <s v="BETALING VIA BANCONTACT              24-12 24-12-2024 OM 12.13 UUR BAKKERIJ TARCIS BE8501 KORTRIJK MET KBC-DEBETKAART 6703 42XX XXXX X601 6 KAARTHOUDER: BOMBAERT BRAM"/>
    <s v="Uitgave"/>
    <n v="-18.8"/>
    <x v="1"/>
    <s v="OK"/>
  </r>
  <r>
    <d v="2024-12-24T00:00:00"/>
    <x v="3"/>
    <n v="-10.85"/>
    <x v="1"/>
    <s v="OVERSCHRIJVING NAAR                  24-12 BE34 7380 1081 2690 BANKIER BEGUNSTIGDE: KREDBEBB SLAGERIJ KRISTOF  KATY PAYCONIQ 9C88ADB6EC3DE39CC36B478E SLAGERIJ KRISTOF - KATY MET PAYCONIQ"/>
    <s v="Uitgave"/>
    <n v="-10.85"/>
    <x v="1"/>
    <s v="OK"/>
  </r>
  <r>
    <d v="2024-12-24T00:00:00"/>
    <x v="3"/>
    <n v="-7.79"/>
    <x v="3"/>
    <s v="BETALING VIA MAESTRO                 24-12 23-12-2024 OM 10.01 UUR OVO CHARGE ANYWHERE GB +447533150555 MET APPLE PAY 6703 42XX XXXX X901 0 VIRTUEEL KAARTNUMMER CONTACTLOZE BETALING: 6790 28XX XXXX X658 7 KAARTHOUDER: ROTTY CHRISTOFF"/>
    <s v="Uitgave"/>
    <n v="-7.79"/>
    <x v="1"/>
    <s v="OK"/>
  </r>
  <r>
    <d v="2024-12-24T00:00:00"/>
    <x v="3"/>
    <n v="-5"/>
    <x v="3"/>
    <s v="BETALING VIA MAESTRO                 24-12 23-12-2024 OM 07.30 UUR OVO CHARGE ANYWHERE GB +447533150555 MET APPLE PAY 6703 42XX XXXX X901 0 VIRTUEEL KAARTNUMMER CONTACTLOZE BETALING: 6790 28XX XXXX X658 7 KAARTHOUDER: ROTTY CHRISTOFF"/>
    <s v="Uitgave"/>
    <n v="-5"/>
    <x v="1"/>
    <s v="OK"/>
  </r>
  <r>
    <d v="2024-12-24T00:00:00"/>
    <x v="3"/>
    <n v="-24.99"/>
    <x v="30"/>
    <s v="EUROPESE DOMICILIERING               24-12 SCHULDEISER     : PROXIMUS REF. SCHULDEISER: 6011973537 MANDAATREFERTE  : P000029050 MEDEDELING      : 007407092576"/>
    <s v="Uitgave"/>
    <n v="-24.99"/>
    <x v="1"/>
    <s v="OK"/>
  </r>
  <r>
    <d v="2024-12-26T00:00:00"/>
    <x v="3"/>
    <n v="-2.44"/>
    <x v="7"/>
    <s v="OVERSCHRIJVING NAAR                  26-12 BE23 7330 6155 2691 BANKIER BEGUNSTIGDE: KREDBEBB 4411 BE-MOBILE ROESELARE ROES2 2C... - OLMPA100100 - KFKVX S17RZLC MET KBC MOBILE"/>
    <s v="Uitgave"/>
    <n v="-2.44"/>
    <x v="2"/>
    <s v="OK"/>
  </r>
  <r>
    <d v="2024-12-26T00:00:00"/>
    <x v="3"/>
    <n v="-4"/>
    <x v="23"/>
    <s v="INSTANTOVERSCHRIJVING NAAR           26-12 BE62 7370 5288 6261 BANKIER BEGUNSTIGDE: KREDBEBBXXX MERIJN DEGRAVE WERO ROTTY CHRISTOFF OM 08.52 MET WERO"/>
    <s v="Uitgave"/>
    <n v="-4"/>
    <x v="1"/>
    <s v="OK"/>
  </r>
  <r>
    <d v="2024-12-27T00:00:00"/>
    <x v="3"/>
    <n v="-7.5"/>
    <x v="34"/>
    <s v="BETALING VIA BANCONTACT              30-12 27-12-2024 OM 19.57 UUR STUDIO 100 BE2870 PUURS MET KBC-DEBETKAART 6703 42XX XXXX X601 6 KAARTHOUDER: BOMBAERT BRAM"/>
    <s v="Uitgave"/>
    <n v="-7.5"/>
    <x v="2"/>
    <s v="OK"/>
  </r>
  <r>
    <d v="2024-12-27T00:00:00"/>
    <x v="3"/>
    <n v="-28"/>
    <x v="43"/>
    <s v="BETALING VIA MAESTRO                 27-12 26-12-2024 OM 12.49 UUR STD BH 321 ROESELARE BE ROESELARE MET APPLE PAY 6703 42XX XXXX X601 6 VIRTUEEL KAARTNUMMER CONTACTLOZE BETALING: 6790 28XX XXXX X035 0 KAARTHOUDER: BOMBAERT BRAM"/>
    <s v="Uitgave"/>
    <n v="-28"/>
    <x v="2"/>
    <s v="OK"/>
  </r>
  <r>
    <d v="2024-12-27T00:00:00"/>
    <x v="3"/>
    <n v="-13.65"/>
    <x v="1"/>
    <s v="BETALING VIA MAESTRO                 27-12 26-12-2024 OM 16.24 UUR CARREFOUR MARKE BE MARKE MET APPLE PAY 6703 42XX XXXX X601 6 VIRTUEEL KAARTNUMMER CONTACTLOZE BETALING: 6790 28XX XXXX X035 0 KAARTHOUDER: BOMBAERT BRAM"/>
    <s v="Uitgave"/>
    <n v="-13.65"/>
    <x v="1"/>
    <s v="OK"/>
  </r>
  <r>
    <d v="2024-12-27T00:00:00"/>
    <x v="3"/>
    <n v="-11.97"/>
    <x v="48"/>
    <s v="BETALING VIA MAESTRO                 27-12 26-12-2024 OM 12.42 UUR KRUIDVAT 8176 ROESELAR BE ROESELARE MET APPLE PAY 6703 42XX XXXX X601 6 VIRTUEEL KAARTNUMMER CONTACTLOZE BETALING: 6790 28XX XXXX X035 0 KAARTHOUDER: BOMBAERT BRAM"/>
    <s v="Uitgave"/>
    <n v="-11.97"/>
    <x v="2"/>
    <s v="OK"/>
  </r>
  <r>
    <d v="2024-12-27T00:00:00"/>
    <x v="3"/>
    <n v="-8"/>
    <x v="1"/>
    <s v="BETALING VIA BANCONTACT              27-12 27-12-2024 OM 12.10 UUR CATTEEUW LUDOVIC BE8510 MARKE MET KBC-DEBETKAART 6703 42XX XXXX X601 6 KAARTHOUDER: BOMBAERT BRAM"/>
    <s v="Uitgave"/>
    <n v="-8"/>
    <x v="1"/>
    <s v="OK"/>
  </r>
  <r>
    <d v="2024-12-27T00:00:00"/>
    <x v="3"/>
    <n v="-6"/>
    <x v="39"/>
    <s v="BETALING VIA MAESTRO                 27-12 26-12-2024 OM 14.49 UUR AU POISSON D'OR FR MOUSCRON MET KBC-DEBETKAART 6703 42XX XXXX X601 6 KAARTHOUDER: BOMBAERT BRAM"/>
    <s v="Uitgave"/>
    <n v="-6"/>
    <x v="2"/>
    <s v="OK"/>
  </r>
  <r>
    <d v="2024-12-27T00:00:00"/>
    <x v="3"/>
    <n v="-54.99"/>
    <x v="1"/>
    <s v="BETALING VIA MAESTRO                 27-12 24-12-2024 OM 09.14 UUR CARREFOUR MARKE BE MARKE MET APPLE PAY 6703 42XX XXXX X601 6 VIRTUEEL KAARTNUMMER CONTACTLOZE BETALING: 6790 28XX XXXX X831 3 KAARTHOUDER: BOMBAERT BRAM"/>
    <s v="Uitgave"/>
    <n v="-54.99"/>
    <x v="1"/>
    <s v="OK"/>
  </r>
  <r>
    <d v="2024-12-27T00:00:00"/>
    <x v="3"/>
    <n v="-6.28"/>
    <x v="1"/>
    <s v="BETALING VIA MAESTRO                 27-12 24-12-2024 OM 16.30 UUR CARREFOUR MARKE BE MARKE MET KBC-DEBETKAART 6703 42XX XXXX X601 6 KAARTHOUDER: BOMBAERT BRAM"/>
    <s v="Uitgave"/>
    <n v="-6.28"/>
    <x v="1"/>
    <s v="OK"/>
  </r>
  <r>
    <d v="2024-12-27T00:00:00"/>
    <x v="3"/>
    <n v="-5.44"/>
    <x v="3"/>
    <s v="BETALING VIA MAESTRO                 27-12 24-12-2024 OM 12.24 UUR OVO CHARGE ANYWHERE GB +447533150555 MET APPLE PAY 6703 42XX XXXX X901 0 VIRTUEEL KAARTNUMMER CONTACTLOZE BETALING: 6790 28XX XXXX X658 7 KAARTHOUDER: ROTTY CHRISTOFF"/>
    <s v="Uitgave"/>
    <n v="-5.44"/>
    <x v="1"/>
    <s v="OK"/>
  </r>
  <r>
    <d v="2024-12-27T00:00:00"/>
    <x v="3"/>
    <n v="-5"/>
    <x v="3"/>
    <s v="BETALING VIA MAESTRO                 27-12 24-12-2024 OM 09.54 UUR OVO CHARGE ANYWHERE GB +447533150555 MET APPLE PAY 6703 42XX XXXX X901 0 VIRTUEEL KAARTNUMMER CONTACTLOZE BETALING: 6790 28XX XXXX X658 7 KAARTHOUDER: ROTTY CHRISTOFF"/>
    <s v="Uitgave"/>
    <n v="-5"/>
    <x v="1"/>
    <s v="OK"/>
  </r>
  <r>
    <d v="2024-12-27T00:00:00"/>
    <x v="3"/>
    <n v="-10"/>
    <x v="39"/>
    <s v="BETALING VIA MAESTRO                 27-12 23-12-2024 OM 14.40 UUR TOM&amp;CO KORTRIJK BE KORTRIJK MET KBC-DEBETKAART 6703 42XX XXXX X601 6 KAARTHOUDER: BOMBAERT BRAM"/>
    <s v="Uitgave"/>
    <n v="-10"/>
    <x v="2"/>
    <s v="OK"/>
  </r>
  <r>
    <d v="2024-12-27T00:00:00"/>
    <x v="3"/>
    <n v="-113.49"/>
    <x v="31"/>
    <s v="EUROPESE DOMICILIERING               27-12 SCHULDEISER     : AXA REF. SCHULDEISER: 20241219011519793007007917 MANDAATREFERTE  : 010624258692001 MEDEDELING      : 0106242586921042024-12-262024120000 0010624258692"/>
    <s v="Uitgave"/>
    <n v="-113.49"/>
    <x v="1"/>
    <s v="OK"/>
  </r>
  <r>
    <d v="2024-12-27T00:00:00"/>
    <x v="3"/>
    <n v="-48"/>
    <x v="14"/>
    <s v="BETALING VIA MAESTRO                 27-12 23-12-2024 OM 17.56 UUR ELLIS GOURMET GENT BE GENT MET APPLE PAY 6703 42XX XXXX X901 0 VIRTUEEL KAARTNUMMER CONTACTLOZE BETALING: 6790 28XX XXXX X658 7 KAARTHOUDER: ROTTY CHRISTOFF"/>
    <s v="Uitgave"/>
    <n v="-48"/>
    <x v="2"/>
    <s v="OK"/>
  </r>
  <r>
    <d v="2024-12-27T00:00:00"/>
    <x v="3"/>
    <n v="-7"/>
    <x v="32"/>
    <s v="INSTANTOVERSCHRIJVING NAAR           27-12 BE19 4468 6772 0112 BANKIER BEGUNSTIGDE: KREDBEBBXXX MONIQUE VAN ESCH OM 22.52 UUR MET KBC MOBILE"/>
    <s v="Uitgave"/>
    <n v="-7"/>
    <x v="2"/>
    <s v="OK"/>
  </r>
  <r>
    <d v="2024-12-27T00:00:00"/>
    <x v="3"/>
    <n v="-45.4"/>
    <x v="12"/>
    <s v="BETALING VIA MAESTRO                 27-12 26-12-2024 OM 12.29 UUR CCV*LA DOLCE VITA BE ROESELARE MET APPLE PAY 6703 42XX XXXX X601 6 VIRTUEEL KAARTNUMMER CONTACTLOZE BETALING: 6790 28XX XXXX X035 0 KAARTHOUDER: BOMBAERT BRAM"/>
    <s v="Uitgave"/>
    <n v="-45.4"/>
    <x v="2"/>
    <s v="OK"/>
  </r>
  <r>
    <d v="2024-12-27T00:00:00"/>
    <x v="3"/>
    <n v="-15.95"/>
    <x v="12"/>
    <s v="BETALING VIA MAESTRO                 27-12 24-12-2024 OM 11.54 UUR DREAMLAND KUURNE BE KUURNE MET APPLE PAY 6703 42XX XXXX X601 6 VIRTUEEL KAARTNUMMER CONTACTLOZE BETALING: 6790 28XX XXXX X035 0 KAARTHOUDER: BOMBAERT BRAM"/>
    <s v="Uitgave"/>
    <n v="-15.95"/>
    <x v="2"/>
    <s v="OK"/>
  </r>
  <r>
    <d v="2024-12-27T00:00:00"/>
    <x v="3"/>
    <n v="-10.96"/>
    <x v="39"/>
    <s v="BETALING VIA MAESTRO                 27-12 26-12-2024 OM 15.03 UUR FAMIFLORA  CAISSE 19 BE MOUSCRON MET APPLE PAY 6703 42XX XXXX X901 0 VIRTUEEL KAARTNUMMER CONTACTLOZE BETALING: 6790 28XX XXXX X658 7 KAARTHOUDER: ROTTY CHRISTOFF"/>
    <s v="Uitgave"/>
    <n v="-10.96"/>
    <x v="2"/>
    <s v="OK"/>
  </r>
  <r>
    <d v="2024-12-27T00:00:00"/>
    <x v="3"/>
    <n v="-1.49"/>
    <x v="12"/>
    <s v="BETALING VIA MAESTRO                 27-12 26-12-2024 OM 12.44 UUR ZEEMAN ROESELARE BE ROESELARE MET KBC-DEBETKAART 6703 42XX XXXX X601 6 KAARTHOUDER: BOMBAERT BRAM"/>
    <s v="Uitgave"/>
    <n v="-1.49"/>
    <x v="2"/>
    <s v="OK"/>
  </r>
  <r>
    <d v="2024-12-28T00:00:00"/>
    <x v="3"/>
    <n v="-18.98"/>
    <x v="35"/>
    <s v="BETALING VIA BANCONTACT              30-12 28-12-2024 OM 16.53 UUR BOL.COM NL3528 BJ UTRECHT MET KBC-DEBETKAART 6703 42XX XXXX X601 6 KAARTHOUDER: BOMBAERT BRAM"/>
    <s v="Uitgave"/>
    <n v="-18.98"/>
    <x v="2"/>
    <s v="OK"/>
  </r>
  <r>
    <d v="2024-12-28T00:00:00"/>
    <x v="3"/>
    <n v="-43.5"/>
    <x v="12"/>
    <s v="BETALING VIA BANCONTACT              30-12 28-12-2024 OM 12.48 UUR KO-NO BE8480 ICHTEGEM MET KBC-DEBETKAART 6703 42XX XXXX X901 0 KAARTHOUDER: ROTTY CHRISTOFF"/>
    <s v="Uitgave"/>
    <n v="-43.5"/>
    <x v="2"/>
    <s v="OK"/>
  </r>
  <r>
    <d v="2024-12-28T00:00:00"/>
    <x v="3"/>
    <n v="-0.6"/>
    <x v="12"/>
    <s v="INSTANTOVERSCHRIJVING NAAR           28-12 BE76 0011 1806 0695 BANKIER BEGUNSTIGDE: GEBABEBBXXX WC MADAM OM 12.11 UUR MET KBC MOBILE"/>
    <s v="Uitgave"/>
    <n v="-0.6"/>
    <x v="2"/>
    <s v="OK"/>
  </r>
  <r>
    <d v="2024-12-29T00:00:00"/>
    <x v="3"/>
    <n v="-0.93"/>
    <x v="22"/>
    <s v="BETALING VIA BANCONTACT              30-12 29-12-2024 OM 21.38 UUR ZALANDO PAYMENTS GMBH DE10243 BERLIN MET KBC-DEBETKAART 6703 42XX XXXX X901 0 KAARTHOUDER: ROTTY CHRISTOFF"/>
    <s v="Uitgave"/>
    <n v="-0.93"/>
    <x v="2"/>
    <s v="OK"/>
  </r>
  <r>
    <d v="2024-12-29T00:00:00"/>
    <x v="3"/>
    <n v="-111.8"/>
    <x v="34"/>
    <s v="BETALING VIA BANCONTACT              30-12 29-12-2024 OM 21.34 UUR CORPORATE BENEFITS VOU CH3011 BERN MET KBC-DEBETKAART 6703 42XX XXXX X901 0 KAARTHOUDER: ROTTY CHRISTOFF INFO VAN DE HANDELAAR: 70P2LWY E-BE-24-115367"/>
    <s v="Uitgave"/>
    <n v="-111.8"/>
    <x v="2"/>
    <s v="OK"/>
  </r>
  <r>
    <d v="2024-12-29T00:00:00"/>
    <x v="3"/>
    <n v="-12"/>
    <x v="12"/>
    <s v="OVERSCHRIJVING NAAR                  29-12 BE07 8940 0008 9566 BANKIER BEGUNSTIGDE: VDSPBE91 DE SPELOSAURUS PAYCONIQ B5BB6C7E6DE37B7DBC766A2F DE SPELOSAURUS MET PAYCONIQ IN KBC MOBILE"/>
    <s v="Uitgave"/>
    <n v="-12"/>
    <x v="2"/>
    <s v="OK"/>
  </r>
  <r>
    <d v="2024-12-29T00:00:00"/>
    <x v="3"/>
    <n v="-12"/>
    <x v="12"/>
    <s v="OVERSCHRIJVING NAAR                  29-12 BE07 8940 0008 9566 BANKIER BEGUNSTIGDE: VDSPBE91 DE SPELOSAURUS PAYCONIQ F7191BEDA6CC1EC01FBAAB03 DE SPELOSAURUS MET PAYCONIQ IN KBC MOBILE"/>
    <s v="Uitgave"/>
    <n v="-12"/>
    <x v="2"/>
    <s v="OK"/>
  </r>
  <r>
    <d v="2024-12-30T00:00:00"/>
    <x v="3"/>
    <n v="-24"/>
    <x v="39"/>
    <s v="BETALING VIA MAESTRO                 30-12 29-12-2024 OM 10.38 UUR AU POISSON D'OR FR MOUSCRON MET KBC-DEBETKAART 6703 42XX XXXX X601 6 KAARTHOUDER: BOMBAERT BRAM"/>
    <s v="Uitgave"/>
    <n v="-24"/>
    <x v="2"/>
    <s v="OK"/>
  </r>
  <r>
    <d v="2024-12-30T00:00:00"/>
    <x v="3"/>
    <n v="-5.88"/>
    <x v="1"/>
    <s v="BETALING VIA MAESTRO                 30-12 29-12-2024 OM 11.08 UUR SPAR KORTRIJK BE KORTRIJK MET APPLE PAY 6703 42XX XXXX X601 6 VIRTUEEL KAARTNUMMER CONTACTLOZE BETALING: 6790 28XX XXXX X035 0 KAARTHOUDER: BOMBAERT BRAM"/>
    <s v="Uitgave"/>
    <n v="-5.88"/>
    <x v="1"/>
    <s v="OK"/>
  </r>
  <r>
    <d v="2024-12-30T00:00:00"/>
    <x v="3"/>
    <n v="-12.51"/>
    <x v="1"/>
    <s v="BETALING VIA MAESTRO                 30-12 28-12-2024 OM 14.23 UUR CARREFOUR MARKE BE MARKE MET APPLE PAY 6703 42XX XXXX X601 6 VIRTUEEL KAARTNUMMER CONTACTLOZE BETALING: 6790 28XX XXXX X035 0 KAARTHOUDER: BOMBAERT BRAM"/>
    <s v="Uitgave"/>
    <n v="-12.51"/>
    <x v="1"/>
    <s v="OK"/>
  </r>
  <r>
    <d v="2024-12-30T00:00:00"/>
    <x v="3"/>
    <n v="-7"/>
    <x v="22"/>
    <s v="BETALING VIA MAESTRO                 30-12 28-12-2024 OM 13.48 UUR TORFS KORTRIJK K BE 0000000010001 MET APPLE PAY 6703 42XX XXXX X901 0 VIRTUEEL KAARTNUMMER CONTACTLOZE BETALING: 6790 28XX XXXX X658 7 KAARTHOUDER: ROTTY CHRISTOFF"/>
    <s v="Uitgave"/>
    <n v="-7"/>
    <x v="2"/>
    <s v="OK"/>
  </r>
  <r>
    <d v="2024-12-30T00:00:00"/>
    <x v="3"/>
    <n v="-29.03"/>
    <x v="1"/>
    <s v="BETALING VIA MAESTRO                 30-12 28-12-2024 OM 17.22 UUR CARREFOUR MARKE BE MARKE MET APPLE PAY 6703 42XX XXXX X601 6 VIRTUEEL KAARTNUMMER CONTACTLOZE BETALING: 6790 28XX XXXX X035 0 KAARTHOUDER: BOMBAERT BRAM"/>
    <s v="Uitgave"/>
    <n v="-29.03"/>
    <x v="1"/>
    <s v="OK"/>
  </r>
  <r>
    <d v="2024-12-30T00:00:00"/>
    <x v="3"/>
    <n v="-66.010000000000005"/>
    <x v="36"/>
    <s v="EUROPESE DOMICILIERING               30-12 SCHULDEISER     : TELENET BV REF. SCHULDEISER: 115343185308783045564 MANDAATREFERTE  : 001285135 MEDEDELING      : ACCOUNT: 115343185 REF : 3087830455 64"/>
    <s v="Uitgave"/>
    <n v="-66.010000000000005"/>
    <x v="1"/>
    <s v="OK"/>
  </r>
  <r>
    <d v="2024-12-30T00:00:00"/>
    <x v="3"/>
    <n v="-376.83"/>
    <x v="37"/>
    <s v="BETALING LEASING                     30-12 0001/0001/BE/2403586149"/>
    <s v="Uitgave"/>
    <n v="-376.83"/>
    <x v="1"/>
    <s v="OK"/>
  </r>
  <r>
    <d v="2024-12-30T00:00:00"/>
    <x v="3"/>
    <n v="-1"/>
    <x v="7"/>
    <s v="BETALING VIA MAESTRO                 30-12 27-12-2024 OM 17.24 UUR WAASLA 0 BE ANTWERPEN MET APPLE PAY 6703 42XX XXXX X901 0 VIRTUEEL KAARTNUMMER CONTACTLOZE BETALING: 6790 28XX XXXX X658 7 KAARTHOUDER: ROTTY CHRISTOFF"/>
    <s v="Uitgave"/>
    <n v="-1"/>
    <x v="2"/>
    <s v="OK"/>
  </r>
  <r>
    <d v="2024-12-30T00:00:00"/>
    <x v="3"/>
    <n v="-1"/>
    <x v="7"/>
    <s v="BETALING VIA MAESTRO                 30-12 27-12-2024 OM 18.40 UUR WAASLA 0 BE ANTWERPEN MET APPLE PAY 6703 42XX XXXX X601 6 VIRTUEEL KAARTNUMMER CONTACTLOZE BETALING: 6790 28XX XXXX X035 0 KAARTHOUDER: BOMBAERT BRAM"/>
    <s v="Uitgave"/>
    <n v="-1"/>
    <x v="2"/>
    <s v="OK"/>
  </r>
  <r>
    <d v="2024-12-30T00:00:00"/>
    <x v="3"/>
    <n v="-6.3"/>
    <x v="2"/>
    <s v="BETALING VIA MAESTRO                 30-12 27-12-2024 OM 16.05 UUR EURO SHOP KORTRIJK BE ROESELARE MET APPLE PAY 6703 42XX XXXX X601 6 VIRTUEEL KAARTNUMMER CONTACTLOZE BETALING: 6790 28XX XXXX X035 0 KAARTHOUDER: BOMBAERT BRAM"/>
    <s v="Uitgave"/>
    <n v="-6.3"/>
    <x v="2"/>
    <s v="OK"/>
  </r>
  <r>
    <d v="2024-12-30T00:00:00"/>
    <x v="3"/>
    <n v="-14.79"/>
    <x v="39"/>
    <s v="BETALING VIA MAESTRO                 30-12 28-12-2024 OM 13.00 UUR DUPONZOO 2 BE KUURNE MET APPLE PAY 6703 42XX XXXX X601 6 VIRTUEEL KAARTNUMMER CONTACTLOZE BETALING: 6790 28XX XXXX X035 0 KAARTHOUDER: BOMBAERT BRAM"/>
    <s v="Uitgave"/>
    <n v="-14.79"/>
    <x v="2"/>
    <s v="OK"/>
  </r>
  <r>
    <d v="2024-12-30T00:00:00"/>
    <x v="3"/>
    <n v="-103.95"/>
    <x v="22"/>
    <s v="BETALING VIA MAESTRO                 30-12 28-12-2024 OM 13.45 UUR GIKS BE KUURNE MET APPLE PAY 6703 42XX XXXX X601 6 VIRTUEEL KAARTNUMMER CONTACTLOZE BETALING: 6790 28XX XXXX X035 0 KAARTHOUDER: BOMBAERT BRAM"/>
    <s v="Uitgave"/>
    <n v="-103.95"/>
    <x v="2"/>
    <s v="OK"/>
  </r>
  <r>
    <d v="2024-12-30T00:00:00"/>
    <x v="3"/>
    <n v="-17.5"/>
    <x v="22"/>
    <s v="BETALING VIA MAESTRO                 30-12 28-12-2024 OM 13.59 UUR JBC 161 KUURNE BE KUURNE MET APPLE PAY 6703 42XX XXXX X601 6 VIRTUEEL KAARTNUMMER CONTACTLOZE BETALING: 6790 28XX XXXX X035 0 KAARTHOUDER: BOMBAERT BRAM"/>
    <s v="Uitgave"/>
    <n v="-17.5"/>
    <x v="2"/>
    <s v="OK"/>
  </r>
  <r>
    <d v="2024-12-30T00:00:00"/>
    <x v="3"/>
    <n v="-5"/>
    <x v="3"/>
    <s v="BETALING VIA MAESTRO                 30-12 28-12-2024 OM 04.31 UUR OVO CHARGE ANYWHERE GB +447533150555 MET APPLE PAY 6703 42XX XXXX X901 0 VIRTUEEL KAARTNUMMER CONTACTLOZE BETALING: 6790 28XX XXXX X658 7 KAARTHOUDER: ROTTY CHRISTOFF"/>
    <s v="Uitgave"/>
    <n v="-5"/>
    <x v="1"/>
    <s v="OK"/>
  </r>
  <r>
    <d v="2024-12-30T00:00:00"/>
    <x v="3"/>
    <n v="-8.41"/>
    <x v="3"/>
    <s v="BETALING VIA MAESTRO                 30-12 28-12-2024 OM 07.01 UUR OVO CHARGE ANYWHERE GB +447533150555 MET APPLE PAY 6703 42XX XXXX X901 0 VIRTUEEL KAARTNUMMER CONTACTLOZE BETALING: 6790 28XX XXXX X658 7 KAARTHOUDER: ROTTY CHRISTOFF"/>
    <s v="Uitgave"/>
    <n v="-8.41"/>
    <x v="1"/>
    <s v="OK"/>
  </r>
  <r>
    <d v="2024-12-30T00:00:00"/>
    <x v="3"/>
    <n v="-1.17"/>
    <x v="3"/>
    <s v="BETALING VIA MAESTRO                 30-12 27-12-2024 OM 08.40 UUR OVO CHARGE ANYWH GB +447533150555 MET KBC-DEBETKAART 6703 42XX XXXX X901 0 KAARTHOUDER: ROTTY CHRISTOFF"/>
    <s v="Uitgave"/>
    <n v="-1.17"/>
    <x v="1"/>
    <s v="OK"/>
  </r>
  <r>
    <d v="2024-12-30T00:00:00"/>
    <x v="3"/>
    <n v="-9.84"/>
    <x v="3"/>
    <s v="BETALING VIA MAESTRO                 30-12 27-12-2024 OM 04.55 UUR OVO CHARGE ANYWHERE GB +447533150555 MET APPLE PAY 6703 42XX XXXX X901 0 VIRTUEEL KAARTNUMMER CONTACTLOZE BETALING: 6790 28XX XXXX X658 7 KAARTHOUDER: ROTTY CHRISTOFF"/>
    <s v="Uitgave"/>
    <n v="-9.84"/>
    <x v="1"/>
    <s v="OK"/>
  </r>
  <r>
    <d v="2024-12-30T00:00:00"/>
    <x v="3"/>
    <n v="-5"/>
    <x v="3"/>
    <s v="BETALING VIA MAESTRO                 30-12 27-12-2024 OM 02.24 UUR OVO CHARGE ANYWHERE GB +447533150555 MET APPLE PAY 6703 42XX XXXX X901 0 VIRTUEEL KAARTNUMMER CONTACTLOZE BETALING: 6790 28XX XXXX X658 7 KAARTHOUDER: ROTTY CHRISTOFF"/>
    <s v="Uitgave"/>
    <n v="-5"/>
    <x v="1"/>
    <s v="OK"/>
  </r>
  <r>
    <d v="2024-12-30T00:00:00"/>
    <x v="3"/>
    <n v="-209.29"/>
    <x v="37"/>
    <s v="BETALING LEASING                     30-12 0001/0001/BE/2403586149"/>
    <s v="Uitgave"/>
    <n v="-209.29"/>
    <x v="1"/>
    <s v="OK"/>
  </r>
  <r>
    <d v="2024-12-30T00:00:00"/>
    <x v="3"/>
    <n v="-31.7"/>
    <x v="14"/>
    <s v="BETALING VIA MAESTRO                 30-12 29-12-2024 OM 20.23 UUR CCV*BOSSUWE POTTELBERG BE KORTRIJK MET APPLE PAY 6703 42XX XXXX X601 6 VIRTUEEL KAARTNUMMER CONTACTLOZE BETALING: 6790 28XX XXXX X035 0 KAARTHOUDER: BOMBAERT BRAM"/>
    <s v="Uitgave"/>
    <n v="-31.7"/>
    <x v="2"/>
    <s v="OK"/>
  </r>
  <r>
    <d v="2024-12-30T00:00:00"/>
    <x v="3"/>
    <n v="-2"/>
    <x v="12"/>
    <s v="BETALING VIA BANCONTACT              31-12 30-12-2024 OM 19.32 UUR MAKE-A-WISH(R) BELGIUM BE2800 MECHELEN MET KBC-DEBETKAART 6703 42XX XXXX X901 0 KAARTHOUDER: ROTTY CHRISTOFF INFO VAN DE HANDELAAR: 70PERFE DONATIE MAKE-A-WISH"/>
    <s v="Uitgave"/>
    <n v="-2"/>
    <x v="2"/>
    <s v="OK"/>
  </r>
  <r>
    <d v="2024-12-31T00:00:00"/>
    <x v="3"/>
    <n v="-3.5"/>
    <x v="1"/>
    <s v="BETALING VIA MAESTRO                 31-12 30-12-2024 OM 18.00 UUR BVBA AWA INVEST BE SINT-NIKLAAS MET APPLE PAY 6703 42XX XXXX X601 6 VIRTUEEL KAARTNUMMER CONTACTLOZE BETALING: 6790 28XX XXXX X035 0 KAARTHOUDER: BOMBAERT BRAM"/>
    <s v="Uitgave"/>
    <n v="-3.5"/>
    <x v="1"/>
    <s v="OK"/>
  </r>
  <r>
    <d v="2024-12-31T00:00:00"/>
    <x v="3"/>
    <n v="-4.3"/>
    <x v="34"/>
    <s v="BETALING VIA MAESTRO                 31-12 30-12-2024 OM 22.22 UUR BEAT VENUES NV BE MERKSEM MET APPLE PAY 6703 42XX XXXX X901 0 VIRTUEEL KAARTNUMMER CONTACTLOZE BETALING: 6790 28XX XXXX X658 7 KAARTHOUDER: ROTTY CHRISTOFF"/>
    <s v="Uitgave"/>
    <n v="-4.3"/>
    <x v="2"/>
    <s v="OK"/>
  </r>
  <r>
    <d v="2024-12-31T00:00:00"/>
    <x v="3"/>
    <n v="-8.25"/>
    <x v="34"/>
    <s v="BETALING VIA MAESTRO                 31-12 30-12-2024 OM 19.45 UUR BEAT VENUES NV BE MERKSEM MET APPLE PAY 6703 42XX XXXX X601 6 VIRTUEEL KAARTNUMMER CONTACTLOZE BETALING: 6790 28XX XXXX X035 0 KAARTHOUDER: BOMBAERT BRAM"/>
    <s v="Uitgave"/>
    <n v="-8.25"/>
    <x v="2"/>
    <s v="OK"/>
  </r>
  <r>
    <d v="2024-12-31T00:00:00"/>
    <x v="3"/>
    <n v="-18.899999999999999"/>
    <x v="34"/>
    <s v="BETALING VIA MAESTRO                 31-12 30-12-2024 OM 19.27 UUR BEAT VENUES NV BE MERKSEM MET APPLE PAY 6703 42XX XXXX X601 6 VIRTUEEL KAARTNUMMER CONTACTLOZE BETALING: 6790 28XX XXXX X035 0 KAARTHOUDER: BOMBAERT BRAM"/>
    <s v="Uitgave"/>
    <n v="-18.899999999999999"/>
    <x v="2"/>
    <s v="OK"/>
  </r>
  <r>
    <d v="2024-12-31T00:00:00"/>
    <x v="3"/>
    <n v="-9.41"/>
    <x v="3"/>
    <s v="BETALING VIA MAESTRO                 31-12 30-12-2024 OM 11.57 UUR OVO CHARGE ANYWHERE GB +447533150555 MET APPLE PAY 6703 42XX XXXX X901 0 VIRTUEEL KAARTNUMMER CONTACTLOZE BETALING: 6790 28XX XXXX X658 7 KAARTHOUDER: ROTTY CHRISTOFF"/>
    <s v="Uitgave"/>
    <n v="-9.41"/>
    <x v="1"/>
    <s v="OK"/>
  </r>
  <r>
    <d v="2024-12-31T00:00:00"/>
    <x v="3"/>
    <n v="-5"/>
    <x v="3"/>
    <s v="BETALING VIA MAESTRO                 31-12 30-12-2024 OM 09.26 UUR OVO CHARGE ANYWHERE GB +447533150555 MET APPLE PAY 6703 42XX XXXX X901 0 VIRTUEEL KAARTNUMMER CONTACTLOZE BETALING: 6790 28XX XXXX X658 7 KAARTHOUDER: ROTTY CHRISTOFF"/>
    <s v="Uitgave"/>
    <n v="-5"/>
    <x v="1"/>
    <s v="OK"/>
  </r>
  <r>
    <d v="2024-12-31T00:00:00"/>
    <x v="3"/>
    <n v="-44.64"/>
    <x v="8"/>
    <s v="EUROPESE DOMICILIERING               31-12 SCHULDEISER     : KBC VERZEKERINGEN REF. SCHULDEISER: 390794481282 MANDAATREFERTE  : L00194638787V0001 EIGEN OMSCHR.   : HOSPITALISATIEVERZEKERING MEDEDELING      : POL.54467509 31/12/2024-31/01/2025 HOSPITALISATIEVERZEKERING"/>
    <s v="Uitgave"/>
    <n v="-44.64"/>
    <x v="1"/>
    <s v="OK"/>
  </r>
  <r>
    <d v="2025-01-01T00:00:00"/>
    <x v="4"/>
    <n v="2693.39"/>
    <x v="0"/>
    <s v="OVERSCHRIJVING VAN                   30-12 BE64 3751 1173 1652 BANKIER OPDRACHTGEVER: BBRUBEBB VVM DE LIJN ALGEMENE REK /A/ 29076 LOON VVM 12/2024"/>
    <s v="Inkomst"/>
    <n v="2693.39"/>
    <x v="0"/>
    <s v="OK"/>
  </r>
  <r>
    <d v="2025-01-01T00:00:00"/>
    <x v="4"/>
    <n v="2186.96"/>
    <x v="0"/>
    <s v="OVERSCHRIJVING VAN                   31-12 BE57 3751 1109 9435 BANKIER OPDRACHTGEVER: BBRUBEBB OV HULPREKENING /A/E002543 - 19303221177-118257-311 BETALING-12/2024- -- REFERENTIE: 241201-002543-/A/E002543"/>
    <s v="Inkomst"/>
    <n v="2186.96"/>
    <x v="0"/>
    <s v="OK"/>
  </r>
  <r>
    <d v="2025-01-01T00:00:00"/>
    <x v="4"/>
    <n v="70"/>
    <x v="32"/>
    <m/>
    <s v="Inkomst"/>
    <n v="70"/>
    <x v="2"/>
    <s v="OK"/>
  </r>
  <r>
    <d v="2025-01-02T00:00:00"/>
    <x v="4"/>
    <n v="-65.849999999999994"/>
    <x v="1"/>
    <m/>
    <s v="Uitgave"/>
    <n v="-65.849999999999994"/>
    <x v="1"/>
    <s v="OK"/>
  </r>
  <r>
    <d v="2025-01-02T00:00:00"/>
    <x v="4"/>
    <n v="-42.81"/>
    <x v="1"/>
    <m/>
    <s v="Uitgave"/>
    <n v="-42.81"/>
    <x v="1"/>
    <s v="OK"/>
  </r>
  <r>
    <d v="2025-01-02T00:00:00"/>
    <x v="4"/>
    <n v="-40.619999999999997"/>
    <x v="8"/>
    <m/>
    <s v="Uitgave"/>
    <n v="-40.619999999999997"/>
    <x v="1"/>
    <s v="OK"/>
  </r>
  <r>
    <d v="2025-01-02T00:00:00"/>
    <x v="4"/>
    <n v="-30.79"/>
    <x v="1"/>
    <m/>
    <s v="Uitgave"/>
    <n v="-30.79"/>
    <x v="1"/>
    <s v="OK"/>
  </r>
  <r>
    <d v="2025-01-02T00:00:00"/>
    <x v="4"/>
    <n v="-13.15"/>
    <x v="3"/>
    <m/>
    <s v="Uitgave"/>
    <n v="-13.15"/>
    <x v="1"/>
    <s v="OK"/>
  </r>
  <r>
    <d v="2025-01-02T00:00:00"/>
    <x v="4"/>
    <n v="-11.25"/>
    <x v="1"/>
    <m/>
    <s v="Uitgave"/>
    <n v="-11.25"/>
    <x v="1"/>
    <s v="OK"/>
  </r>
  <r>
    <d v="2025-01-02T00:00:00"/>
    <x v="4"/>
    <n v="-5"/>
    <x v="3"/>
    <m/>
    <s v="Uitgave"/>
    <n v="-5"/>
    <x v="1"/>
    <s v="OK"/>
  </r>
  <r>
    <d v="2025-01-02T00:00:00"/>
    <x v="4"/>
    <n v="-3.27"/>
    <x v="1"/>
    <m/>
    <s v="Uitgave"/>
    <n v="-3.27"/>
    <x v="1"/>
    <s v="OK"/>
  </r>
  <r>
    <d v="2025-01-02T00:00:00"/>
    <x v="4"/>
    <n v="-1"/>
    <x v="7"/>
    <m/>
    <s v="Uitgave"/>
    <n v="-1"/>
    <x v="2"/>
    <s v="OK"/>
  </r>
  <r>
    <d v="2025-01-03T00:00:00"/>
    <x v="4"/>
    <n v="-121.5"/>
    <x v="13"/>
    <m/>
    <s v="Uitgave"/>
    <n v="-121.5"/>
    <x v="1"/>
    <s v="OK"/>
  </r>
  <r>
    <d v="2025-01-03T00:00:00"/>
    <x v="4"/>
    <n v="-65.95"/>
    <x v="27"/>
    <m/>
    <s v="Uitgave"/>
    <n v="-65.95"/>
    <x v="2"/>
    <s v="OK"/>
  </r>
  <r>
    <d v="2025-01-03T00:00:00"/>
    <x v="4"/>
    <n v="-56.7"/>
    <x v="34"/>
    <m/>
    <s v="Uitgave"/>
    <n v="-56.7"/>
    <x v="2"/>
    <s v="OK"/>
  </r>
  <r>
    <d v="2025-01-03T00:00:00"/>
    <x v="4"/>
    <n v="-25"/>
    <x v="27"/>
    <m/>
    <s v="Uitgave"/>
    <n v="-25"/>
    <x v="2"/>
    <s v="OK"/>
  </r>
  <r>
    <d v="2025-01-03T00:00:00"/>
    <x v="4"/>
    <n v="-21.94"/>
    <x v="14"/>
    <m/>
    <s v="Uitgave"/>
    <n v="-21.94"/>
    <x v="2"/>
    <s v="OK"/>
  </r>
  <r>
    <d v="2025-01-03T00:00:00"/>
    <x v="4"/>
    <n v="-19.95"/>
    <x v="39"/>
    <m/>
    <s v="Uitgave"/>
    <n v="-19.95"/>
    <x v="2"/>
    <s v="OK"/>
  </r>
  <r>
    <d v="2025-01-03T00:00:00"/>
    <x v="4"/>
    <n v="-14"/>
    <x v="39"/>
    <m/>
    <s v="Uitgave"/>
    <n v="-14"/>
    <x v="2"/>
    <s v="OK"/>
  </r>
  <r>
    <d v="2025-01-03T00:00:00"/>
    <x v="4"/>
    <n v="-10.37"/>
    <x v="3"/>
    <m/>
    <s v="Uitgave"/>
    <n v="-10.37"/>
    <x v="1"/>
    <s v="OK"/>
  </r>
  <r>
    <d v="2025-01-03T00:00:00"/>
    <x v="4"/>
    <n v="-5"/>
    <x v="3"/>
    <m/>
    <s v="Uitgave"/>
    <n v="-5"/>
    <x v="1"/>
    <s v="OK"/>
  </r>
  <r>
    <d v="2025-01-03T00:00:00"/>
    <x v="4"/>
    <n v="-4.2"/>
    <x v="1"/>
    <m/>
    <s v="Uitgave"/>
    <n v="-4.2"/>
    <x v="1"/>
    <s v="OK"/>
  </r>
  <r>
    <d v="2025-01-03T00:00:00"/>
    <x v="4"/>
    <n v="-2.75"/>
    <x v="1"/>
    <m/>
    <s v="Uitgave"/>
    <n v="-2.75"/>
    <x v="1"/>
    <s v="OK"/>
  </r>
  <r>
    <d v="2025-01-03T00:00:00"/>
    <x v="4"/>
    <n v="-1.5"/>
    <x v="6"/>
    <m/>
    <s v="Uitgave"/>
    <n v="-1.5"/>
    <x v="2"/>
    <s v="OK"/>
  </r>
  <r>
    <d v="2025-01-03T00:00:00"/>
    <x v="4"/>
    <n v="-1.5"/>
    <x v="6"/>
    <m/>
    <s v="Uitgave"/>
    <n v="-1.5"/>
    <x v="2"/>
    <s v="OK"/>
  </r>
  <r>
    <d v="2025-01-03T00:00:00"/>
    <x v="4"/>
    <n v="-0.94"/>
    <x v="22"/>
    <m/>
    <s v="Uitgave"/>
    <n v="-0.94"/>
    <x v="2"/>
    <s v="OK"/>
  </r>
  <r>
    <d v="2025-01-04T00:00:00"/>
    <x v="4"/>
    <n v="-25"/>
    <x v="24"/>
    <m/>
    <s v="Uitgave"/>
    <n v="-25"/>
    <x v="1"/>
    <s v="OK"/>
  </r>
  <r>
    <d v="2025-01-04T00:00:00"/>
    <x v="4"/>
    <n v="-8.1"/>
    <x v="1"/>
    <m/>
    <s v="Uitgave"/>
    <n v="-8.1"/>
    <x v="1"/>
    <s v="OK"/>
  </r>
  <r>
    <d v="2025-01-04T00:00:00"/>
    <x v="4"/>
    <n v="-5.99"/>
    <x v="10"/>
    <m/>
    <s v="Uitgave"/>
    <n v="-5.99"/>
    <x v="2"/>
    <s v="OK"/>
  </r>
  <r>
    <d v="2025-01-04T00:00:00"/>
    <x v="4"/>
    <n v="6"/>
    <x v="10"/>
    <m/>
    <s v="Inkomst"/>
    <n v="6"/>
    <x v="2"/>
    <s v="OK"/>
  </r>
  <r>
    <d v="2025-01-05T00:00:00"/>
    <x v="4"/>
    <n v="-94.5"/>
    <x v="34"/>
    <m/>
    <s v="Uitgave"/>
    <n v="-94.5"/>
    <x v="2"/>
    <s v="OK"/>
  </r>
  <r>
    <d v="2025-01-05T00:00:00"/>
    <x v="4"/>
    <n v="-5.36"/>
    <x v="22"/>
    <m/>
    <s v="Uitgave"/>
    <n v="-5.36"/>
    <x v="2"/>
    <s v="OK"/>
  </r>
  <r>
    <d v="2025-01-06T00:00:00"/>
    <x v="4"/>
    <n v="-632.77"/>
    <x v="39"/>
    <m/>
    <s v="Uitgave"/>
    <n v="-632.77"/>
    <x v="2"/>
    <s v="OK"/>
  </r>
  <r>
    <d v="2025-01-06T00:00:00"/>
    <x v="4"/>
    <n v="-92.96"/>
    <x v="4"/>
    <m/>
    <s v="Uitgave"/>
    <n v="-92.96"/>
    <x v="2"/>
    <s v="OK"/>
  </r>
  <r>
    <d v="2025-01-06T00:00:00"/>
    <x v="4"/>
    <n v="-19.149999999999999"/>
    <x v="27"/>
    <m/>
    <s v="Uitgave"/>
    <n v="-19.149999999999999"/>
    <x v="2"/>
    <s v="OK"/>
  </r>
  <r>
    <d v="2025-01-06T00:00:00"/>
    <x v="4"/>
    <n v="-18.89"/>
    <x v="1"/>
    <m/>
    <s v="Uitgave"/>
    <n v="-18.89"/>
    <x v="1"/>
    <s v="OK"/>
  </r>
  <r>
    <d v="2025-01-06T00:00:00"/>
    <x v="4"/>
    <n v="-8.8800000000000008"/>
    <x v="1"/>
    <m/>
    <s v="Uitgave"/>
    <n v="-8.8800000000000008"/>
    <x v="1"/>
    <s v="OK"/>
  </r>
  <r>
    <d v="2025-01-06T00:00:00"/>
    <x v="4"/>
    <n v="-6.99"/>
    <x v="3"/>
    <m/>
    <s v="Uitgave"/>
    <n v="-6.99"/>
    <x v="1"/>
    <s v="OK"/>
  </r>
  <r>
    <d v="2025-01-06T00:00:00"/>
    <x v="4"/>
    <n v="-6.95"/>
    <x v="1"/>
    <m/>
    <s v="Uitgave"/>
    <n v="-6.95"/>
    <x v="1"/>
    <s v="OK"/>
  </r>
  <r>
    <d v="2025-01-06T00:00:00"/>
    <x v="4"/>
    <n v="-5.85"/>
    <x v="1"/>
    <m/>
    <s v="Uitgave"/>
    <n v="-5.85"/>
    <x v="1"/>
    <s v="OK"/>
  </r>
  <r>
    <d v="2025-01-06T00:00:00"/>
    <x v="4"/>
    <n v="-5"/>
    <x v="3"/>
    <m/>
    <s v="Uitgave"/>
    <n v="-5"/>
    <x v="1"/>
    <s v="OK"/>
  </r>
  <r>
    <d v="2025-01-06T00:00:00"/>
    <x v="4"/>
    <n v="-5"/>
    <x v="3"/>
    <m/>
    <s v="Uitgave"/>
    <n v="-5"/>
    <x v="1"/>
    <s v="OK"/>
  </r>
  <r>
    <d v="2025-01-06T00:00:00"/>
    <x v="4"/>
    <n v="-4.99"/>
    <x v="1"/>
    <m/>
    <s v="Uitgave"/>
    <n v="-4.99"/>
    <x v="1"/>
    <s v="OK"/>
  </r>
  <r>
    <d v="2025-01-06T00:00:00"/>
    <x v="4"/>
    <n v="-3.9"/>
    <x v="23"/>
    <m/>
    <s v="Uitgave"/>
    <n v="-3.9"/>
    <x v="1"/>
    <s v="OK"/>
  </r>
  <r>
    <d v="2025-01-06T00:00:00"/>
    <x v="4"/>
    <n v="-3.85"/>
    <x v="3"/>
    <m/>
    <s v="Uitgave"/>
    <n v="-3.85"/>
    <x v="1"/>
    <s v="OK"/>
  </r>
  <r>
    <d v="2025-01-06T00:00:00"/>
    <x v="4"/>
    <n v="-2.1"/>
    <x v="27"/>
    <m/>
    <s v="Uitgave"/>
    <n v="-2.1"/>
    <x v="2"/>
    <s v="OK"/>
  </r>
  <r>
    <d v="2025-01-06T00:00:00"/>
    <x v="4"/>
    <n v="-1.5"/>
    <x v="6"/>
    <m/>
    <s v="Uitgave"/>
    <n v="-1.5"/>
    <x v="2"/>
    <s v="OK"/>
  </r>
  <r>
    <d v="2025-01-06T00:00:00"/>
    <x v="4"/>
    <n v="-1.5"/>
    <x v="6"/>
    <m/>
    <s v="Uitgave"/>
    <n v="-1.5"/>
    <x v="2"/>
    <s v="OK"/>
  </r>
  <r>
    <d v="2025-01-06T00:00:00"/>
    <x v="4"/>
    <n v="-0.74"/>
    <x v="7"/>
    <m/>
    <s v="Uitgave"/>
    <n v="-0.74"/>
    <x v="2"/>
    <s v="OK"/>
  </r>
  <r>
    <d v="2025-01-06T00:00:00"/>
    <x v="4"/>
    <n v="-0.1"/>
    <x v="12"/>
    <m/>
    <s v="Uitgave"/>
    <n v="-0.1"/>
    <x v="2"/>
    <s v="OK"/>
  </r>
  <r>
    <d v="2025-01-07T00:00:00"/>
    <x v="4"/>
    <n v="-50"/>
    <x v="12"/>
    <m/>
    <s v="Uitgave"/>
    <n v="-50"/>
    <x v="2"/>
    <s v="OK"/>
  </r>
  <r>
    <d v="2025-01-07T00:00:00"/>
    <x v="4"/>
    <n v="-28.51"/>
    <x v="1"/>
    <m/>
    <s v="Uitgave"/>
    <n v="-28.51"/>
    <x v="1"/>
    <s v="OK"/>
  </r>
  <r>
    <d v="2025-01-07T00:00:00"/>
    <x v="4"/>
    <n v="-25"/>
    <x v="49"/>
    <m/>
    <s v="Uitgave"/>
    <n v="-25"/>
    <x v="2"/>
    <s v="OK"/>
  </r>
  <r>
    <d v="2025-01-07T00:00:00"/>
    <x v="4"/>
    <n v="-21.94"/>
    <x v="14"/>
    <m/>
    <s v="Uitgave"/>
    <n v="-21.94"/>
    <x v="2"/>
    <s v="OK"/>
  </r>
  <r>
    <d v="2025-01-07T00:00:00"/>
    <x v="4"/>
    <n v="-7.19"/>
    <x v="1"/>
    <m/>
    <s v="Uitgave"/>
    <n v="-7.19"/>
    <x v="1"/>
    <s v="OK"/>
  </r>
  <r>
    <d v="2025-01-07T00:00:00"/>
    <x v="4"/>
    <n v="-5.5"/>
    <x v="1"/>
    <m/>
    <s v="Uitgave"/>
    <n v="-5.5"/>
    <x v="1"/>
    <s v="OK"/>
  </r>
  <r>
    <d v="2025-01-07T00:00:00"/>
    <x v="4"/>
    <n v="-3.85"/>
    <x v="1"/>
    <m/>
    <s v="Uitgave"/>
    <n v="-3.85"/>
    <x v="1"/>
    <s v="OK"/>
  </r>
  <r>
    <d v="2025-01-08T00:00:00"/>
    <x v="4"/>
    <n v="-810.65"/>
    <x v="18"/>
    <m/>
    <s v="Uitgave"/>
    <n v="-810.65"/>
    <x v="1"/>
    <s v="OK"/>
  </r>
  <r>
    <d v="2025-01-08T00:00:00"/>
    <x v="4"/>
    <n v="-158.61000000000001"/>
    <x v="10"/>
    <m/>
    <s v="Uitgave"/>
    <n v="-158.61000000000001"/>
    <x v="2"/>
    <s v="OK"/>
  </r>
  <r>
    <d v="2025-01-08T00:00:00"/>
    <x v="4"/>
    <n v="-50.95"/>
    <x v="39"/>
    <m/>
    <s v="Uitgave"/>
    <n v="-50.95"/>
    <x v="2"/>
    <s v="OK"/>
  </r>
  <r>
    <d v="2025-01-08T00:00:00"/>
    <x v="4"/>
    <n v="-44.98"/>
    <x v="3"/>
    <m/>
    <s v="Uitgave"/>
    <n v="-44.98"/>
    <x v="1"/>
    <s v="OK"/>
  </r>
  <r>
    <d v="2025-01-08T00:00:00"/>
    <x v="4"/>
    <n v="-33.450000000000003"/>
    <x v="39"/>
    <m/>
    <s v="Uitgave"/>
    <n v="-33.450000000000003"/>
    <x v="2"/>
    <s v="OK"/>
  </r>
  <r>
    <d v="2025-01-08T00:00:00"/>
    <x v="4"/>
    <n v="-25.95"/>
    <x v="23"/>
    <m/>
    <s v="Uitgave"/>
    <n v="-25.95"/>
    <x v="1"/>
    <s v="OK"/>
  </r>
  <r>
    <d v="2025-01-08T00:00:00"/>
    <x v="4"/>
    <n v="-25.95"/>
    <x v="23"/>
    <m/>
    <s v="Uitgave"/>
    <n v="-25.95"/>
    <x v="1"/>
    <s v="OK"/>
  </r>
  <r>
    <d v="2025-01-08T00:00:00"/>
    <x v="4"/>
    <n v="-20.71"/>
    <x v="9"/>
    <m/>
    <s v="Uitgave"/>
    <n v="-20.71"/>
    <x v="1"/>
    <s v="OK"/>
  </r>
  <r>
    <d v="2025-01-08T00:00:00"/>
    <x v="4"/>
    <n v="-12.01"/>
    <x v="16"/>
    <m/>
    <s v="Uitgave"/>
    <n v="-12.01"/>
    <x v="1"/>
    <s v="OK"/>
  </r>
  <r>
    <d v="2025-01-08T00:00:00"/>
    <x v="4"/>
    <n v="-8.1999999999999993"/>
    <x v="1"/>
    <m/>
    <s v="Uitgave"/>
    <n v="-8.1999999999999993"/>
    <x v="1"/>
    <s v="OK"/>
  </r>
  <r>
    <d v="2025-01-08T00:00:00"/>
    <x v="4"/>
    <n v="0.93"/>
    <x v="22"/>
    <m/>
    <s v="Inkomst"/>
    <n v="0.93"/>
    <x v="2"/>
    <s v="OK"/>
  </r>
  <r>
    <d v="2025-01-08T00:00:00"/>
    <x v="4"/>
    <n v="4.5999999999999996"/>
    <x v="1"/>
    <m/>
    <s v="Inkomst"/>
    <n v="4.5999999999999996"/>
    <x v="1"/>
    <s v="OK"/>
  </r>
  <r>
    <d v="2025-01-08T00:00:00"/>
    <x v="4"/>
    <n v="159"/>
    <x v="10"/>
    <m/>
    <s v="Inkomst"/>
    <n v="159"/>
    <x v="2"/>
    <s v="OK"/>
  </r>
  <r>
    <d v="2025-01-09T00:00:00"/>
    <x v="4"/>
    <n v="-29.6"/>
    <x v="14"/>
    <m/>
    <s v="Uitgave"/>
    <n v="-29.6"/>
    <x v="2"/>
    <s v="OK"/>
  </r>
  <r>
    <d v="2025-01-09T00:00:00"/>
    <x v="4"/>
    <n v="-14.35"/>
    <x v="1"/>
    <m/>
    <s v="Uitgave"/>
    <n v="-14.35"/>
    <x v="1"/>
    <s v="OK"/>
  </r>
  <r>
    <d v="2025-01-09T00:00:00"/>
    <x v="4"/>
    <n v="-11.5"/>
    <x v="3"/>
    <m/>
    <s v="Uitgave"/>
    <n v="-11.5"/>
    <x v="1"/>
    <s v="OK"/>
  </r>
  <r>
    <d v="2025-01-09T00:00:00"/>
    <x v="4"/>
    <n v="-9.59"/>
    <x v="1"/>
    <m/>
    <s v="Uitgave"/>
    <n v="-9.59"/>
    <x v="1"/>
    <s v="OK"/>
  </r>
  <r>
    <d v="2025-01-09T00:00:00"/>
    <x v="4"/>
    <n v="-5.54"/>
    <x v="1"/>
    <m/>
    <s v="Uitgave"/>
    <n v="-5.54"/>
    <x v="1"/>
    <s v="OK"/>
  </r>
  <r>
    <d v="2025-01-09T00:00:00"/>
    <x v="4"/>
    <n v="50"/>
    <x v="12"/>
    <m/>
    <s v="Inkomst"/>
    <n v="50"/>
    <x v="2"/>
    <s v="OK"/>
  </r>
  <r>
    <d v="2025-01-10T00:00:00"/>
    <x v="4"/>
    <n v="-8.1199999999999992"/>
    <x v="1"/>
    <m/>
    <s v="Uitgave"/>
    <n v="-8.1199999999999992"/>
    <x v="1"/>
    <s v="OK"/>
  </r>
  <r>
    <d v="2025-01-10T00:00:00"/>
    <x v="4"/>
    <n v="-5.99"/>
    <x v="1"/>
    <m/>
    <s v="Uitgave"/>
    <n v="-5.99"/>
    <x v="1"/>
    <s v="OK"/>
  </r>
  <r>
    <d v="2025-01-10T00:00:00"/>
    <x v="4"/>
    <n v="-5.45"/>
    <x v="1"/>
    <m/>
    <s v="Uitgave"/>
    <n v="-5.45"/>
    <x v="1"/>
    <s v="OK"/>
  </r>
  <r>
    <d v="2025-01-10T00:00:00"/>
    <x v="4"/>
    <n v="-1.9"/>
    <x v="1"/>
    <m/>
    <s v="Uitgave"/>
    <n v="-1.9"/>
    <x v="1"/>
    <s v="OK"/>
  </r>
  <r>
    <d v="2025-01-10T00:00:00"/>
    <x v="4"/>
    <n v="-1.5"/>
    <x v="6"/>
    <m/>
    <s v="Uitgave"/>
    <n v="-1.5"/>
    <x v="2"/>
    <s v="OK"/>
  </r>
  <r>
    <d v="2025-01-11T00:00:00"/>
    <x v="4"/>
    <n v="-49.5"/>
    <x v="27"/>
    <m/>
    <s v="Uitgave"/>
    <n v="-49.5"/>
    <x v="2"/>
    <s v="OK"/>
  </r>
  <r>
    <d v="2025-01-12T00:00:00"/>
    <x v="4"/>
    <n v="-49"/>
    <x v="12"/>
    <m/>
    <s v="Uitgave"/>
    <n v="-49"/>
    <x v="2"/>
    <s v="OK"/>
  </r>
  <r>
    <d v="2025-01-12T00:00:00"/>
    <x v="4"/>
    <n v="-41.5"/>
    <x v="34"/>
    <m/>
    <s v="Uitgave"/>
    <n v="-41.5"/>
    <x v="2"/>
    <s v="OK"/>
  </r>
  <r>
    <d v="2025-01-12T00:00:00"/>
    <x v="4"/>
    <n v="-6.6"/>
    <x v="7"/>
    <m/>
    <s v="Uitgave"/>
    <n v="-6.6"/>
    <x v="2"/>
    <s v="OK"/>
  </r>
  <r>
    <d v="2025-01-12T00:00:00"/>
    <x v="4"/>
    <n v="600"/>
    <x v="10"/>
    <m/>
    <s v="Inkomst"/>
    <n v="600"/>
    <x v="2"/>
    <s v="OK"/>
  </r>
  <r>
    <d v="2025-01-13T00:00:00"/>
    <x v="4"/>
    <n v="-399.25"/>
    <x v="39"/>
    <m/>
    <s v="Uitgave"/>
    <n v="-399.25"/>
    <x v="2"/>
    <s v="OK"/>
  </r>
  <r>
    <d v="2025-01-13T00:00:00"/>
    <x v="4"/>
    <n v="-106.99"/>
    <x v="39"/>
    <m/>
    <s v="Uitgave"/>
    <n v="-106.99"/>
    <x v="2"/>
    <s v="OK"/>
  </r>
  <r>
    <d v="2025-01-13T00:00:00"/>
    <x v="4"/>
    <n v="-51.95"/>
    <x v="39"/>
    <m/>
    <s v="Uitgave"/>
    <n v="-51.95"/>
    <x v="2"/>
    <s v="OK"/>
  </r>
  <r>
    <d v="2025-01-13T00:00:00"/>
    <x v="4"/>
    <n v="-38.950000000000003"/>
    <x v="39"/>
    <m/>
    <s v="Uitgave"/>
    <n v="-38.950000000000003"/>
    <x v="2"/>
    <s v="OK"/>
  </r>
  <r>
    <d v="2025-01-13T00:00:00"/>
    <x v="4"/>
    <n v="-33.6"/>
    <x v="39"/>
    <m/>
    <s v="Uitgave"/>
    <n v="-33.6"/>
    <x v="2"/>
    <s v="OK"/>
  </r>
  <r>
    <d v="2025-01-13T00:00:00"/>
    <x v="4"/>
    <n v="-29.15"/>
    <x v="2"/>
    <m/>
    <s v="Uitgave"/>
    <n v="-29.15"/>
    <x v="2"/>
    <s v="OK"/>
  </r>
  <r>
    <d v="2025-01-13T00:00:00"/>
    <x v="4"/>
    <n v="-28.65"/>
    <x v="14"/>
    <m/>
    <s v="Uitgave"/>
    <n v="-28.65"/>
    <x v="2"/>
    <s v="OK"/>
  </r>
  <r>
    <d v="2025-01-13T00:00:00"/>
    <x v="4"/>
    <n v="-22.59"/>
    <x v="39"/>
    <m/>
    <s v="Uitgave"/>
    <n v="-22.59"/>
    <x v="2"/>
    <s v="OK"/>
  </r>
  <r>
    <d v="2025-01-13T00:00:00"/>
    <x v="4"/>
    <n v="-14.9"/>
    <x v="35"/>
    <m/>
    <s v="Uitgave"/>
    <n v="-14.9"/>
    <x v="2"/>
    <s v="OK"/>
  </r>
  <r>
    <d v="2025-01-13T00:00:00"/>
    <x v="4"/>
    <n v="-12.95"/>
    <x v="20"/>
    <m/>
    <s v="Uitgave"/>
    <n v="-12.95"/>
    <x v="2"/>
    <s v="OK"/>
  </r>
  <r>
    <d v="2025-01-13T00:00:00"/>
    <x v="4"/>
    <n v="-8"/>
    <x v="3"/>
    <m/>
    <s v="Uitgave"/>
    <n v="-8"/>
    <x v="1"/>
    <s v="OK"/>
  </r>
  <r>
    <d v="2025-01-13T00:00:00"/>
    <x v="4"/>
    <n v="-7.68"/>
    <x v="3"/>
    <m/>
    <s v="Uitgave"/>
    <n v="-7.68"/>
    <x v="1"/>
    <s v="OK"/>
  </r>
  <r>
    <d v="2025-01-13T00:00:00"/>
    <x v="4"/>
    <n v="-5.93"/>
    <x v="3"/>
    <m/>
    <s v="Uitgave"/>
    <n v="-5.93"/>
    <x v="1"/>
    <s v="OK"/>
  </r>
  <r>
    <d v="2025-01-13T00:00:00"/>
    <x v="4"/>
    <n v="-5"/>
    <x v="3"/>
    <m/>
    <s v="Uitgave"/>
    <n v="-5"/>
    <x v="1"/>
    <s v="OK"/>
  </r>
  <r>
    <d v="2025-01-13T00:00:00"/>
    <x v="4"/>
    <n v="-5"/>
    <x v="3"/>
    <m/>
    <s v="Uitgave"/>
    <n v="-5"/>
    <x v="1"/>
    <s v="OK"/>
  </r>
  <r>
    <d v="2025-01-13T00:00:00"/>
    <x v="4"/>
    <n v="-4.59"/>
    <x v="1"/>
    <m/>
    <s v="Uitgave"/>
    <n v="-4.59"/>
    <x v="1"/>
    <s v="OK"/>
  </r>
  <r>
    <d v="2025-01-13T00:00:00"/>
    <x v="4"/>
    <n v="-3.98"/>
    <x v="1"/>
    <m/>
    <s v="Uitgave"/>
    <n v="-3.98"/>
    <x v="1"/>
    <s v="OK"/>
  </r>
  <r>
    <d v="2025-01-13T00:00:00"/>
    <x v="4"/>
    <n v="-3.86"/>
    <x v="1"/>
    <m/>
    <s v="Uitgave"/>
    <n v="-3.86"/>
    <x v="1"/>
    <s v="OK"/>
  </r>
  <r>
    <d v="2025-01-13T00:00:00"/>
    <x v="4"/>
    <n v="-3.67"/>
    <x v="1"/>
    <m/>
    <s v="Uitgave"/>
    <n v="-3.67"/>
    <x v="1"/>
    <s v="OK"/>
  </r>
  <r>
    <d v="2025-01-13T00:00:00"/>
    <x v="4"/>
    <n v="-1.5"/>
    <x v="6"/>
    <m/>
    <s v="Uitgave"/>
    <n v="-1.5"/>
    <x v="2"/>
    <s v="OK"/>
  </r>
  <r>
    <d v="2025-01-14T00:00:00"/>
    <x v="4"/>
    <n v="-13.76"/>
    <x v="1"/>
    <m/>
    <s v="Uitgave"/>
    <n v="-13.76"/>
    <x v="1"/>
    <s v="OK"/>
  </r>
  <r>
    <d v="2025-01-14T00:00:00"/>
    <x v="4"/>
    <n v="-12.48"/>
    <x v="48"/>
    <m/>
    <s v="Uitgave"/>
    <n v="-12.48"/>
    <x v="2"/>
    <s v="OK"/>
  </r>
  <r>
    <d v="2025-01-14T00:00:00"/>
    <x v="4"/>
    <n v="-6.29"/>
    <x v="42"/>
    <m/>
    <s v="Uitgave"/>
    <n v="-6.29"/>
    <x v="2"/>
    <s v="OK"/>
  </r>
  <r>
    <d v="2025-01-14T00:00:00"/>
    <x v="4"/>
    <n v="-5.6"/>
    <x v="1"/>
    <m/>
    <s v="Uitgave"/>
    <n v="-5.6"/>
    <x v="1"/>
    <s v="OK"/>
  </r>
  <r>
    <d v="2025-01-14T00:00:00"/>
    <x v="4"/>
    <n v="-5.49"/>
    <x v="1"/>
    <m/>
    <s v="Uitgave"/>
    <n v="-5.49"/>
    <x v="1"/>
    <s v="OK"/>
  </r>
  <r>
    <d v="2025-01-14T00:00:00"/>
    <x v="4"/>
    <n v="-1.5"/>
    <x v="6"/>
    <m/>
    <s v="Uitgave"/>
    <n v="-1.5"/>
    <x v="2"/>
    <s v="OK"/>
  </r>
  <r>
    <d v="2025-01-14T00:00:00"/>
    <x v="4"/>
    <n v="17.5"/>
    <x v="12"/>
    <m/>
    <s v="Inkomst"/>
    <n v="17.5"/>
    <x v="2"/>
    <s v="OK"/>
  </r>
  <r>
    <d v="2025-01-15T00:00:00"/>
    <x v="4"/>
    <n v="-30.99"/>
    <x v="35"/>
    <m/>
    <s v="Uitgave"/>
    <n v="-30.99"/>
    <x v="2"/>
    <s v="OK"/>
  </r>
  <r>
    <d v="2025-01-15T00:00:00"/>
    <x v="4"/>
    <n v="-15"/>
    <x v="12"/>
    <m/>
    <s v="Uitgave"/>
    <n v="-15"/>
    <x v="2"/>
    <s v="OK"/>
  </r>
  <r>
    <d v="2025-01-15T00:00:00"/>
    <x v="4"/>
    <n v="-14.22"/>
    <x v="1"/>
    <m/>
    <s v="Uitgave"/>
    <n v="-14.22"/>
    <x v="1"/>
    <s v="OK"/>
  </r>
  <r>
    <d v="2025-01-15T00:00:00"/>
    <x v="4"/>
    <n v="-11.55"/>
    <x v="1"/>
    <m/>
    <s v="Uitgave"/>
    <n v="-11.55"/>
    <x v="1"/>
    <s v="OK"/>
  </r>
  <r>
    <d v="2025-01-15T00:00:00"/>
    <x v="4"/>
    <n v="-9.7100000000000009"/>
    <x v="23"/>
    <m/>
    <s v="Uitgave"/>
    <n v="-9.7100000000000009"/>
    <x v="1"/>
    <s v="OK"/>
  </r>
  <r>
    <d v="2025-01-15T00:00:00"/>
    <x v="4"/>
    <n v="-3.14"/>
    <x v="1"/>
    <m/>
    <s v="Uitgave"/>
    <n v="-3.14"/>
    <x v="1"/>
    <s v="OK"/>
  </r>
  <r>
    <d v="2025-01-15T00:00:00"/>
    <x v="4"/>
    <n v="-1.5"/>
    <x v="6"/>
    <m/>
    <s v="Uitgave"/>
    <n v="-1.5"/>
    <x v="2"/>
    <s v="OK"/>
  </r>
  <r>
    <d v="2025-01-15T00:00:00"/>
    <x v="4"/>
    <n v="17.5"/>
    <x v="12"/>
    <m/>
    <s v="Inkomst"/>
    <n v="17.5"/>
    <x v="2"/>
    <s v="OK"/>
  </r>
  <r>
    <d v="2025-01-16T00:00:00"/>
    <x v="4"/>
    <n v="-85"/>
    <x v="25"/>
    <m/>
    <s v="Uitgave"/>
    <n v="-85"/>
    <x v="1"/>
    <s v="OK"/>
  </r>
  <r>
    <d v="2025-01-16T00:00:00"/>
    <x v="4"/>
    <n v="-81.66"/>
    <x v="25"/>
    <m/>
    <s v="Uitgave"/>
    <n v="-81.66"/>
    <x v="1"/>
    <s v="OK"/>
  </r>
  <r>
    <d v="2025-01-16T00:00:00"/>
    <x v="4"/>
    <n v="-74.989999999999995"/>
    <x v="10"/>
    <m/>
    <s v="Uitgave"/>
    <n v="-74.989999999999995"/>
    <x v="2"/>
    <s v="OK"/>
  </r>
  <r>
    <d v="2025-01-16T00:00:00"/>
    <x v="4"/>
    <n v="-47.6"/>
    <x v="39"/>
    <m/>
    <s v="Uitgave"/>
    <n v="-47.6"/>
    <x v="2"/>
    <s v="OK"/>
  </r>
  <r>
    <d v="2025-01-16T00:00:00"/>
    <x v="4"/>
    <n v="-20.94"/>
    <x v="14"/>
    <m/>
    <s v="Uitgave"/>
    <n v="-20.94"/>
    <x v="2"/>
    <s v="OK"/>
  </r>
  <r>
    <d v="2025-01-16T00:00:00"/>
    <x v="4"/>
    <n v="-12.45"/>
    <x v="1"/>
    <m/>
    <s v="Uitgave"/>
    <n v="-12.45"/>
    <x v="1"/>
    <s v="OK"/>
  </r>
  <r>
    <d v="2025-01-16T00:00:00"/>
    <x v="4"/>
    <n v="-11.95"/>
    <x v="50"/>
    <m/>
    <s v="Uitgave"/>
    <n v="-11.95"/>
    <x v="1"/>
    <s v="OK"/>
  </r>
  <r>
    <d v="2025-01-16T00:00:00"/>
    <x v="4"/>
    <n v="-8.6199999999999992"/>
    <x v="1"/>
    <m/>
    <s v="Uitgave"/>
    <n v="-8.6199999999999992"/>
    <x v="1"/>
    <s v="OK"/>
  </r>
  <r>
    <d v="2025-01-16T00:00:00"/>
    <x v="4"/>
    <n v="-5.49"/>
    <x v="1"/>
    <m/>
    <s v="Uitgave"/>
    <n v="-5.49"/>
    <x v="1"/>
    <s v="OK"/>
  </r>
  <r>
    <d v="2025-01-16T00:00:00"/>
    <x v="4"/>
    <n v="-3.8"/>
    <x v="1"/>
    <m/>
    <s v="Uitgave"/>
    <n v="-3.8"/>
    <x v="1"/>
    <s v="OK"/>
  </r>
  <r>
    <d v="2025-01-16T00:00:00"/>
    <x v="4"/>
    <n v="-1.5"/>
    <x v="6"/>
    <m/>
    <s v="Uitgave"/>
    <n v="-1.5"/>
    <x v="2"/>
    <s v="OK"/>
  </r>
  <r>
    <d v="2025-01-16T00:00:00"/>
    <x v="4"/>
    <n v="-1.4"/>
    <x v="6"/>
    <m/>
    <s v="Uitgave"/>
    <n v="-1.4"/>
    <x v="2"/>
    <s v="OK"/>
  </r>
  <r>
    <d v="2025-01-17T00:00:00"/>
    <x v="4"/>
    <n v="-54"/>
    <x v="39"/>
    <m/>
    <s v="Uitgave"/>
    <n v="-54"/>
    <x v="2"/>
    <s v="OK"/>
  </r>
  <r>
    <d v="2025-01-17T00:00:00"/>
    <x v="4"/>
    <n v="-9.25"/>
    <x v="7"/>
    <m/>
    <s v="Uitgave"/>
    <n v="-9.25"/>
    <x v="2"/>
    <s v="OK"/>
  </r>
  <r>
    <d v="2025-01-17T00:00:00"/>
    <x v="4"/>
    <n v="-8.48"/>
    <x v="1"/>
    <m/>
    <s v="Uitgave"/>
    <n v="-8.48"/>
    <x v="1"/>
    <s v="OK"/>
  </r>
  <r>
    <d v="2025-01-17T00:00:00"/>
    <x v="4"/>
    <n v="-8.1199999999999992"/>
    <x v="1"/>
    <m/>
    <s v="Uitgave"/>
    <n v="-8.1199999999999992"/>
    <x v="1"/>
    <s v="OK"/>
  </r>
  <r>
    <d v="2025-01-17T00:00:00"/>
    <x v="4"/>
    <n v="-1.5"/>
    <x v="6"/>
    <m/>
    <s v="Uitgave"/>
    <n v="-1.5"/>
    <x v="2"/>
    <s v="OK"/>
  </r>
  <r>
    <d v="2025-01-17T00:00:00"/>
    <x v="4"/>
    <n v="-1.5"/>
    <x v="6"/>
    <m/>
    <s v="Uitgave"/>
    <n v="-1.5"/>
    <x v="2"/>
    <s v="OK"/>
  </r>
  <r>
    <d v="2025-01-17T00:00:00"/>
    <x v="4"/>
    <n v="-1.5"/>
    <x v="6"/>
    <m/>
    <s v="Uitgave"/>
    <n v="-1.5"/>
    <x v="2"/>
    <s v="OK"/>
  </r>
  <r>
    <d v="2025-01-17T00:00:00"/>
    <x v="4"/>
    <n v="0.94"/>
    <x v="22"/>
    <m/>
    <s v="Inkomst"/>
    <n v="0.94"/>
    <x v="2"/>
    <s v="OK"/>
  </r>
  <r>
    <d v="2025-01-18T00:00:00"/>
    <x v="4"/>
    <n v="-194.4"/>
    <x v="14"/>
    <s v="keyaki"/>
    <s v="Uitgave"/>
    <n v="-194.4"/>
    <x v="2"/>
    <s v="OK"/>
  </r>
  <r>
    <d v="2025-01-18T00:00:00"/>
    <x v="4"/>
    <n v="-22.96"/>
    <x v="33"/>
    <m/>
    <s v="Uitgave"/>
    <n v="-22.96"/>
    <x v="2"/>
    <s v="OK"/>
  </r>
  <r>
    <d v="2025-01-18T00:00:00"/>
    <x v="4"/>
    <n v="97"/>
    <x v="14"/>
    <m/>
    <s v="Inkomst"/>
    <n v="97"/>
    <x v="2"/>
    <s v="OK"/>
  </r>
  <r>
    <d v="2025-01-19T00:00:00"/>
    <x v="4"/>
    <n v="-122.14"/>
    <x v="27"/>
    <m/>
    <s v="Uitgave"/>
    <n v="-122.14"/>
    <x v="2"/>
    <s v="OK"/>
  </r>
  <r>
    <d v="2025-01-20T00:00:00"/>
    <x v="4"/>
    <n v="-239.7"/>
    <x v="39"/>
    <m/>
    <s v="Uitgave"/>
    <n v="-239.7"/>
    <x v="2"/>
    <s v="OK"/>
  </r>
  <r>
    <d v="2025-01-20T00:00:00"/>
    <x v="4"/>
    <n v="-95.95"/>
    <x v="30"/>
    <m/>
    <s v="Uitgave"/>
    <n v="-95.95"/>
    <x v="1"/>
    <s v="OK"/>
  </r>
  <r>
    <d v="2025-01-20T00:00:00"/>
    <x v="4"/>
    <n v="-42.71"/>
    <x v="1"/>
    <m/>
    <s v="Uitgave"/>
    <n v="-42.71"/>
    <x v="1"/>
    <s v="OK"/>
  </r>
  <r>
    <d v="2025-01-20T00:00:00"/>
    <x v="4"/>
    <n v="-33.549999999999997"/>
    <x v="26"/>
    <m/>
    <s v="Uitgave"/>
    <n v="-33.549999999999997"/>
    <x v="1"/>
    <s v="OK"/>
  </r>
  <r>
    <d v="2025-01-20T00:00:00"/>
    <x v="4"/>
    <n v="-27.85"/>
    <x v="14"/>
    <m/>
    <s v="Uitgave"/>
    <n v="-27.85"/>
    <x v="2"/>
    <s v="OK"/>
  </r>
  <r>
    <d v="2025-01-20T00:00:00"/>
    <x v="4"/>
    <n v="-16"/>
    <x v="27"/>
    <m/>
    <s v="Uitgave"/>
    <n v="-16"/>
    <x v="2"/>
    <s v="OK"/>
  </r>
  <r>
    <d v="2025-01-20T00:00:00"/>
    <x v="4"/>
    <n v="-13.99"/>
    <x v="1"/>
    <m/>
    <s v="Uitgave"/>
    <n v="-13.99"/>
    <x v="1"/>
    <s v="OK"/>
  </r>
  <r>
    <d v="2025-01-20T00:00:00"/>
    <x v="4"/>
    <n v="-11.67"/>
    <x v="1"/>
    <m/>
    <s v="Uitgave"/>
    <n v="-11.67"/>
    <x v="1"/>
    <s v="OK"/>
  </r>
  <r>
    <d v="2025-01-20T00:00:00"/>
    <x v="4"/>
    <n v="-9.35"/>
    <x v="3"/>
    <m/>
    <s v="Uitgave"/>
    <n v="-9.35"/>
    <x v="1"/>
    <s v="OK"/>
  </r>
  <r>
    <d v="2025-01-20T00:00:00"/>
    <x v="4"/>
    <n v="-7.34"/>
    <x v="3"/>
    <m/>
    <s v="Uitgave"/>
    <n v="-7.34"/>
    <x v="1"/>
    <s v="OK"/>
  </r>
  <r>
    <d v="2025-01-20T00:00:00"/>
    <x v="4"/>
    <n v="-6.85"/>
    <x v="1"/>
    <m/>
    <s v="Uitgave"/>
    <n v="-6.85"/>
    <x v="1"/>
    <s v="OK"/>
  </r>
  <r>
    <d v="2025-01-20T00:00:00"/>
    <x v="4"/>
    <n v="-6.4"/>
    <x v="1"/>
    <m/>
    <s v="Uitgave"/>
    <n v="-6.4"/>
    <x v="1"/>
    <s v="OK"/>
  </r>
  <r>
    <d v="2025-01-20T00:00:00"/>
    <x v="4"/>
    <n v="-5"/>
    <x v="3"/>
    <m/>
    <s v="Uitgave"/>
    <n v="-5"/>
    <x v="1"/>
    <s v="OK"/>
  </r>
  <r>
    <d v="2025-01-20T00:00:00"/>
    <x v="4"/>
    <n v="-5"/>
    <x v="3"/>
    <m/>
    <s v="Uitgave"/>
    <n v="-5"/>
    <x v="1"/>
    <s v="OK"/>
  </r>
  <r>
    <d v="2025-01-20T00:00:00"/>
    <x v="4"/>
    <n v="-5"/>
    <x v="3"/>
    <m/>
    <s v="Uitgave"/>
    <n v="-5"/>
    <x v="1"/>
    <s v="OK"/>
  </r>
  <r>
    <d v="2025-01-20T00:00:00"/>
    <x v="4"/>
    <n v="-3.3"/>
    <x v="19"/>
    <m/>
    <s v="Uitgave"/>
    <n v="-3.3"/>
    <x v="2"/>
    <s v="OK"/>
  </r>
  <r>
    <d v="2025-01-20T00:00:00"/>
    <x v="4"/>
    <n v="-1.46"/>
    <x v="3"/>
    <m/>
    <s v="Uitgave"/>
    <n v="-1.46"/>
    <x v="1"/>
    <s v="OK"/>
  </r>
  <r>
    <d v="2025-01-20T00:00:00"/>
    <x v="4"/>
    <n v="5.36"/>
    <x v="22"/>
    <m/>
    <s v="Inkomst"/>
    <n v="5.36"/>
    <x v="2"/>
    <s v="OK"/>
  </r>
  <r>
    <d v="2025-01-21T00:00:00"/>
    <x v="4"/>
    <n v="-37.99"/>
    <x v="33"/>
    <m/>
    <s v="Uitgave"/>
    <n v="-37.99"/>
    <x v="2"/>
    <s v="OK"/>
  </r>
  <r>
    <d v="2025-01-21T00:00:00"/>
    <x v="4"/>
    <n v="-19.95"/>
    <x v="14"/>
    <m/>
    <s v="Uitgave"/>
    <n v="-19.95"/>
    <x v="2"/>
    <s v="OK"/>
  </r>
  <r>
    <d v="2025-01-21T00:00:00"/>
    <x v="4"/>
    <n v="-9.89"/>
    <x v="1"/>
    <m/>
    <s v="Uitgave"/>
    <n v="-9.89"/>
    <x v="1"/>
    <s v="OK"/>
  </r>
  <r>
    <d v="2025-01-21T00:00:00"/>
    <x v="4"/>
    <n v="-6.4"/>
    <x v="1"/>
    <m/>
    <s v="Uitgave"/>
    <n v="-6.4"/>
    <x v="1"/>
    <s v="OK"/>
  </r>
  <r>
    <d v="2025-01-21T00:00:00"/>
    <x v="4"/>
    <n v="-1.5"/>
    <x v="6"/>
    <m/>
    <s v="Uitgave"/>
    <n v="-1.5"/>
    <x v="2"/>
    <s v="OK"/>
  </r>
  <r>
    <d v="2025-01-21T00:00:00"/>
    <x v="4"/>
    <n v="-0.5"/>
    <x v="6"/>
    <m/>
    <s v="Uitgave"/>
    <n v="-0.5"/>
    <x v="2"/>
    <s v="OK"/>
  </r>
  <r>
    <d v="2025-01-21T00:00:00"/>
    <x v="4"/>
    <n v="-0.5"/>
    <x v="6"/>
    <m/>
    <s v="Uitgave"/>
    <n v="-0.5"/>
    <x v="2"/>
    <s v="OK"/>
  </r>
  <r>
    <d v="2025-01-22T00:00:00"/>
    <x v="4"/>
    <n v="-52.31"/>
    <x v="31"/>
    <m/>
    <s v="Uitgave"/>
    <n v="-52.31"/>
    <x v="1"/>
    <s v="OK"/>
  </r>
  <r>
    <d v="2025-01-22T00:00:00"/>
    <x v="4"/>
    <n v="-15.04"/>
    <x v="3"/>
    <m/>
    <s v="Uitgave"/>
    <n v="-15.04"/>
    <x v="1"/>
    <s v="OK"/>
  </r>
  <r>
    <d v="2025-01-22T00:00:00"/>
    <x v="4"/>
    <n v="-12.19"/>
    <x v="1"/>
    <m/>
    <s v="Uitgave"/>
    <n v="-12.19"/>
    <x v="1"/>
    <s v="OK"/>
  </r>
  <r>
    <d v="2025-01-22T00:00:00"/>
    <x v="4"/>
    <n v="-3.8"/>
    <x v="1"/>
    <m/>
    <s v="Uitgave"/>
    <n v="-3.8"/>
    <x v="1"/>
    <s v="OK"/>
  </r>
  <r>
    <d v="2025-01-22T00:00:00"/>
    <x v="4"/>
    <n v="-3.5"/>
    <x v="1"/>
    <m/>
    <s v="Uitgave"/>
    <n v="-3.5"/>
    <x v="1"/>
    <s v="OK"/>
  </r>
  <r>
    <d v="2025-01-22T00:00:00"/>
    <x v="4"/>
    <n v="-0.3"/>
    <x v="1"/>
    <m/>
    <s v="Uitgave"/>
    <n v="-0.3"/>
    <x v="1"/>
    <s v="OK"/>
  </r>
  <r>
    <d v="2025-01-23T00:00:00"/>
    <x v="4"/>
    <n v="-9.39"/>
    <x v="1"/>
    <m/>
    <s v="Uitgave"/>
    <n v="-9.39"/>
    <x v="1"/>
    <s v="OK"/>
  </r>
  <r>
    <d v="2025-01-24T00:00:00"/>
    <x v="4"/>
    <n v="-113.49"/>
    <x v="31"/>
    <m/>
    <s v="Uitgave"/>
    <n v="-113.49"/>
    <x v="1"/>
    <s v="OK"/>
  </r>
  <r>
    <d v="2025-01-24T00:00:00"/>
    <x v="4"/>
    <n v="-30.5"/>
    <x v="39"/>
    <m/>
    <s v="Uitgave"/>
    <n v="-30.5"/>
    <x v="2"/>
    <s v="OK"/>
  </r>
  <r>
    <d v="2025-01-24T00:00:00"/>
    <x v="4"/>
    <n v="-24.99"/>
    <x v="30"/>
    <m/>
    <s v="Uitgave"/>
    <n v="-24.99"/>
    <x v="1"/>
    <s v="OK"/>
  </r>
  <r>
    <d v="2025-01-24T00:00:00"/>
    <x v="4"/>
    <n v="-18.45"/>
    <x v="1"/>
    <m/>
    <s v="Uitgave"/>
    <n v="-18.45"/>
    <x v="1"/>
    <s v="OK"/>
  </r>
  <r>
    <d v="2025-01-24T00:00:00"/>
    <x v="4"/>
    <n v="-9.39"/>
    <x v="1"/>
    <m/>
    <s v="Uitgave"/>
    <n v="-9.39"/>
    <x v="1"/>
    <s v="OK"/>
  </r>
  <r>
    <d v="2025-01-24T00:00:00"/>
    <x v="4"/>
    <n v="-8.52"/>
    <x v="1"/>
    <m/>
    <s v="Uitgave"/>
    <n v="-8.52"/>
    <x v="1"/>
    <s v="OK"/>
  </r>
  <r>
    <d v="2025-01-24T00:00:00"/>
    <x v="4"/>
    <n v="-1.5"/>
    <x v="6"/>
    <m/>
    <s v="Uitgave"/>
    <n v="-1.5"/>
    <x v="2"/>
    <s v="OK"/>
  </r>
  <r>
    <d v="2025-01-25T00:00:00"/>
    <x v="4"/>
    <n v="-133"/>
    <x v="10"/>
    <m/>
    <s v="Uitgave"/>
    <n v="-133"/>
    <x v="2"/>
    <s v="OK"/>
  </r>
  <r>
    <d v="2025-01-25T00:00:00"/>
    <x v="4"/>
    <n v="-13"/>
    <x v="44"/>
    <m/>
    <s v="Uitgave"/>
    <n v="-13"/>
    <x v="2"/>
    <s v="OK"/>
  </r>
  <r>
    <d v="2025-01-27T00:00:00"/>
    <x v="4"/>
    <n v="-105.21"/>
    <x v="39"/>
    <m/>
    <s v="Uitgave"/>
    <n v="-105.21"/>
    <x v="2"/>
    <s v="OK"/>
  </r>
  <r>
    <d v="2025-01-27T00:00:00"/>
    <x v="4"/>
    <n v="-44.75"/>
    <x v="39"/>
    <m/>
    <s v="Uitgave"/>
    <n v="-44.75"/>
    <x v="2"/>
    <s v="OK"/>
  </r>
  <r>
    <d v="2025-01-27T00:00:00"/>
    <x v="4"/>
    <n v="-32.97"/>
    <x v="39"/>
    <m/>
    <s v="Uitgave"/>
    <n v="-32.97"/>
    <x v="2"/>
    <s v="OK"/>
  </r>
  <r>
    <d v="2025-01-27T00:00:00"/>
    <x v="4"/>
    <n v="-27.4"/>
    <x v="14"/>
    <m/>
    <s v="Uitgave"/>
    <n v="-27.4"/>
    <x v="2"/>
    <s v="OK"/>
  </r>
  <r>
    <d v="2025-01-27T00:00:00"/>
    <x v="4"/>
    <n v="-24.75"/>
    <x v="1"/>
    <m/>
    <s v="Uitgave"/>
    <n v="-24.75"/>
    <x v="1"/>
    <s v="OK"/>
  </r>
  <r>
    <d v="2025-01-27T00:00:00"/>
    <x v="4"/>
    <n v="-21.5"/>
    <x v="39"/>
    <m/>
    <s v="Uitgave"/>
    <n v="-21.5"/>
    <x v="2"/>
    <s v="OK"/>
  </r>
  <r>
    <d v="2025-01-27T00:00:00"/>
    <x v="4"/>
    <n v="-15"/>
    <x v="39"/>
    <m/>
    <s v="Uitgave"/>
    <n v="-15"/>
    <x v="2"/>
    <s v="OK"/>
  </r>
  <r>
    <d v="2025-01-27T00:00:00"/>
    <x v="4"/>
    <n v="-14.95"/>
    <x v="14"/>
    <m/>
    <s v="Uitgave"/>
    <n v="-14.95"/>
    <x v="2"/>
    <s v="OK"/>
  </r>
  <r>
    <d v="2025-01-27T00:00:00"/>
    <x v="4"/>
    <n v="-12.7"/>
    <x v="39"/>
    <m/>
    <s v="Uitgave"/>
    <n v="-12.7"/>
    <x v="2"/>
    <s v="OK"/>
  </r>
  <r>
    <d v="2025-01-27T00:00:00"/>
    <x v="4"/>
    <n v="-8.84"/>
    <x v="1"/>
    <m/>
    <s v="Uitgave"/>
    <n v="-8.84"/>
    <x v="1"/>
    <s v="OK"/>
  </r>
  <r>
    <d v="2025-01-27T00:00:00"/>
    <x v="4"/>
    <n v="-7.11"/>
    <x v="3"/>
    <m/>
    <s v="Uitgave"/>
    <n v="-7.11"/>
    <x v="1"/>
    <s v="OK"/>
  </r>
  <r>
    <d v="2025-01-27T00:00:00"/>
    <x v="4"/>
    <n v="-6.7"/>
    <x v="1"/>
    <m/>
    <s v="Uitgave"/>
    <n v="-6.7"/>
    <x v="1"/>
    <s v="OK"/>
  </r>
  <r>
    <d v="2025-01-27T00:00:00"/>
    <x v="4"/>
    <n v="-5.77"/>
    <x v="3"/>
    <m/>
    <s v="Uitgave"/>
    <n v="-5.77"/>
    <x v="1"/>
    <s v="OK"/>
  </r>
  <r>
    <d v="2025-01-27T00:00:00"/>
    <x v="4"/>
    <n v="-5.49"/>
    <x v="1"/>
    <m/>
    <s v="Uitgave"/>
    <n v="-5.49"/>
    <x v="1"/>
    <s v="OK"/>
  </r>
  <r>
    <d v="2025-01-27T00:00:00"/>
    <x v="4"/>
    <n v="-5"/>
    <x v="1"/>
    <m/>
    <s v="Uitgave"/>
    <n v="-5"/>
    <x v="1"/>
    <s v="OK"/>
  </r>
  <r>
    <d v="2025-01-27T00:00:00"/>
    <x v="4"/>
    <n v="-5"/>
    <x v="3"/>
    <m/>
    <s v="Uitgave"/>
    <n v="-5"/>
    <x v="1"/>
    <s v="OK"/>
  </r>
  <r>
    <d v="2025-01-27T00:00:00"/>
    <x v="4"/>
    <n v="-5"/>
    <x v="3"/>
    <m/>
    <s v="Uitgave"/>
    <n v="-5"/>
    <x v="1"/>
    <s v="OK"/>
  </r>
  <r>
    <d v="2025-01-27T00:00:00"/>
    <x v="4"/>
    <n v="-2.08"/>
    <x v="10"/>
    <m/>
    <s v="Uitgave"/>
    <n v="-2.08"/>
    <x v="2"/>
    <s v="OK"/>
  </r>
  <r>
    <d v="2025-01-27T00:00:00"/>
    <x v="4"/>
    <n v="-1.5"/>
    <x v="6"/>
    <m/>
    <s v="Uitgave"/>
    <n v="-1.5"/>
    <x v="2"/>
    <s v="OK"/>
  </r>
  <r>
    <d v="2025-01-28T00:00:00"/>
    <x v="4"/>
    <n v="-150"/>
    <x v="15"/>
    <m/>
    <s v="Uitgave"/>
    <n v="-150"/>
    <x v="2"/>
    <s v="OK"/>
  </r>
  <r>
    <d v="2025-01-28T00:00:00"/>
    <x v="4"/>
    <n v="-10.42"/>
    <x v="27"/>
    <m/>
    <s v="Uitgave"/>
    <n v="-10.42"/>
    <x v="2"/>
    <s v="OK"/>
  </r>
  <r>
    <d v="2025-01-28T00:00:00"/>
    <x v="4"/>
    <n v="-6.7"/>
    <x v="1"/>
    <m/>
    <s v="Uitgave"/>
    <n v="-6.7"/>
    <x v="1"/>
    <s v="OK"/>
  </r>
  <r>
    <d v="2025-01-28T00:00:00"/>
    <x v="4"/>
    <n v="-4.5999999999999996"/>
    <x v="1"/>
    <m/>
    <s v="Uitgave"/>
    <n v="-4.5999999999999996"/>
    <x v="1"/>
    <s v="OK"/>
  </r>
  <r>
    <d v="2025-01-28T00:00:00"/>
    <x v="4"/>
    <n v="-3.21"/>
    <x v="1"/>
    <m/>
    <s v="Uitgave"/>
    <n v="-3.21"/>
    <x v="1"/>
    <s v="OK"/>
  </r>
  <r>
    <d v="2025-01-28T00:00:00"/>
    <x v="4"/>
    <n v="-1.5"/>
    <x v="6"/>
    <m/>
    <s v="Uitgave"/>
    <n v="-1.5"/>
    <x v="2"/>
    <s v="OK"/>
  </r>
  <r>
    <d v="2025-01-28T00:00:00"/>
    <x v="4"/>
    <n v="20"/>
    <x v="23"/>
    <m/>
    <s v="Inkomst"/>
    <n v="20"/>
    <x v="1"/>
    <s v="OK"/>
  </r>
  <r>
    <d v="2025-01-29T00:00:00"/>
    <x v="4"/>
    <n v="-209.35"/>
    <x v="39"/>
    <m/>
    <s v="Uitgave"/>
    <n v="-209.35"/>
    <x v="2"/>
    <s v="OK"/>
  </r>
  <r>
    <d v="2025-01-29T00:00:00"/>
    <x v="4"/>
    <n v="-32.799999999999997"/>
    <x v="14"/>
    <m/>
    <s v="Uitgave"/>
    <n v="-32.799999999999997"/>
    <x v="2"/>
    <s v="OK"/>
  </r>
  <r>
    <d v="2025-01-29T00:00:00"/>
    <x v="4"/>
    <n v="-11.05"/>
    <x v="1"/>
    <m/>
    <s v="Uitgave"/>
    <n v="-11.05"/>
    <x v="1"/>
    <s v="OK"/>
  </r>
  <r>
    <d v="2025-01-29T00:00:00"/>
    <x v="4"/>
    <n v="-6.79"/>
    <x v="42"/>
    <m/>
    <s v="Uitgave"/>
    <n v="-6.79"/>
    <x v="2"/>
    <s v="OK"/>
  </r>
  <r>
    <d v="2025-01-30T00:00:00"/>
    <x v="4"/>
    <n v="-449.06"/>
    <x v="37"/>
    <m/>
    <s v="Uitgave"/>
    <n v="-449.06"/>
    <x v="1"/>
    <s v="OK"/>
  </r>
  <r>
    <d v="2025-01-30T00:00:00"/>
    <x v="4"/>
    <n v="-137.06"/>
    <x v="37"/>
    <m/>
    <s v="Uitgave"/>
    <n v="-137.06"/>
    <x v="1"/>
    <s v="OK"/>
  </r>
  <r>
    <d v="2025-01-30T00:00:00"/>
    <x v="4"/>
    <n v="-66.23"/>
    <x v="36"/>
    <m/>
    <s v="Uitgave"/>
    <n v="-66.23"/>
    <x v="1"/>
    <s v="OK"/>
  </r>
  <r>
    <d v="2025-01-30T00:00:00"/>
    <x v="4"/>
    <n v="-10"/>
    <x v="27"/>
    <m/>
    <s v="Uitgave"/>
    <n v="-10"/>
    <x v="2"/>
    <s v="OK"/>
  </r>
  <r>
    <d v="2025-01-30T00:00:00"/>
    <x v="4"/>
    <n v="-9.39"/>
    <x v="1"/>
    <m/>
    <s v="Uitgave"/>
    <n v="-9.39"/>
    <x v="1"/>
    <s v="OK"/>
  </r>
  <r>
    <d v="2025-01-30T00:00:00"/>
    <x v="4"/>
    <n v="-6.16"/>
    <x v="1"/>
    <m/>
    <s v="Uitgave"/>
    <n v="-6.16"/>
    <x v="1"/>
    <s v="OK"/>
  </r>
  <r>
    <d v="2025-01-30T00:00:00"/>
    <x v="4"/>
    <n v="-5.99"/>
    <x v="1"/>
    <m/>
    <s v="Uitgave"/>
    <n v="-5.99"/>
    <x v="1"/>
    <s v="OK"/>
  </r>
  <r>
    <d v="2025-01-30T00:00:00"/>
    <x v="4"/>
    <n v="600"/>
    <x v="39"/>
    <m/>
    <s v="Inkomst"/>
    <n v="600"/>
    <x v="2"/>
    <s v="OK"/>
  </r>
  <r>
    <d v="2025-01-31T00:00:00"/>
    <x v="4"/>
    <n v="-44.64"/>
    <x v="8"/>
    <s v="EUROPESE DOMICILIERING               31-12 SCHULDEISER     : KBC VERZEKERINGEN REF. SCHULDEISER: 390794481282 MANDAATREFERTE  : L00194638787V0001 EIGEN OMSCHR.   : HOSPITALISATIEVERZEKERING MEDEDELING      : POL.54467509 31/12/2024-31/01/2025 HOSPITALISATIEVERZEKERING"/>
    <s v="Uitgave"/>
    <n v="-44.64"/>
    <x v="1"/>
    <s v="OK"/>
  </r>
  <r>
    <d v="2025-01-31T00:00:00"/>
    <x v="4"/>
    <n v="-11.45"/>
    <x v="1"/>
    <m/>
    <s v="Uitgave"/>
    <n v="-11.45"/>
    <x v="1"/>
    <s v="OK"/>
  </r>
  <r>
    <d v="2025-01-31T00:00:00"/>
    <x v="4"/>
    <n v="-6.28"/>
    <x v="1"/>
    <m/>
    <s v="Uitgave"/>
    <n v="-6.28"/>
    <x v="1"/>
    <s v="OK"/>
  </r>
  <r>
    <d v="2025-01-31T00:00:00"/>
    <x v="4"/>
    <n v="-5.89"/>
    <x v="1"/>
    <m/>
    <s v="Uitgave"/>
    <n v="-5.89"/>
    <x v="1"/>
    <s v="OK"/>
  </r>
  <r>
    <d v="2025-01-31T00:00:00"/>
    <x v="4"/>
    <n v="-4.9000000000000004"/>
    <x v="1"/>
    <m/>
    <s v="Uitgave"/>
    <n v="-4.9000000000000004"/>
    <x v="1"/>
    <s v="OK"/>
  </r>
  <r>
    <d v="2025-01-31T00:00:00"/>
    <x v="4"/>
    <n v="-4"/>
    <x v="1"/>
    <m/>
    <s v="Uitgave"/>
    <n v="-4"/>
    <x v="1"/>
    <s v="OK"/>
  </r>
  <r>
    <d v="2025-01-31T00:00:00"/>
    <x v="4"/>
    <n v="-3.9"/>
    <x v="1"/>
    <m/>
    <s v="Uitgave"/>
    <n v="-3.9"/>
    <x v="1"/>
    <s v="OK"/>
  </r>
  <r>
    <d v="2025-01-31T00:00:00"/>
    <x v="4"/>
    <n v="-1.5"/>
    <x v="6"/>
    <m/>
    <s v="Uitgave"/>
    <n v="-1.5"/>
    <x v="2"/>
    <s v="OK"/>
  </r>
  <r>
    <d v="2025-02-01T00:00:00"/>
    <x v="5"/>
    <n v="2206.9299999999998"/>
    <x v="0"/>
    <m/>
    <s v="Inkomst"/>
    <n v="2206.9299999999998"/>
    <x v="0"/>
    <s v="OK"/>
  </r>
  <r>
    <d v="2025-02-01T00:00:00"/>
    <x v="5"/>
    <n v="2449.6"/>
    <x v="0"/>
    <m/>
    <s v="Inkomst"/>
    <n v="2449.6"/>
    <x v="0"/>
    <s v="OK"/>
  </r>
  <r>
    <d v="2025-02-01T00:00:00"/>
    <x v="5"/>
    <n v="-22.89"/>
    <x v="35"/>
    <m/>
    <s v="Uitgave"/>
    <n v="-22.89"/>
    <x v="2"/>
    <s v="OK"/>
  </r>
  <r>
    <d v="2025-02-01T00:00:00"/>
    <x v="5"/>
    <n v="-25"/>
    <x v="24"/>
    <m/>
    <s v="Uitgave"/>
    <n v="-25"/>
    <x v="1"/>
    <s v="OK"/>
  </r>
  <r>
    <d v="2025-02-01T00:00:00"/>
    <x v="5"/>
    <n v="-13.2"/>
    <x v="14"/>
    <m/>
    <s v="Uitgave"/>
    <n v="-13.2"/>
    <x v="2"/>
    <s v="OK"/>
  </r>
  <r>
    <d v="2025-02-02T00:00:00"/>
    <x v="5"/>
    <n v="-13.99"/>
    <x v="33"/>
    <m/>
    <s v="Uitgave"/>
    <n v="-13.99"/>
    <x v="2"/>
    <s v="OK"/>
  </r>
  <r>
    <d v="2025-02-03T00:00:00"/>
    <x v="5"/>
    <n v="-88.5"/>
    <x v="14"/>
    <m/>
    <s v="Uitgave"/>
    <n v="-88.5"/>
    <x v="2"/>
    <s v="OK"/>
  </r>
  <r>
    <d v="2025-02-03T00:00:00"/>
    <x v="5"/>
    <n v="-95.86"/>
    <x v="40"/>
    <m/>
    <s v="Uitgave"/>
    <n v="-95.86"/>
    <x v="1"/>
    <s v="OK"/>
  </r>
  <r>
    <d v="2025-02-03T00:00:00"/>
    <x v="5"/>
    <n v="-5"/>
    <x v="1"/>
    <m/>
    <s v="Uitgave"/>
    <n v="-5"/>
    <x v="1"/>
    <s v="OK"/>
  </r>
  <r>
    <d v="2025-02-03T00:00:00"/>
    <x v="5"/>
    <n v="-9.35"/>
    <x v="3"/>
    <m/>
    <s v="Uitgave"/>
    <n v="-9.35"/>
    <x v="1"/>
    <s v="OK"/>
  </r>
  <r>
    <d v="2025-02-03T00:00:00"/>
    <x v="5"/>
    <n v="-5"/>
    <x v="3"/>
    <m/>
    <s v="Uitgave"/>
    <n v="-5"/>
    <x v="1"/>
    <s v="OK"/>
  </r>
  <r>
    <d v="2025-02-03T00:00:00"/>
    <x v="5"/>
    <n v="-19.45"/>
    <x v="39"/>
    <m/>
    <s v="Uitgave"/>
    <n v="-19.45"/>
    <x v="2"/>
    <s v="OK"/>
  </r>
  <r>
    <d v="2025-02-03T00:00:00"/>
    <x v="5"/>
    <n v="-17.97"/>
    <x v="1"/>
    <m/>
    <s v="Uitgave"/>
    <n v="-17.97"/>
    <x v="1"/>
    <s v="OK"/>
  </r>
  <r>
    <d v="2025-02-03T00:00:00"/>
    <x v="5"/>
    <n v="-8.73"/>
    <x v="1"/>
    <m/>
    <s v="Uitgave"/>
    <n v="-8.73"/>
    <x v="1"/>
    <s v="OK"/>
  </r>
  <r>
    <d v="2025-02-03T00:00:00"/>
    <x v="5"/>
    <n v="-18.75"/>
    <x v="39"/>
    <m/>
    <s v="Uitgave"/>
    <n v="-18.75"/>
    <x v="2"/>
    <s v="OK"/>
  </r>
  <r>
    <d v="2025-02-03T00:00:00"/>
    <x v="5"/>
    <n v="-4.71"/>
    <x v="1"/>
    <m/>
    <s v="Uitgave"/>
    <n v="-4.71"/>
    <x v="1"/>
    <s v="OK"/>
  </r>
  <r>
    <d v="2025-02-03T00:00:00"/>
    <x v="5"/>
    <n v="-1.5"/>
    <x v="6"/>
    <m/>
    <s v="Uitgave"/>
    <n v="-1.5"/>
    <x v="2"/>
    <s v="OK"/>
  </r>
  <r>
    <d v="2025-02-03T00:00:00"/>
    <x v="5"/>
    <n v="-1.1000000000000001"/>
    <x v="6"/>
    <m/>
    <s v="Uitgave"/>
    <n v="-1.1000000000000001"/>
    <x v="2"/>
    <s v="OK"/>
  </r>
  <r>
    <d v="2025-02-03T00:00:00"/>
    <x v="5"/>
    <n v="-5.99"/>
    <x v="1"/>
    <m/>
    <s v="Uitgave"/>
    <n v="-5.99"/>
    <x v="1"/>
    <s v="OK"/>
  </r>
  <r>
    <d v="2025-02-03T00:00:00"/>
    <x v="5"/>
    <n v="-17.95"/>
    <x v="12"/>
    <m/>
    <s v="Uitgave"/>
    <n v="-17.95"/>
    <x v="2"/>
    <s v="OK"/>
  </r>
  <r>
    <d v="2025-02-03T00:00:00"/>
    <x v="5"/>
    <n v="-9.77"/>
    <x v="3"/>
    <m/>
    <s v="Uitgave"/>
    <n v="-9.77"/>
    <x v="1"/>
    <s v="OK"/>
  </r>
  <r>
    <d v="2025-02-03T00:00:00"/>
    <x v="5"/>
    <n v="-5"/>
    <x v="3"/>
    <m/>
    <s v="Uitgave"/>
    <n v="-5"/>
    <x v="1"/>
    <s v="OK"/>
  </r>
  <r>
    <d v="2025-02-03T00:00:00"/>
    <x v="5"/>
    <n v="-4.42"/>
    <x v="3"/>
    <m/>
    <s v="Uitgave"/>
    <n v="-4.42"/>
    <x v="1"/>
    <s v="OK"/>
  </r>
  <r>
    <d v="2025-02-03T00:00:00"/>
    <x v="5"/>
    <n v="-22.25"/>
    <x v="39"/>
    <m/>
    <s v="Uitgave"/>
    <n v="-22.25"/>
    <x v="2"/>
    <s v="OK"/>
  </r>
  <r>
    <d v="2025-02-03T00:00:00"/>
    <x v="5"/>
    <n v="-20.85"/>
    <x v="39"/>
    <m/>
    <s v="Uitgave"/>
    <n v="-20.85"/>
    <x v="2"/>
    <s v="OK"/>
  </r>
  <r>
    <d v="2025-02-03T00:00:00"/>
    <x v="5"/>
    <n v="-81.2"/>
    <x v="39"/>
    <m/>
    <s v="Uitgave"/>
    <n v="-81.2"/>
    <x v="2"/>
    <s v="OK"/>
  </r>
  <r>
    <d v="2025-02-03T00:00:00"/>
    <x v="5"/>
    <n v="-10.94"/>
    <x v="27"/>
    <m/>
    <s v="Uitgave"/>
    <n v="-10.94"/>
    <x v="2"/>
    <s v="OK"/>
  </r>
  <r>
    <d v="2025-02-03T00:00:00"/>
    <x v="5"/>
    <n v="-40.619999999999997"/>
    <x v="8"/>
    <m/>
    <s v="Uitgave"/>
    <n v="-40.619999999999997"/>
    <x v="1"/>
    <s v="OK"/>
  </r>
  <r>
    <d v="2025-02-04T00:00:00"/>
    <x v="5"/>
    <n v="-5.49"/>
    <x v="1"/>
    <m/>
    <s v="Uitgave"/>
    <n v="-5.49"/>
    <x v="1"/>
    <s v="OK"/>
  </r>
  <r>
    <d v="2025-02-04T00:00:00"/>
    <x v="5"/>
    <n v="-33.799999999999997"/>
    <x v="39"/>
    <m/>
    <s v="Uitgave"/>
    <n v="-33.799999999999997"/>
    <x v="2"/>
    <s v="OK"/>
  </r>
  <r>
    <d v="2025-02-04T00:00:00"/>
    <x v="5"/>
    <n v="-1.5"/>
    <x v="6"/>
    <m/>
    <s v="Uitgave"/>
    <n v="-1.5"/>
    <x v="2"/>
    <s v="OK"/>
  </r>
  <r>
    <d v="2025-02-04T00:00:00"/>
    <x v="5"/>
    <n v="-2.94"/>
    <x v="1"/>
    <m/>
    <s v="Uitgave"/>
    <n v="-2.94"/>
    <x v="1"/>
    <s v="OK"/>
  </r>
  <r>
    <d v="2025-02-04T00:00:00"/>
    <x v="5"/>
    <n v="-21.67"/>
    <x v="1"/>
    <m/>
    <s v="Uitgave"/>
    <n v="-21.67"/>
    <x v="1"/>
    <s v="OK"/>
  </r>
  <r>
    <d v="2025-02-04T00:00:00"/>
    <x v="5"/>
    <n v="-127.5"/>
    <x v="13"/>
    <m/>
    <s v="Uitgave"/>
    <n v="-127.5"/>
    <x v="1"/>
    <s v="OK"/>
  </r>
  <r>
    <d v="2025-02-04T00:00:00"/>
    <x v="5"/>
    <n v="-21.94"/>
    <x v="14"/>
    <m/>
    <s v="Uitgave"/>
    <n v="-21.94"/>
    <x v="2"/>
    <s v="OK"/>
  </r>
  <r>
    <d v="2025-02-05T00:00:00"/>
    <x v="5"/>
    <n v="-8.5"/>
    <x v="1"/>
    <m/>
    <s v="Uitgave"/>
    <n v="-8.5"/>
    <x v="1"/>
    <s v="OK"/>
  </r>
  <r>
    <d v="2025-02-05T00:00:00"/>
    <x v="5"/>
    <n v="-1.5"/>
    <x v="6"/>
    <m/>
    <s v="Uitgave"/>
    <n v="-1.5"/>
    <x v="2"/>
    <s v="OK"/>
  </r>
  <r>
    <d v="2025-02-05T00:00:00"/>
    <x v="5"/>
    <n v="-8.0399999999999991"/>
    <x v="1"/>
    <m/>
    <s v="Uitgave"/>
    <n v="-8.0399999999999991"/>
    <x v="1"/>
    <s v="OK"/>
  </r>
  <r>
    <d v="2025-02-05T00:00:00"/>
    <x v="5"/>
    <n v="-20.71"/>
    <x v="9"/>
    <m/>
    <s v="Uitgave"/>
    <n v="-20.71"/>
    <x v="1"/>
    <s v="OK"/>
  </r>
  <r>
    <d v="2025-02-05T00:00:00"/>
    <x v="5"/>
    <n v="-13.9"/>
    <x v="39"/>
    <m/>
    <s v="Uitgave"/>
    <n v="-13.9"/>
    <x v="2"/>
    <s v="OK"/>
  </r>
  <r>
    <d v="2025-02-05T00:00:00"/>
    <x v="5"/>
    <n v="-19.95"/>
    <x v="39"/>
    <m/>
    <s v="Uitgave"/>
    <n v="-19.95"/>
    <x v="2"/>
    <s v="OK"/>
  </r>
  <r>
    <d v="2025-02-06T00:00:00"/>
    <x v="5"/>
    <n v="-9.11"/>
    <x v="3"/>
    <m/>
    <s v="Uitgave"/>
    <n v="-9.11"/>
    <x v="1"/>
    <s v="OK"/>
  </r>
  <r>
    <d v="2025-02-06T00:00:00"/>
    <x v="5"/>
    <n v="-5"/>
    <x v="3"/>
    <m/>
    <s v="Uitgave"/>
    <n v="-5"/>
    <x v="1"/>
    <s v="OK"/>
  </r>
  <r>
    <d v="2025-02-06T00:00:00"/>
    <x v="5"/>
    <n v="-2.5"/>
    <x v="4"/>
    <m/>
    <s v="Uitgave"/>
    <n v="-2.5"/>
    <x v="2"/>
    <s v="OK"/>
  </r>
  <r>
    <d v="2025-02-06T00:00:00"/>
    <x v="5"/>
    <n v="-30.2"/>
    <x v="4"/>
    <m/>
    <s v="Uitgave"/>
    <n v="-30.2"/>
    <x v="2"/>
    <s v="OK"/>
  </r>
  <r>
    <d v="2025-02-06T00:00:00"/>
    <x v="5"/>
    <n v="-49.42"/>
    <x v="4"/>
    <m/>
    <s v="Uitgave"/>
    <n v="-49.42"/>
    <x v="2"/>
    <s v="OK"/>
  </r>
  <r>
    <d v="2025-02-06T00:00:00"/>
    <x v="5"/>
    <n v="-1.5"/>
    <x v="6"/>
    <m/>
    <s v="Uitgave"/>
    <n v="-1.5"/>
    <x v="2"/>
    <s v="OK"/>
  </r>
  <r>
    <d v="2025-02-06T00:00:00"/>
    <x v="5"/>
    <n v="-9.4"/>
    <x v="1"/>
    <m/>
    <s v="Uitgave"/>
    <n v="-9.4"/>
    <x v="1"/>
    <s v="OK"/>
  </r>
  <r>
    <d v="2025-02-06T00:00:00"/>
    <x v="5"/>
    <n v="-21.02"/>
    <x v="27"/>
    <m/>
    <s v="Uitgave"/>
    <n v="-21.02"/>
    <x v="2"/>
    <s v="OK"/>
  </r>
  <r>
    <d v="2025-02-06T00:00:00"/>
    <x v="5"/>
    <n v="-8.19"/>
    <x v="1"/>
    <m/>
    <s v="Uitgave"/>
    <n v="-8.19"/>
    <x v="1"/>
    <s v="OK"/>
  </r>
  <r>
    <d v="2025-02-06T00:00:00"/>
    <x v="5"/>
    <n v="-15.39"/>
    <x v="1"/>
    <m/>
    <s v="Uitgave"/>
    <n v="-15.39"/>
    <x v="1"/>
    <s v="OK"/>
  </r>
  <r>
    <d v="2025-02-06T00:00:00"/>
    <x v="5"/>
    <n v="-810.65"/>
    <x v="18"/>
    <m/>
    <s v="Uitgave"/>
    <n v="-810.65"/>
    <x v="1"/>
    <s v="OK"/>
  </r>
  <r>
    <d v="2025-02-07T00:00:00"/>
    <x v="5"/>
    <n v="-9.6999999999999993"/>
    <x v="1"/>
    <m/>
    <s v="Uitgave"/>
    <n v="-9.6999999999999993"/>
    <x v="1"/>
    <s v="OK"/>
  </r>
  <r>
    <d v="2025-02-07T00:00:00"/>
    <x v="5"/>
    <n v="-1.5"/>
    <x v="6"/>
    <m/>
    <s v="Uitgave"/>
    <n v="-1.5"/>
    <x v="2"/>
    <s v="OK"/>
  </r>
  <r>
    <d v="2025-02-07T00:00:00"/>
    <x v="5"/>
    <n v="-1.5"/>
    <x v="6"/>
    <m/>
    <s v="Uitgave"/>
    <n v="-1.5"/>
    <x v="2"/>
    <s v="OK"/>
  </r>
  <r>
    <d v="2025-02-07T00:00:00"/>
    <x v="5"/>
    <n v="-4.5999999999999996"/>
    <x v="1"/>
    <m/>
    <s v="Uitgave"/>
    <n v="-4.5999999999999996"/>
    <x v="1"/>
    <s v="OK"/>
  </r>
  <r>
    <d v="2025-02-07T00:00:00"/>
    <x v="5"/>
    <n v="-16.29"/>
    <x v="1"/>
    <m/>
    <s v="Uitgave"/>
    <n v="-16.29"/>
    <x v="1"/>
    <s v="OK"/>
  </r>
  <r>
    <d v="2025-02-07T00:00:00"/>
    <x v="5"/>
    <n v="-1.5"/>
    <x v="6"/>
    <m/>
    <s v="Uitgave"/>
    <n v="-1.5"/>
    <x v="2"/>
    <s v="OK"/>
  </r>
  <r>
    <d v="2025-02-07T00:00:00"/>
    <x v="5"/>
    <n v="-1.1000000000000001"/>
    <x v="6"/>
    <m/>
    <s v="Uitgave"/>
    <n v="-1.1000000000000001"/>
    <x v="2"/>
    <s v="OK"/>
  </r>
  <r>
    <d v="2025-02-07T00:00:00"/>
    <x v="5"/>
    <n v="-3.9"/>
    <x v="1"/>
    <m/>
    <s v="Uitgave"/>
    <n v="-3.9"/>
    <x v="1"/>
    <s v="OK"/>
  </r>
  <r>
    <d v="2025-02-07T00:00:00"/>
    <x v="5"/>
    <n v="-26.7"/>
    <x v="39"/>
    <m/>
    <s v="Uitgave"/>
    <n v="-26.7"/>
    <x v="2"/>
    <s v="OK"/>
  </r>
  <r>
    <d v="2025-02-07T00:00:00"/>
    <x v="5"/>
    <n v="-58.35"/>
    <x v="39"/>
    <m/>
    <s v="Uitgave"/>
    <n v="-58.35"/>
    <x v="2"/>
    <s v="OK"/>
  </r>
  <r>
    <d v="2025-02-07T00:00:00"/>
    <x v="5"/>
    <n v="-63.36"/>
    <x v="3"/>
    <m/>
    <s v="Uitgave"/>
    <n v="-63.36"/>
    <x v="1"/>
    <s v="OK"/>
  </r>
  <r>
    <d v="2025-02-07T00:00:00"/>
    <x v="5"/>
    <n v="-25.8"/>
    <x v="14"/>
    <m/>
    <s v="Uitgave"/>
    <n v="-25.8"/>
    <x v="2"/>
    <s v="OK"/>
  </r>
  <r>
    <d v="2025-02-07T00:00:00"/>
    <x v="5"/>
    <n v="-39.119999999999997"/>
    <x v="23"/>
    <m/>
    <s v="Uitgave"/>
    <n v="-39.119999999999997"/>
    <x v="1"/>
    <s v="OK"/>
  </r>
  <r>
    <d v="2025-02-09T00:00:00"/>
    <x v="5"/>
    <n v="-917.18"/>
    <x v="39"/>
    <m/>
    <s v="Uitgave"/>
    <n v="-917.18"/>
    <x v="2"/>
    <s v="OK"/>
  </r>
  <r>
    <d v="2025-02-10T00:00:00"/>
    <x v="5"/>
    <n v="-10.73"/>
    <x v="3"/>
    <m/>
    <s v="Uitgave"/>
    <n v="-10.73"/>
    <x v="1"/>
    <s v="OK"/>
  </r>
  <r>
    <d v="2025-02-10T00:00:00"/>
    <x v="5"/>
    <n v="-5"/>
    <x v="3"/>
    <m/>
    <s v="Uitgave"/>
    <n v="-5"/>
    <x v="1"/>
    <s v="OK"/>
  </r>
  <r>
    <d v="2025-02-10T00:00:00"/>
    <x v="5"/>
    <n v="-10.45"/>
    <x v="39"/>
    <m/>
    <s v="Uitgave"/>
    <n v="-10.45"/>
    <x v="2"/>
    <s v="OK"/>
  </r>
  <r>
    <d v="2025-02-10T00:00:00"/>
    <x v="5"/>
    <n v="-28.7"/>
    <x v="2"/>
    <m/>
    <s v="Uitgave"/>
    <n v="-28.7"/>
    <x v="2"/>
    <s v="OK"/>
  </r>
  <r>
    <d v="2025-02-10T00:00:00"/>
    <x v="5"/>
    <n v="-7.9"/>
    <x v="1"/>
    <m/>
    <s v="Uitgave"/>
    <n v="-7.9"/>
    <x v="1"/>
    <s v="OK"/>
  </r>
  <r>
    <d v="2025-02-10T00:00:00"/>
    <x v="5"/>
    <n v="-0.99"/>
    <x v="1"/>
    <m/>
    <s v="Uitgave"/>
    <n v="-0.99"/>
    <x v="1"/>
    <s v="OK"/>
  </r>
  <r>
    <d v="2025-02-10T00:00:00"/>
    <x v="5"/>
    <n v="-4.8"/>
    <x v="39"/>
    <m/>
    <s v="Uitgave"/>
    <n v="-4.8"/>
    <x v="2"/>
    <s v="OK"/>
  </r>
  <r>
    <d v="2025-02-10T00:00:00"/>
    <x v="5"/>
    <n v="-13.9"/>
    <x v="39"/>
    <m/>
    <s v="Uitgave"/>
    <n v="-13.9"/>
    <x v="2"/>
    <s v="OK"/>
  </r>
  <r>
    <d v="2025-02-10T00:00:00"/>
    <x v="5"/>
    <n v="-5.99"/>
    <x v="1"/>
    <m/>
    <s v="Uitgave"/>
    <n v="-5.99"/>
    <x v="1"/>
    <s v="OK"/>
  </r>
  <r>
    <d v="2025-02-10T00:00:00"/>
    <x v="5"/>
    <n v="-65.25"/>
    <x v="39"/>
    <m/>
    <s v="Uitgave"/>
    <n v="-65.25"/>
    <x v="2"/>
    <s v="OK"/>
  </r>
  <r>
    <d v="2025-02-10T00:00:00"/>
    <x v="5"/>
    <n v="-1.5"/>
    <x v="6"/>
    <m/>
    <s v="Uitgave"/>
    <n v="-1.5"/>
    <x v="2"/>
    <s v="OK"/>
  </r>
  <r>
    <d v="2025-02-10T00:00:00"/>
    <x v="5"/>
    <n v="-1.1000000000000001"/>
    <x v="6"/>
    <m/>
    <s v="Uitgave"/>
    <n v="-1.1000000000000001"/>
    <x v="2"/>
    <s v="OK"/>
  </r>
  <r>
    <d v="2025-02-10T00:00:00"/>
    <x v="5"/>
    <n v="-1.5"/>
    <x v="6"/>
    <m/>
    <s v="Uitgave"/>
    <n v="-1.5"/>
    <x v="2"/>
    <s v="OK"/>
  </r>
  <r>
    <d v="2025-02-10T00:00:00"/>
    <x v="5"/>
    <n v="-4.49"/>
    <x v="1"/>
    <m/>
    <s v="Uitgave"/>
    <n v="-4.49"/>
    <x v="1"/>
    <s v="OK"/>
  </r>
  <r>
    <d v="2025-02-10T00:00:00"/>
    <x v="5"/>
    <n v="-4.18"/>
    <x v="1"/>
    <m/>
    <s v="Uitgave"/>
    <n v="-4.18"/>
    <x v="1"/>
    <s v="OK"/>
  </r>
  <r>
    <d v="2025-02-10T00:00:00"/>
    <x v="5"/>
    <n v="-18.72"/>
    <x v="1"/>
    <m/>
    <s v="Uitgave"/>
    <n v="-18.72"/>
    <x v="1"/>
    <s v="OK"/>
  </r>
  <r>
    <d v="2025-02-10T00:00:00"/>
    <x v="5"/>
    <n v="-1.73"/>
    <x v="3"/>
    <m/>
    <s v="Uitgave"/>
    <n v="-1.73"/>
    <x v="1"/>
    <s v="OK"/>
  </r>
  <r>
    <d v="2025-02-10T00:00:00"/>
    <x v="5"/>
    <n v="-5"/>
    <x v="3"/>
    <m/>
    <s v="Uitgave"/>
    <n v="-5"/>
    <x v="1"/>
    <s v="OK"/>
  </r>
  <r>
    <d v="2025-02-10T00:00:00"/>
    <x v="5"/>
    <n v="-12.01"/>
    <x v="16"/>
    <m/>
    <s v="Uitgave"/>
    <n v="-12.01"/>
    <x v="1"/>
    <s v="OK"/>
  </r>
  <r>
    <d v="2025-02-11T00:00:00"/>
    <x v="5"/>
    <n v="160.38"/>
    <x v="23"/>
    <m/>
    <s v="Inkomst"/>
    <n v="160.38"/>
    <x v="1"/>
    <s v="OK"/>
  </r>
  <r>
    <d v="2025-02-11T00:00:00"/>
    <x v="5"/>
    <n v="-353.67"/>
    <x v="39"/>
    <m/>
    <s v="Uitgave"/>
    <n v="-353.67"/>
    <x v="2"/>
    <s v="OK"/>
  </r>
  <r>
    <d v="2025-02-11T00:00:00"/>
    <x v="5"/>
    <n v="-1.5"/>
    <x v="6"/>
    <m/>
    <s v="Uitgave"/>
    <n v="-1.5"/>
    <x v="2"/>
    <s v="OK"/>
  </r>
  <r>
    <d v="2025-02-11T00:00:00"/>
    <x v="5"/>
    <n v="-0.9"/>
    <x v="6"/>
    <m/>
    <s v="Uitgave"/>
    <n v="-0.9"/>
    <x v="2"/>
    <s v="OK"/>
  </r>
  <r>
    <d v="2025-02-11T00:00:00"/>
    <x v="5"/>
    <n v="-1.1000000000000001"/>
    <x v="6"/>
    <m/>
    <s v="Uitgave"/>
    <n v="-1.1000000000000001"/>
    <x v="2"/>
    <s v="OK"/>
  </r>
  <r>
    <d v="2025-02-11T00:00:00"/>
    <x v="5"/>
    <n v="-5.49"/>
    <x v="1"/>
    <m/>
    <s v="Uitgave"/>
    <n v="-5.49"/>
    <x v="1"/>
    <s v="OK"/>
  </r>
  <r>
    <d v="2025-02-11T00:00:00"/>
    <x v="5"/>
    <n v="-43.2"/>
    <x v="39"/>
    <m/>
    <s v="Uitgave"/>
    <n v="-43.2"/>
    <x v="2"/>
    <s v="OK"/>
  </r>
  <r>
    <d v="2025-02-11T00:00:00"/>
    <x v="5"/>
    <n v="-17.899999999999999"/>
    <x v="22"/>
    <m/>
    <s v="Uitgave"/>
    <n v="-17.899999999999999"/>
    <x v="2"/>
    <s v="OK"/>
  </r>
  <r>
    <d v="2025-02-11T00:00:00"/>
    <x v="5"/>
    <n v="-6.4"/>
    <x v="1"/>
    <m/>
    <s v="Uitgave"/>
    <n v="-6.4"/>
    <x v="1"/>
    <s v="OK"/>
  </r>
  <r>
    <d v="2025-02-11T00:00:00"/>
    <x v="5"/>
    <n v="9.3000000000000007"/>
    <x v="1"/>
    <m/>
    <s v="Inkomst"/>
    <n v="9.3000000000000007"/>
    <x v="1"/>
    <s v="OK"/>
  </r>
  <r>
    <d v="2025-02-11T00:00:00"/>
    <x v="5"/>
    <n v="-19.64"/>
    <x v="1"/>
    <m/>
    <s v="Uitgave"/>
    <n v="-19.64"/>
    <x v="1"/>
    <s v="OK"/>
  </r>
  <r>
    <d v="2025-02-11T00:00:00"/>
    <x v="5"/>
    <n v="143"/>
    <x v="9"/>
    <m/>
    <s v="Inkomst"/>
    <n v="143"/>
    <x v="1"/>
    <s v="OK"/>
  </r>
  <r>
    <d v="2025-02-11T00:00:00"/>
    <x v="5"/>
    <n v="-12.95"/>
    <x v="20"/>
    <m/>
    <s v="Uitgave"/>
    <n v="-12.95"/>
    <x v="2"/>
    <s v="OK"/>
  </r>
  <r>
    <d v="2025-02-12T00:00:00"/>
    <x v="5"/>
    <n v="-23.09"/>
    <x v="1"/>
    <m/>
    <s v="Uitgave"/>
    <n v="-23.09"/>
    <x v="1"/>
    <s v="OK"/>
  </r>
  <r>
    <d v="2025-02-12T00:00:00"/>
    <x v="5"/>
    <n v="-1.5"/>
    <x v="6"/>
    <m/>
    <s v="Uitgave"/>
    <n v="-1.5"/>
    <x v="2"/>
    <s v="OK"/>
  </r>
  <r>
    <d v="2025-02-12T00:00:00"/>
    <x v="5"/>
    <n v="-1.5"/>
    <x v="6"/>
    <m/>
    <s v="Uitgave"/>
    <n v="-1.5"/>
    <x v="2"/>
    <s v="OK"/>
  </r>
  <r>
    <d v="2025-02-12T00:00:00"/>
    <x v="5"/>
    <n v="-18.920000000000002"/>
    <x v="1"/>
    <m/>
    <s v="Uitgave"/>
    <n v="-18.920000000000002"/>
    <x v="1"/>
    <s v="OK"/>
  </r>
  <r>
    <d v="2025-02-12T00:00:00"/>
    <x v="5"/>
    <n v="-8"/>
    <x v="3"/>
    <m/>
    <s v="Uitgave"/>
    <n v="-8"/>
    <x v="1"/>
    <s v="OK"/>
  </r>
  <r>
    <d v="2025-02-12T00:00:00"/>
    <x v="5"/>
    <n v="2.7"/>
    <x v="12"/>
    <m/>
    <s v="Inkomst"/>
    <n v="2.7"/>
    <x v="2"/>
    <s v="OK"/>
  </r>
  <r>
    <d v="2025-02-12T00:00:00"/>
    <x v="5"/>
    <n v="4.5999999999999996"/>
    <x v="12"/>
    <m/>
    <s v="Inkomst"/>
    <n v="4.5999999999999996"/>
    <x v="2"/>
    <s v="OK"/>
  </r>
  <r>
    <d v="2025-02-13T00:00:00"/>
    <x v="5"/>
    <n v="-70"/>
    <x v="12"/>
    <m/>
    <s v="Uitgave"/>
    <n v="-70"/>
    <x v="2"/>
    <s v="OK"/>
  </r>
  <r>
    <d v="2025-02-13T00:00:00"/>
    <x v="5"/>
    <n v="-9.7899999999999991"/>
    <x v="39"/>
    <m/>
    <s v="Uitgave"/>
    <n v="-9.7899999999999991"/>
    <x v="2"/>
    <s v="OK"/>
  </r>
  <r>
    <d v="2025-02-13T00:00:00"/>
    <x v="5"/>
    <n v="-8.5"/>
    <x v="1"/>
    <m/>
    <s v="Uitgave"/>
    <n v="-8.5"/>
    <x v="1"/>
    <s v="OK"/>
  </r>
  <r>
    <d v="2025-02-13T00:00:00"/>
    <x v="5"/>
    <n v="-1.5"/>
    <x v="6"/>
    <m/>
    <s v="Uitgave"/>
    <n v="-1.5"/>
    <x v="2"/>
    <s v="OK"/>
  </r>
  <r>
    <d v="2025-02-13T00:00:00"/>
    <x v="5"/>
    <n v="-7.5"/>
    <x v="39"/>
    <m/>
    <s v="Uitgave"/>
    <n v="-7.5"/>
    <x v="2"/>
    <s v="OK"/>
  </r>
  <r>
    <d v="2025-02-13T00:00:00"/>
    <x v="5"/>
    <n v="-8.98"/>
    <x v="1"/>
    <m/>
    <s v="Uitgave"/>
    <n v="-8.98"/>
    <x v="1"/>
    <s v="OK"/>
  </r>
  <r>
    <d v="2025-02-14T00:00:00"/>
    <x v="5"/>
    <n v="-12.79"/>
    <x v="1"/>
    <m/>
    <s v="Uitgave"/>
    <n v="-12.79"/>
    <x v="1"/>
    <s v="OK"/>
  </r>
  <r>
    <d v="2025-02-14T00:00:00"/>
    <x v="5"/>
    <n v="-1.5"/>
    <x v="6"/>
    <m/>
    <s v="Uitgave"/>
    <n v="-1.5"/>
    <x v="2"/>
    <s v="OK"/>
  </r>
  <r>
    <d v="2025-02-14T00:00:00"/>
    <x v="5"/>
    <n v="-1.5"/>
    <x v="6"/>
    <m/>
    <s v="Uitgave"/>
    <n v="-1.5"/>
    <x v="2"/>
    <s v="OK"/>
  </r>
  <r>
    <d v="2025-02-14T00:00:00"/>
    <x v="5"/>
    <n v="2.7"/>
    <x v="1"/>
    <m/>
    <s v="Inkomst"/>
    <n v="2.7"/>
    <x v="1"/>
    <s v="OK"/>
  </r>
  <r>
    <d v="2025-02-14T00:00:00"/>
    <x v="5"/>
    <n v="-12.2"/>
    <x v="1"/>
    <m/>
    <s v="Uitgave"/>
    <n v="-12.2"/>
    <x v="1"/>
    <s v="OK"/>
  </r>
  <r>
    <d v="2025-02-14T00:00:00"/>
    <x v="5"/>
    <n v="-32.299999999999997"/>
    <x v="14"/>
    <m/>
    <s v="Uitgave"/>
    <n v="-32.299999999999997"/>
    <x v="2"/>
    <s v="OK"/>
  </r>
  <r>
    <d v="2025-02-15T00:00:00"/>
    <x v="5"/>
    <n v="-17.600000000000001"/>
    <x v="14"/>
    <m/>
    <s v="Uitgave"/>
    <n v="-17.600000000000001"/>
    <x v="2"/>
    <s v="OK"/>
  </r>
  <r>
    <d v="2025-02-15T00:00:00"/>
    <x v="5"/>
    <n v="-5.6"/>
    <x v="1"/>
    <m/>
    <s v="Uitgave"/>
    <n v="-5.6"/>
    <x v="1"/>
    <s v="OK"/>
  </r>
  <r>
    <d v="2025-02-16T00:00:00"/>
    <x v="5"/>
    <n v="-84.7"/>
    <x v="29"/>
    <m/>
    <s v="Uitgave"/>
    <n v="-84.7"/>
    <x v="2"/>
    <s v="OK"/>
  </r>
  <r>
    <d v="2025-02-16T00:00:00"/>
    <x v="5"/>
    <n v="-34.549999999999997"/>
    <x v="1"/>
    <m/>
    <s v="Uitgave"/>
    <n v="-34.549999999999997"/>
    <x v="1"/>
    <s v="OK"/>
  </r>
  <r>
    <d v="2025-02-16T00:00:00"/>
    <x v="5"/>
    <n v="-13.2"/>
    <x v="14"/>
    <m/>
    <s v="Uitgave"/>
    <n v="-13.2"/>
    <x v="2"/>
    <s v="OK"/>
  </r>
  <r>
    <d v="2025-02-17T00:00:00"/>
    <x v="5"/>
    <n v="-5"/>
    <x v="3"/>
    <m/>
    <s v="Uitgave"/>
    <n v="-5"/>
    <x v="1"/>
    <s v="OK"/>
  </r>
  <r>
    <d v="2025-02-17T00:00:00"/>
    <x v="5"/>
    <n v="-4.3499999999999996"/>
    <x v="3"/>
    <m/>
    <s v="Uitgave"/>
    <n v="-4.3499999999999996"/>
    <x v="1"/>
    <s v="OK"/>
  </r>
  <r>
    <d v="2025-02-17T00:00:00"/>
    <x v="5"/>
    <n v="-4.5"/>
    <x v="27"/>
    <m/>
    <s v="Uitgave"/>
    <n v="-4.5"/>
    <x v="2"/>
    <s v="OK"/>
  </r>
  <r>
    <d v="2025-02-17T00:00:00"/>
    <x v="5"/>
    <n v="-9.73"/>
    <x v="1"/>
    <m/>
    <s v="Uitgave"/>
    <n v="-9.73"/>
    <x v="1"/>
    <s v="OK"/>
  </r>
  <r>
    <d v="2025-02-17T00:00:00"/>
    <x v="5"/>
    <n v="-32.549999999999997"/>
    <x v="39"/>
    <m/>
    <s v="Uitgave"/>
    <n v="-32.549999999999997"/>
    <x v="2"/>
    <s v="OK"/>
  </r>
  <r>
    <d v="2025-02-17T00:00:00"/>
    <x v="5"/>
    <n v="-10.5"/>
    <x v="39"/>
    <m/>
    <s v="Uitgave"/>
    <n v="-10.5"/>
    <x v="2"/>
    <s v="OK"/>
  </r>
  <r>
    <d v="2025-02-17T00:00:00"/>
    <x v="5"/>
    <n v="-16.489999999999998"/>
    <x v="39"/>
    <m/>
    <s v="Uitgave"/>
    <n v="-16.489999999999998"/>
    <x v="2"/>
    <s v="OK"/>
  </r>
  <r>
    <d v="2025-02-17T00:00:00"/>
    <x v="5"/>
    <n v="-14.29"/>
    <x v="1"/>
    <m/>
    <s v="Uitgave"/>
    <n v="-14.29"/>
    <x v="1"/>
    <s v="OK"/>
  </r>
  <r>
    <d v="2025-02-17T00:00:00"/>
    <x v="5"/>
    <n v="-21.54"/>
    <x v="1"/>
    <m/>
    <s v="Uitgave"/>
    <n v="-21.54"/>
    <x v="1"/>
    <s v="OK"/>
  </r>
  <r>
    <d v="2025-02-17T00:00:00"/>
    <x v="5"/>
    <n v="-2.17"/>
    <x v="1"/>
    <m/>
    <s v="Uitgave"/>
    <n v="-2.17"/>
    <x v="1"/>
    <s v="OK"/>
  </r>
  <r>
    <d v="2025-02-17T00:00:00"/>
    <x v="5"/>
    <n v="-1.5"/>
    <x v="6"/>
    <m/>
    <s v="Uitgave"/>
    <n v="-1.5"/>
    <x v="2"/>
    <s v="OK"/>
  </r>
  <r>
    <d v="2025-02-17T00:00:00"/>
    <x v="5"/>
    <n v="-1.5"/>
    <x v="6"/>
    <m/>
    <s v="Uitgave"/>
    <n v="-1.5"/>
    <x v="2"/>
    <s v="OK"/>
  </r>
  <r>
    <d v="2025-02-17T00:00:00"/>
    <x v="5"/>
    <n v="97.83"/>
    <x v="12"/>
    <m/>
    <s v="Inkomst"/>
    <n v="97.83"/>
    <x v="2"/>
    <s v="OK"/>
  </r>
  <r>
    <d v="2025-02-17T00:00:00"/>
    <x v="5"/>
    <n v="79.33"/>
    <x v="12"/>
    <m/>
    <s v="Inkomst"/>
    <n v="79.33"/>
    <x v="2"/>
    <s v="OK"/>
  </r>
  <r>
    <d v="2025-02-17T00:00:00"/>
    <x v="5"/>
    <n v="10.5"/>
    <x v="12"/>
    <m/>
    <s v="Inkomst"/>
    <n v="10.5"/>
    <x v="2"/>
    <s v="OK"/>
  </r>
  <r>
    <d v="2025-02-17T00:00:00"/>
    <x v="5"/>
    <n v="5.6"/>
    <x v="1"/>
    <m/>
    <s v="Inkomst"/>
    <n v="5.6"/>
    <x v="1"/>
    <s v="OK"/>
  </r>
  <r>
    <d v="2025-02-17T00:00:00"/>
    <x v="5"/>
    <n v="-81.66"/>
    <x v="25"/>
    <m/>
    <s v="Uitgave"/>
    <n v="-81.66"/>
    <x v="1"/>
    <s v="OK"/>
  </r>
  <r>
    <d v="2025-02-17T00:00:00"/>
    <x v="5"/>
    <n v="-85"/>
    <x v="25"/>
    <m/>
    <s v="Uitgave"/>
    <n v="-85"/>
    <x v="1"/>
    <s v="OK"/>
  </r>
  <r>
    <d v="2025-02-17T00:00:00"/>
    <x v="5"/>
    <n v="-33.549999999999997"/>
    <x v="26"/>
    <m/>
    <s v="Uitgave"/>
    <n v="-33.549999999999997"/>
    <x v="1"/>
    <s v="OK"/>
  </r>
  <r>
    <d v="2025-02-17T00:00:00"/>
    <x v="5"/>
    <n v="-24.99"/>
    <x v="30"/>
    <m/>
    <s v="Uitgave"/>
    <n v="-24.99"/>
    <x v="1"/>
    <s v="OK"/>
  </r>
  <r>
    <d v="2025-02-17T00:00:00"/>
    <x v="5"/>
    <n v="-25.5"/>
    <x v="14"/>
    <m/>
    <s v="Uitgave"/>
    <n v="-25.5"/>
    <x v="2"/>
    <s v="OK"/>
  </r>
  <r>
    <d v="2025-02-18T00:00:00"/>
    <x v="5"/>
    <n v="-0.5"/>
    <x v="6"/>
    <m/>
    <s v="Uitgave"/>
    <n v="-0.5"/>
    <x v="2"/>
    <s v="OK"/>
  </r>
  <r>
    <d v="2025-02-18T00:00:00"/>
    <x v="5"/>
    <n v="-0.5"/>
    <x v="6"/>
    <m/>
    <s v="Uitgave"/>
    <n v="-0.5"/>
    <x v="2"/>
    <s v="OK"/>
  </r>
  <r>
    <d v="2025-02-18T00:00:00"/>
    <x v="5"/>
    <n v="-5.49"/>
    <x v="1"/>
    <m/>
    <s v="Uitgave"/>
    <n v="-5.49"/>
    <x v="1"/>
    <s v="OK"/>
  </r>
  <r>
    <d v="2025-02-18T00:00:00"/>
    <x v="5"/>
    <n v="-11.95"/>
    <x v="50"/>
    <m/>
    <s v="Uitgave"/>
    <n v="-11.95"/>
    <x v="1"/>
    <s v="OK"/>
  </r>
  <r>
    <d v="2025-02-18T00:00:00"/>
    <x v="5"/>
    <n v="-101.93"/>
    <x v="30"/>
    <m/>
    <s v="Uitgave"/>
    <n v="-101.93"/>
    <x v="1"/>
    <s v="OK"/>
  </r>
  <r>
    <d v="2025-02-19T00:00:00"/>
    <x v="5"/>
    <n v="-1.5"/>
    <x v="6"/>
    <m/>
    <s v="Uitgave"/>
    <n v="-1.5"/>
    <x v="2"/>
    <s v="OK"/>
  </r>
  <r>
    <d v="2025-02-19T00:00:00"/>
    <x v="5"/>
    <n v="-1.5"/>
    <x v="6"/>
    <m/>
    <s v="Uitgave"/>
    <n v="-1.5"/>
    <x v="2"/>
    <s v="OK"/>
  </r>
  <r>
    <d v="2025-02-19T00:00:00"/>
    <x v="5"/>
    <n v="-1.5"/>
    <x v="6"/>
    <m/>
    <s v="Uitgave"/>
    <n v="-1.5"/>
    <x v="2"/>
    <s v="OK"/>
  </r>
  <r>
    <d v="2025-02-19T00:00:00"/>
    <x v="5"/>
    <n v="-0.9"/>
    <x v="6"/>
    <m/>
    <s v="Uitgave"/>
    <n v="-0.9"/>
    <x v="2"/>
    <s v="OK"/>
  </r>
  <r>
    <d v="2025-02-19T00:00:00"/>
    <x v="5"/>
    <n v="-0.28999999999999998"/>
    <x v="1"/>
    <m/>
    <s v="Uitgave"/>
    <n v="-0.28999999999999998"/>
    <x v="1"/>
    <s v="OK"/>
  </r>
  <r>
    <d v="2025-02-20T00:00:00"/>
    <x v="5"/>
    <n v="-1.5"/>
    <x v="6"/>
    <m/>
    <s v="Uitgave"/>
    <n v="-1.5"/>
    <x v="2"/>
    <s v="OK"/>
  </r>
  <r>
    <d v="2025-02-20T00:00:00"/>
    <x v="5"/>
    <n v="-10.59"/>
    <x v="1"/>
    <m/>
    <s v="Uitgave"/>
    <n v="-10.59"/>
    <x v="1"/>
    <s v="OK"/>
  </r>
  <r>
    <d v="2025-02-20T00:00:00"/>
    <x v="5"/>
    <n v="-17.71"/>
    <x v="3"/>
    <m/>
    <s v="Uitgave"/>
    <n v="-17.71"/>
    <x v="1"/>
    <s v="OK"/>
  </r>
  <r>
    <d v="2025-02-21T00:00:00"/>
    <x v="5"/>
    <n v="-1.5"/>
    <x v="6"/>
    <m/>
    <s v="Uitgave"/>
    <n v="-1.5"/>
    <x v="2"/>
    <s v="OK"/>
  </r>
  <r>
    <d v="2025-02-21T00:00:00"/>
    <x v="5"/>
    <n v="-4.5999999999999996"/>
    <x v="1"/>
    <m/>
    <s v="Uitgave"/>
    <n v="-4.5999999999999996"/>
    <x v="1"/>
    <s v="OK"/>
  </r>
  <r>
    <d v="2025-02-21T00:00:00"/>
    <x v="5"/>
    <n v="-20.34"/>
    <x v="1"/>
    <m/>
    <s v="Uitgave"/>
    <n v="-20.34"/>
    <x v="1"/>
    <s v="OK"/>
  </r>
  <r>
    <d v="2025-02-21T00:00:00"/>
    <x v="5"/>
    <n v="-59.75"/>
    <x v="39"/>
    <m/>
    <s v="Uitgave"/>
    <n v="-59.75"/>
    <x v="2"/>
    <s v="OK"/>
  </r>
  <r>
    <d v="2025-02-21T00:00:00"/>
    <x v="5"/>
    <n v="-98.24"/>
    <x v="39"/>
    <m/>
    <s v="Uitgave"/>
    <n v="-98.24"/>
    <x v="2"/>
    <s v="OK"/>
  </r>
  <r>
    <d v="2025-02-21T00:00:00"/>
    <x v="5"/>
    <n v="-52.31"/>
    <x v="31"/>
    <m/>
    <s v="Uitgave"/>
    <n v="-52.31"/>
    <x v="1"/>
    <s v="OK"/>
  </r>
  <r>
    <d v="2025-02-22T00:00:00"/>
    <x v="5"/>
    <n v="-297"/>
    <x v="23"/>
    <m/>
    <s v="Uitgave"/>
    <n v="-297"/>
    <x v="1"/>
    <s v="OK"/>
  </r>
  <r>
    <d v="2025-02-23T00:00:00"/>
    <x v="5"/>
    <n v="-27.7"/>
    <x v="14"/>
    <m/>
    <s v="Uitgave"/>
    <n v="-27.7"/>
    <x v="2"/>
    <s v="OK"/>
  </r>
  <r>
    <d v="2025-02-24T00:00:00"/>
    <x v="5"/>
    <n v="-5.99"/>
    <x v="1"/>
    <m/>
    <s v="Uitgave"/>
    <n v="-5.99"/>
    <x v="1"/>
    <s v="OK"/>
  </r>
  <r>
    <d v="2025-02-24T00:00:00"/>
    <x v="5"/>
    <n v="-9.92"/>
    <x v="1"/>
    <m/>
    <s v="Uitgave"/>
    <n v="-9.92"/>
    <x v="1"/>
    <s v="OK"/>
  </r>
  <r>
    <d v="2025-02-24T00:00:00"/>
    <x v="5"/>
    <n v="-1.49"/>
    <x v="1"/>
    <m/>
    <s v="Uitgave"/>
    <n v="-1.49"/>
    <x v="1"/>
    <s v="OK"/>
  </r>
  <r>
    <d v="2025-02-24T00:00:00"/>
    <x v="5"/>
    <n v="-25.54"/>
    <x v="1"/>
    <m/>
    <s v="Uitgave"/>
    <n v="-25.54"/>
    <x v="1"/>
    <s v="OK"/>
  </r>
  <r>
    <d v="2025-02-24T00:00:00"/>
    <x v="5"/>
    <n v="-3.09"/>
    <x v="1"/>
    <m/>
    <s v="Uitgave"/>
    <n v="-3.09"/>
    <x v="1"/>
    <s v="OK"/>
  </r>
  <r>
    <d v="2025-02-24T00:00:00"/>
    <x v="5"/>
    <n v="-27"/>
    <x v="39"/>
    <m/>
    <s v="Uitgave"/>
    <n v="-27"/>
    <x v="2"/>
    <s v="OK"/>
  </r>
  <r>
    <d v="2025-02-24T00:00:00"/>
    <x v="5"/>
    <n v="-8.6"/>
    <x v="39"/>
    <m/>
    <s v="Uitgave"/>
    <n v="-8.6"/>
    <x v="2"/>
    <s v="OK"/>
  </r>
  <r>
    <d v="2025-02-24T00:00:00"/>
    <x v="5"/>
    <n v="-56.6"/>
    <x v="39"/>
    <m/>
    <s v="Uitgave"/>
    <n v="-56.6"/>
    <x v="2"/>
    <s v="OK"/>
  </r>
  <r>
    <d v="2025-02-24T00:00:00"/>
    <x v="5"/>
    <n v="-119.95"/>
    <x v="39"/>
    <m/>
    <s v="Uitgave"/>
    <n v="-119.95"/>
    <x v="2"/>
    <s v="OK"/>
  </r>
  <r>
    <d v="2025-02-24T00:00:00"/>
    <x v="5"/>
    <n v="-8.83"/>
    <x v="1"/>
    <m/>
    <s v="Uitgave"/>
    <n v="-8.83"/>
    <x v="1"/>
    <s v="OK"/>
  </r>
  <r>
    <d v="2025-02-24T00:00:00"/>
    <x v="5"/>
    <n v="-10.86"/>
    <x v="1"/>
    <m/>
    <s v="Uitgave"/>
    <n v="-10.86"/>
    <x v="1"/>
    <s v="OK"/>
  </r>
  <r>
    <d v="2025-02-24T00:00:00"/>
    <x v="5"/>
    <n v="-1.5"/>
    <x v="6"/>
    <m/>
    <s v="Uitgave"/>
    <n v="-1.5"/>
    <x v="2"/>
    <s v="OK"/>
  </r>
  <r>
    <d v="2025-02-24T00:00:00"/>
    <x v="5"/>
    <n v="-63.68"/>
    <x v="1"/>
    <m/>
    <s v="Uitgave"/>
    <n v="-63.68"/>
    <x v="1"/>
    <s v="OK"/>
  </r>
  <r>
    <d v="2025-02-24T00:00:00"/>
    <x v="5"/>
    <n v="-4.5999999999999996"/>
    <x v="1"/>
    <m/>
    <s v="Uitgave"/>
    <n v="-4.5999999999999996"/>
    <x v="1"/>
    <s v="OK"/>
  </r>
  <r>
    <d v="2025-02-24T00:00:00"/>
    <x v="5"/>
    <n v="-8.4"/>
    <x v="14"/>
    <m/>
    <s v="Uitgave"/>
    <n v="-8.4"/>
    <x v="2"/>
    <s v="OK"/>
  </r>
  <r>
    <d v="2025-02-25T00:00:00"/>
    <x v="5"/>
    <n v="-338.05"/>
    <x v="39"/>
    <m/>
    <s v="Uitgave"/>
    <n v="-338.05"/>
    <x v="2"/>
    <s v="OK"/>
  </r>
  <r>
    <d v="2025-02-25T00:00:00"/>
    <x v="5"/>
    <n v="-0.5"/>
    <x v="6"/>
    <m/>
    <s v="Uitgave"/>
    <n v="-0.5"/>
    <x v="2"/>
    <s v="OK"/>
  </r>
  <r>
    <d v="2025-02-25T00:00:00"/>
    <x v="5"/>
    <n v="-1.5"/>
    <x v="6"/>
    <m/>
    <s v="Uitgave"/>
    <n v="-1.5"/>
    <x v="2"/>
    <s v="OK"/>
  </r>
  <r>
    <d v="2025-02-25T00:00:00"/>
    <x v="5"/>
    <n v="-0.9"/>
    <x v="6"/>
    <m/>
    <s v="Uitgave"/>
    <n v="-0.9"/>
    <x v="2"/>
    <s v="OK"/>
  </r>
  <r>
    <d v="2025-02-25T00:00:00"/>
    <x v="5"/>
    <n v="-25.45"/>
    <x v="1"/>
    <m/>
    <s v="Uitgave"/>
    <n v="-25.45"/>
    <x v="1"/>
    <s v="OK"/>
  </r>
  <r>
    <d v="2025-02-25T00:00:00"/>
    <x v="5"/>
    <n v="-184.38"/>
    <x v="20"/>
    <m/>
    <s v="Uitgave"/>
    <n v="-184.38"/>
    <x v="2"/>
    <s v="OK"/>
  </r>
  <r>
    <d v="2025-02-25T00:00:00"/>
    <x v="5"/>
    <n v="-21.94"/>
    <x v="14"/>
    <m/>
    <s v="Uitgave"/>
    <n v="-21.94"/>
    <x v="2"/>
    <s v="OK"/>
  </r>
  <r>
    <d v="2025-02-26T00:00:00"/>
    <x v="5"/>
    <n v="-5.49"/>
    <x v="1"/>
    <m/>
    <s v="Uitgave"/>
    <n v="-5.49"/>
    <x v="1"/>
    <s v="OK"/>
  </r>
  <r>
    <d v="2025-02-26T00:00:00"/>
    <x v="5"/>
    <n v="-1.5"/>
    <x v="6"/>
    <m/>
    <s v="Uitgave"/>
    <n v="-1.5"/>
    <x v="2"/>
    <s v="OK"/>
  </r>
  <r>
    <d v="2025-02-26T00:00:00"/>
    <x v="5"/>
    <n v="-1.5"/>
    <x v="6"/>
    <m/>
    <s v="Uitgave"/>
    <n v="-1.5"/>
    <x v="2"/>
    <s v="OK"/>
  </r>
  <r>
    <d v="2025-02-26T00:00:00"/>
    <x v="5"/>
    <n v="-0.9"/>
    <x v="6"/>
    <m/>
    <s v="Uitgave"/>
    <n v="-0.9"/>
    <x v="2"/>
    <s v="OK"/>
  </r>
  <r>
    <d v="2025-02-26T00:00:00"/>
    <x v="5"/>
    <n v="-25.75"/>
    <x v="1"/>
    <m/>
    <s v="Uitgave"/>
    <n v="-25.75"/>
    <x v="1"/>
    <s v="OK"/>
  </r>
  <r>
    <d v="2025-02-26T00:00:00"/>
    <x v="5"/>
    <n v="-113.49"/>
    <x v="31"/>
    <m/>
    <s v="Uitgave"/>
    <n v="-113.49"/>
    <x v="1"/>
    <s v="OK"/>
  </r>
  <r>
    <d v="2025-02-27T00:00:00"/>
    <x v="5"/>
    <n v="-0.9"/>
    <x v="6"/>
    <m/>
    <s v="Uitgave"/>
    <n v="-0.9"/>
    <x v="2"/>
    <s v="OK"/>
  </r>
  <r>
    <d v="2025-02-27T00:00:00"/>
    <x v="5"/>
    <n v="-1.5"/>
    <x v="6"/>
    <m/>
    <s v="Uitgave"/>
    <n v="-1.5"/>
    <x v="2"/>
    <s v="OK"/>
  </r>
  <r>
    <d v="2025-02-27T00:00:00"/>
    <x v="5"/>
    <n v="-1.5"/>
    <x v="6"/>
    <m/>
    <s v="Uitgave"/>
    <n v="-1.5"/>
    <x v="2"/>
    <s v="OK"/>
  </r>
  <r>
    <d v="2025-02-27T00:00:00"/>
    <x v="5"/>
    <n v="-4.5999999999999996"/>
    <x v="1"/>
    <m/>
    <s v="Uitgave"/>
    <n v="-4.5999999999999996"/>
    <x v="1"/>
    <s v="OK"/>
  </r>
  <r>
    <d v="2025-02-27T00:00:00"/>
    <x v="5"/>
    <n v="-1.5"/>
    <x v="6"/>
    <m/>
    <s v="Uitgave"/>
    <n v="-1.5"/>
    <x v="2"/>
    <s v="OK"/>
  </r>
  <r>
    <d v="2025-02-27T00:00:00"/>
    <x v="5"/>
    <n v="-60"/>
    <x v="15"/>
    <m/>
    <s v="Uitgave"/>
    <n v="-60"/>
    <x v="2"/>
    <s v="OK"/>
  </r>
  <r>
    <d v="2025-02-27T00:00:00"/>
    <x v="5"/>
    <n v="-5.7"/>
    <x v="1"/>
    <m/>
    <s v="Uitgave"/>
    <n v="-5.7"/>
    <x v="1"/>
    <s v="OK"/>
  </r>
  <r>
    <d v="2025-02-27T00:00:00"/>
    <x v="5"/>
    <n v="-11.5"/>
    <x v="1"/>
    <m/>
    <s v="Uitgave"/>
    <n v="-11.5"/>
    <x v="1"/>
    <s v="OK"/>
  </r>
  <r>
    <d v="2025-02-27T00:00:00"/>
    <x v="5"/>
    <n v="-6.54"/>
    <x v="1"/>
    <m/>
    <s v="Uitgave"/>
    <n v="-6.54"/>
    <x v="1"/>
    <s v="OK"/>
  </r>
  <r>
    <d v="2025-02-28T00:00:00"/>
    <x v="5"/>
    <n v="-1.5"/>
    <x v="51"/>
    <m/>
    <s v="Uitgave"/>
    <n v="-1.5"/>
    <x v="1"/>
    <s v="OK"/>
  </r>
  <r>
    <d v="2025-02-28T00:00:00"/>
    <x v="5"/>
    <n v="-1.5"/>
    <x v="6"/>
    <m/>
    <s v="Uitgave"/>
    <n v="-1.5"/>
    <x v="2"/>
    <s v="OK"/>
  </r>
  <r>
    <d v="2025-02-28T00:00:00"/>
    <x v="5"/>
    <n v="-21.95"/>
    <x v="1"/>
    <m/>
    <s v="Uitgave"/>
    <n v="-21.95"/>
    <x v="1"/>
    <s v="OK"/>
  </r>
  <r>
    <d v="2025-02-28T00:00:00"/>
    <x v="5"/>
    <n v="-12.52"/>
    <x v="1"/>
    <m/>
    <s v="Uitgave"/>
    <n v="-12.52"/>
    <x v="1"/>
    <s v="OK"/>
  </r>
  <r>
    <d v="2025-02-28T00:00:00"/>
    <x v="5"/>
    <n v="-1.5"/>
    <x v="6"/>
    <m/>
    <s v="Uitgave"/>
    <n v="-1.5"/>
    <x v="2"/>
    <s v="OK"/>
  </r>
  <r>
    <d v="2025-02-28T00:00:00"/>
    <x v="5"/>
    <n v="-12.76"/>
    <x v="27"/>
    <m/>
    <s v="Uitgave"/>
    <n v="-12.76"/>
    <x v="2"/>
    <s v="OK"/>
  </r>
  <r>
    <d v="2025-02-28T00:00:00"/>
    <x v="5"/>
    <n v="5.6"/>
    <x v="12"/>
    <m/>
    <s v="Inkomst"/>
    <n v="5.6"/>
    <x v="2"/>
    <s v="OK"/>
  </r>
  <r>
    <d v="2025-02-28T00:00:00"/>
    <x v="5"/>
    <n v="4.5999999999999996"/>
    <x v="12"/>
    <m/>
    <s v="Inkomst"/>
    <n v="4.5999999999999996"/>
    <x v="2"/>
    <s v="OK"/>
  </r>
  <r>
    <d v="2025-02-28T00:00:00"/>
    <x v="5"/>
    <n v="-44.64"/>
    <x v="8"/>
    <s v="EUROPESE DOMICILIERING               31-12 SCHULDEISER     : KBC VERZEKERINGEN REF. SCHULDEISER: 390794481282 MANDAATREFERTE  : L00194638787V0001 EIGEN OMSCHR.   : HOSPITALISATIEVERZEKERING MEDEDELING      : POL.54467509 31/12/2024-31/01/2025 HOSPITALISATIEVERZEKERING"/>
    <s v="Uitgave"/>
    <n v="-44.64"/>
    <x v="1"/>
    <s v="OK"/>
  </r>
  <r>
    <d v="2025-02-28T00:00:00"/>
    <x v="5"/>
    <n v="-586.12"/>
    <x v="37"/>
    <m/>
    <s v="Uitgave"/>
    <n v="-586.12"/>
    <x v="1"/>
    <s v="OK"/>
  </r>
  <r>
    <d v="2025-03-01T00:00:00"/>
    <x v="6"/>
    <n v="2562.54"/>
    <x v="0"/>
    <m/>
    <s v="Inkomst"/>
    <n v="2562.54"/>
    <x v="0"/>
    <s v="OK"/>
  </r>
  <r>
    <d v="2025-03-01T00:00:00"/>
    <x v="6"/>
    <n v="2983.48"/>
    <x v="0"/>
    <m/>
    <s v="Inkomst"/>
    <n v="2983.48"/>
    <x v="0"/>
    <s v="OK"/>
  </r>
  <r>
    <d v="2025-03-01T00:00:00"/>
    <x v="6"/>
    <n v="-26.5"/>
    <x v="32"/>
    <m/>
    <s v="Uitgave"/>
    <n v="-26.5"/>
    <x v="2"/>
    <s v="OK"/>
  </r>
  <r>
    <d v="2025-03-01T00:00:00"/>
    <x v="6"/>
    <n v="-18.149999999999999"/>
    <x v="10"/>
    <m/>
    <s v="Uitgave"/>
    <n v="-18.149999999999999"/>
    <x v="2"/>
    <s v="OK"/>
  </r>
  <r>
    <d v="2025-03-01T00:00:00"/>
    <x v="6"/>
    <n v="-25"/>
    <x v="24"/>
    <m/>
    <s v="Uitgave"/>
    <n v="-25"/>
    <x v="1"/>
    <s v="OK"/>
  </r>
  <r>
    <d v="2025-03-03T00:00:00"/>
    <x v="6"/>
    <n v="-98.1"/>
    <x v="14"/>
    <m/>
    <s v="Uitgave"/>
    <n v="-98.1"/>
    <x v="2"/>
    <s v="OK"/>
  </r>
  <r>
    <d v="2025-03-03T00:00:00"/>
    <x v="6"/>
    <n v="-35.4"/>
    <x v="14"/>
    <m/>
    <s v="Uitgave"/>
    <n v="-35.4"/>
    <x v="2"/>
    <s v="OK"/>
  </r>
  <r>
    <d v="2025-03-03T00:00:00"/>
    <x v="6"/>
    <n v="-24"/>
    <x v="12"/>
    <m/>
    <s v="Uitgave"/>
    <n v="-24"/>
    <x v="2"/>
    <s v="OK"/>
  </r>
  <r>
    <d v="2025-03-03T00:00:00"/>
    <x v="6"/>
    <n v="-29"/>
    <x v="1"/>
    <m/>
    <s v="Uitgave"/>
    <n v="-29"/>
    <x v="1"/>
    <s v="OK"/>
  </r>
  <r>
    <d v="2025-03-03T00:00:00"/>
    <x v="6"/>
    <n v="-30.88"/>
    <x v="39"/>
    <m/>
    <s v="Uitgave"/>
    <n v="-30.88"/>
    <x v="2"/>
    <s v="OK"/>
  </r>
  <r>
    <d v="2025-03-03T00:00:00"/>
    <x v="6"/>
    <n v="-0.02"/>
    <x v="50"/>
    <m/>
    <s v="Uitgave"/>
    <n v="-0.02"/>
    <x v="1"/>
    <s v="OK"/>
  </r>
  <r>
    <d v="2025-03-03T00:00:00"/>
    <x v="6"/>
    <n v="-23.11"/>
    <x v="1"/>
    <m/>
    <s v="Uitgave"/>
    <n v="-23.11"/>
    <x v="1"/>
    <s v="OK"/>
  </r>
  <r>
    <d v="2025-03-03T00:00:00"/>
    <x v="6"/>
    <n v="-5.68"/>
    <x v="1"/>
    <m/>
    <s v="Uitgave"/>
    <n v="-5.68"/>
    <x v="1"/>
    <s v="OK"/>
  </r>
  <r>
    <d v="2025-03-03T00:00:00"/>
    <x v="6"/>
    <n v="-23.56"/>
    <x v="1"/>
    <m/>
    <s v="Uitgave"/>
    <n v="-23.56"/>
    <x v="1"/>
    <s v="OK"/>
  </r>
  <r>
    <d v="2025-03-03T00:00:00"/>
    <x v="6"/>
    <n v="-4.09"/>
    <x v="1"/>
    <m/>
    <s v="Uitgave"/>
    <n v="-4.09"/>
    <x v="1"/>
    <s v="OK"/>
  </r>
  <r>
    <d v="2025-03-03T00:00:00"/>
    <x v="6"/>
    <n v="-0.99"/>
    <x v="1"/>
    <m/>
    <s v="Uitgave"/>
    <n v="-0.99"/>
    <x v="1"/>
    <s v="OK"/>
  </r>
  <r>
    <d v="2025-03-03T00:00:00"/>
    <x v="6"/>
    <n v="-9.09"/>
    <x v="1"/>
    <m/>
    <s v="Uitgave"/>
    <n v="-9.09"/>
    <x v="1"/>
    <s v="OK"/>
  </r>
  <r>
    <d v="2025-03-03T00:00:00"/>
    <x v="6"/>
    <n v="-40.799999999999997"/>
    <x v="5"/>
    <m/>
    <s v="Uitgave"/>
    <n v="-40.799999999999997"/>
    <x v="2"/>
    <s v="OK"/>
  </r>
  <r>
    <d v="2025-03-03T00:00:00"/>
    <x v="6"/>
    <n v="-54.67"/>
    <x v="27"/>
    <m/>
    <s v="Uitgave"/>
    <n v="-54.67"/>
    <x v="2"/>
    <s v="OK"/>
  </r>
  <r>
    <d v="2025-03-03T00:00:00"/>
    <x v="6"/>
    <n v="-7.06"/>
    <x v="3"/>
    <m/>
    <s v="Uitgave"/>
    <n v="-7.06"/>
    <x v="1"/>
    <s v="OK"/>
  </r>
  <r>
    <d v="2025-03-03T00:00:00"/>
    <x v="6"/>
    <n v="-5"/>
    <x v="3"/>
    <m/>
    <s v="Uitgave"/>
    <n v="-5"/>
    <x v="1"/>
    <s v="OK"/>
  </r>
  <r>
    <d v="2025-03-03T00:00:00"/>
    <x v="6"/>
    <n v="-4.71"/>
    <x v="3"/>
    <m/>
    <s v="Uitgave"/>
    <n v="-4.71"/>
    <x v="1"/>
    <s v="OK"/>
  </r>
  <r>
    <d v="2025-03-03T00:00:00"/>
    <x v="6"/>
    <n v="-5"/>
    <x v="3"/>
    <m/>
    <s v="Uitgave"/>
    <n v="-5"/>
    <x v="1"/>
    <s v="OK"/>
  </r>
  <r>
    <d v="2025-03-03T00:00:00"/>
    <x v="6"/>
    <n v="-21.64"/>
    <x v="39"/>
    <m/>
    <s v="Uitgave"/>
    <n v="-21.64"/>
    <x v="2"/>
    <s v="OK"/>
  </r>
  <r>
    <d v="2025-03-03T00:00:00"/>
    <x v="6"/>
    <n v="-9.39"/>
    <x v="1"/>
    <m/>
    <s v="Uitgave"/>
    <n v="-9.39"/>
    <x v="1"/>
    <s v="OK"/>
  </r>
  <r>
    <d v="2025-03-03T00:00:00"/>
    <x v="6"/>
    <n v="-10.18"/>
    <x v="27"/>
    <m/>
    <s v="Uitgave"/>
    <n v="-10.18"/>
    <x v="2"/>
    <s v="OK"/>
  </r>
  <r>
    <d v="2025-03-03T00:00:00"/>
    <x v="6"/>
    <n v="-3.5"/>
    <x v="7"/>
    <m/>
    <s v="Uitgave"/>
    <n v="-3.5"/>
    <x v="2"/>
    <s v="OK"/>
  </r>
  <r>
    <d v="2025-03-03T00:00:00"/>
    <x v="6"/>
    <n v="-1.0900000000000001"/>
    <x v="21"/>
    <m/>
    <s v="Uitgave"/>
    <n v="-1.0900000000000001"/>
    <x v="2"/>
    <s v="OK"/>
  </r>
  <r>
    <d v="2025-03-03T00:00:00"/>
    <x v="6"/>
    <n v="-17.5"/>
    <x v="22"/>
    <m/>
    <s v="Uitgave"/>
    <n v="-17.5"/>
    <x v="2"/>
    <s v="OK"/>
  </r>
  <r>
    <d v="2025-03-03T00:00:00"/>
    <x v="6"/>
    <n v="-2.36"/>
    <x v="3"/>
    <m/>
    <s v="Uitgave"/>
    <n v="-2.36"/>
    <x v="1"/>
    <s v="OK"/>
  </r>
  <r>
    <d v="2025-03-03T00:00:00"/>
    <x v="6"/>
    <n v="-3.99"/>
    <x v="1"/>
    <m/>
    <s v="Uitgave"/>
    <n v="-3.99"/>
    <x v="1"/>
    <s v="OK"/>
  </r>
  <r>
    <d v="2025-03-03T00:00:00"/>
    <x v="6"/>
    <n v="-10.32"/>
    <x v="27"/>
    <m/>
    <s v="Uitgave"/>
    <n v="-10.32"/>
    <x v="2"/>
    <s v="OK"/>
  </r>
  <r>
    <d v="2025-03-03T00:00:00"/>
    <x v="6"/>
    <n v="-14.9"/>
    <x v="39"/>
    <m/>
    <s v="Uitgave"/>
    <n v="-14.9"/>
    <x v="2"/>
    <s v="OK"/>
  </r>
  <r>
    <d v="2025-03-03T00:00:00"/>
    <x v="6"/>
    <n v="-25.5"/>
    <x v="39"/>
    <m/>
    <s v="Uitgave"/>
    <n v="-25.5"/>
    <x v="2"/>
    <s v="OK"/>
  </r>
  <r>
    <d v="2025-03-03T00:00:00"/>
    <x v="6"/>
    <n v="9.39"/>
    <x v="12"/>
    <m/>
    <s v="Inkomst"/>
    <n v="9.39"/>
    <x v="2"/>
    <s v="OK"/>
  </r>
  <r>
    <d v="2025-03-03T00:00:00"/>
    <x v="6"/>
    <n v="-66.41"/>
    <x v="36"/>
    <m/>
    <s v="Uitgave"/>
    <n v="-66.41"/>
    <x v="1"/>
    <s v="OK"/>
  </r>
  <r>
    <d v="2025-03-03T00:00:00"/>
    <x v="6"/>
    <n v="-40.619999999999997"/>
    <x v="8"/>
    <m/>
    <s v="Uitgave"/>
    <n v="-40.619999999999997"/>
    <x v="1"/>
    <s v="OK"/>
  </r>
  <r>
    <d v="2025-03-04T00:00:00"/>
    <x v="6"/>
    <n v="-127.5"/>
    <x v="13"/>
    <m/>
    <s v="Uitgave"/>
    <n v="-127.5"/>
    <x v="1"/>
    <s v="OK"/>
  </r>
  <r>
    <d v="2025-03-04T00:00:00"/>
    <x v="6"/>
    <n v="-9.1999999999999993"/>
    <x v="1"/>
    <m/>
    <s v="Uitgave"/>
    <n v="-9.1999999999999993"/>
    <x v="1"/>
    <s v="OK"/>
  </r>
  <r>
    <d v="2025-03-04T00:00:00"/>
    <x v="6"/>
    <n v="-0.5"/>
    <x v="6"/>
    <m/>
    <s v="Uitgave"/>
    <n v="-0.5"/>
    <x v="2"/>
    <s v="OK"/>
  </r>
  <r>
    <d v="2025-03-04T00:00:00"/>
    <x v="6"/>
    <n v="-0.5"/>
    <x v="6"/>
    <m/>
    <s v="Uitgave"/>
    <n v="-0.5"/>
    <x v="2"/>
    <s v="OK"/>
  </r>
  <r>
    <d v="2025-03-04T00:00:00"/>
    <x v="6"/>
    <n v="-6.99"/>
    <x v="1"/>
    <m/>
    <s v="Uitgave"/>
    <n v="-6.99"/>
    <x v="1"/>
    <s v="OK"/>
  </r>
  <r>
    <d v="2025-03-04T00:00:00"/>
    <x v="6"/>
    <n v="-15.88"/>
    <x v="1"/>
    <m/>
    <s v="Uitgave"/>
    <n v="-15.88"/>
    <x v="1"/>
    <s v="OK"/>
  </r>
  <r>
    <d v="2025-03-04T00:00:00"/>
    <x v="6"/>
    <n v="-3.9"/>
    <x v="27"/>
    <m/>
    <s v="Uitgave"/>
    <n v="-3.9"/>
    <x v="2"/>
    <s v="OK"/>
  </r>
  <r>
    <d v="2025-03-04T00:00:00"/>
    <x v="6"/>
    <n v="4.5999999999999996"/>
    <x v="12"/>
    <m/>
    <s v="Inkomst"/>
    <n v="4.5999999999999996"/>
    <x v="2"/>
    <s v="OK"/>
  </r>
  <r>
    <d v="2025-03-04T00:00:00"/>
    <x v="6"/>
    <n v="-20.71"/>
    <x v="9"/>
    <m/>
    <s v="Uitgave"/>
    <n v="-20.71"/>
    <x v="1"/>
    <s v="OK"/>
  </r>
  <r>
    <d v="2025-03-05T00:00:00"/>
    <x v="6"/>
    <n v="-4.5999999999999996"/>
    <x v="1"/>
    <m/>
    <s v="Uitgave"/>
    <n v="-4.5999999999999996"/>
    <x v="1"/>
    <s v="OK"/>
  </r>
  <r>
    <d v="2025-03-05T00:00:00"/>
    <x v="6"/>
    <n v="-0.9"/>
    <x v="6"/>
    <m/>
    <s v="Uitgave"/>
    <n v="-0.9"/>
    <x v="2"/>
    <s v="OK"/>
  </r>
  <r>
    <d v="2025-03-05T00:00:00"/>
    <x v="6"/>
    <n v="-1.5"/>
    <x v="6"/>
    <m/>
    <s v="Uitgave"/>
    <n v="-1.5"/>
    <x v="2"/>
    <s v="OK"/>
  </r>
  <r>
    <d v="2025-03-05T00:00:00"/>
    <x v="6"/>
    <n v="-4.5999999999999996"/>
    <x v="1"/>
    <m/>
    <s v="Uitgave"/>
    <n v="-4.5999999999999996"/>
    <x v="1"/>
    <s v="OK"/>
  </r>
  <r>
    <d v="2025-03-05T00:00:00"/>
    <x v="6"/>
    <n v="-1.48"/>
    <x v="1"/>
    <m/>
    <s v="Uitgave"/>
    <n v="-1.48"/>
    <x v="1"/>
    <s v="OK"/>
  </r>
  <r>
    <d v="2025-03-05T00:00:00"/>
    <x v="6"/>
    <n v="6.4"/>
    <x v="50"/>
    <m/>
    <s v="Inkomst"/>
    <n v="6.4"/>
    <x v="1"/>
    <s v="OK"/>
  </r>
  <r>
    <d v="2025-03-05T00:00:00"/>
    <x v="6"/>
    <n v="-19.95"/>
    <x v="39"/>
    <m/>
    <s v="Uitgave"/>
    <n v="-19.95"/>
    <x v="2"/>
    <s v="OK"/>
  </r>
  <r>
    <d v="2025-03-05T00:00:00"/>
    <x v="6"/>
    <n v="-47.5"/>
    <x v="1"/>
    <m/>
    <s v="Uitgave"/>
    <n v="-47.5"/>
    <x v="1"/>
    <s v="OK"/>
  </r>
  <r>
    <d v="2025-03-05T00:00:00"/>
    <x v="6"/>
    <n v="-30.8"/>
    <x v="14"/>
    <m/>
    <s v="Uitgave"/>
    <n v="-30.8"/>
    <x v="2"/>
    <s v="OK"/>
  </r>
  <r>
    <d v="2025-03-06T00:00:00"/>
    <x v="6"/>
    <n v="-12.58"/>
    <x v="1"/>
    <m/>
    <s v="Uitgave"/>
    <n v="-12.58"/>
    <x v="1"/>
    <s v="OK"/>
  </r>
  <r>
    <d v="2025-03-06T00:00:00"/>
    <x v="6"/>
    <n v="-1.5"/>
    <x v="6"/>
    <m/>
    <s v="Uitgave"/>
    <n v="-1.5"/>
    <x v="2"/>
    <s v="OK"/>
  </r>
  <r>
    <d v="2025-03-06T00:00:00"/>
    <x v="6"/>
    <n v="-18"/>
    <x v="39"/>
    <m/>
    <s v="Uitgave"/>
    <n v="-18"/>
    <x v="2"/>
    <s v="OK"/>
  </r>
  <r>
    <d v="2025-03-06T00:00:00"/>
    <x v="6"/>
    <n v="-27.95"/>
    <x v="23"/>
    <m/>
    <s v="Uitgave"/>
    <n v="-27.95"/>
    <x v="1"/>
    <s v="OK"/>
  </r>
  <r>
    <d v="2025-03-07T00:00:00"/>
    <x v="6"/>
    <n v="-8.31"/>
    <x v="3"/>
    <m/>
    <s v="Uitgave"/>
    <n v="-8.31"/>
    <x v="1"/>
    <s v="OK"/>
  </r>
  <r>
    <d v="2025-03-07T00:00:00"/>
    <x v="6"/>
    <n v="-5"/>
    <x v="3"/>
    <m/>
    <s v="Uitgave"/>
    <n v="-5"/>
    <x v="1"/>
    <s v="OK"/>
  </r>
  <r>
    <d v="2025-03-07T00:00:00"/>
    <x v="6"/>
    <n v="-40"/>
    <x v="39"/>
    <m/>
    <s v="Uitgave"/>
    <n v="-40"/>
    <x v="2"/>
    <s v="OK"/>
  </r>
  <r>
    <d v="2025-03-07T00:00:00"/>
    <x v="6"/>
    <n v="-10.55"/>
    <x v="1"/>
    <m/>
    <s v="Uitgave"/>
    <n v="-10.55"/>
    <x v="1"/>
    <s v="OK"/>
  </r>
  <r>
    <d v="2025-03-07T00:00:00"/>
    <x v="6"/>
    <n v="-4.99"/>
    <x v="1"/>
    <m/>
    <s v="Uitgave"/>
    <n v="-4.99"/>
    <x v="1"/>
    <s v="OK"/>
  </r>
  <r>
    <d v="2025-03-07T00:00:00"/>
    <x v="6"/>
    <n v="-1.5"/>
    <x v="6"/>
    <m/>
    <s v="Uitgave"/>
    <n v="-1.5"/>
    <x v="2"/>
    <s v="OK"/>
  </r>
  <r>
    <d v="2025-03-07T00:00:00"/>
    <x v="6"/>
    <n v="-13.24"/>
    <x v="27"/>
    <m/>
    <s v="Uitgave"/>
    <n v="-13.24"/>
    <x v="2"/>
    <s v="OK"/>
  </r>
  <r>
    <d v="2025-03-07T00:00:00"/>
    <x v="6"/>
    <n v="-0.5"/>
    <x v="3"/>
    <m/>
    <s v="Uitgave"/>
    <n v="-0.5"/>
    <x v="1"/>
    <s v="OK"/>
  </r>
  <r>
    <d v="2025-03-07T00:00:00"/>
    <x v="6"/>
    <n v="-810.65"/>
    <x v="18"/>
    <m/>
    <s v="Uitgave"/>
    <n v="-810.65"/>
    <x v="1"/>
    <s v="OK"/>
  </r>
  <r>
    <d v="2025-03-07T00:00:00"/>
    <x v="6"/>
    <n v="-5.13"/>
    <x v="3"/>
    <m/>
    <s v="Uitgave"/>
    <n v="-5.13"/>
    <x v="1"/>
    <s v="OK"/>
  </r>
  <r>
    <d v="2025-03-07T00:00:00"/>
    <x v="6"/>
    <n v="-45.21"/>
    <x v="3"/>
    <m/>
    <s v="Uitgave"/>
    <n v="-45.21"/>
    <x v="1"/>
    <s v="OK"/>
  </r>
  <r>
    <d v="2025-03-07T00:00:00"/>
    <x v="6"/>
    <n v="-8.9499999999999993"/>
    <x v="23"/>
    <m/>
    <s v="Uitgave"/>
    <n v="-8.9499999999999993"/>
    <x v="1"/>
    <s v="OK"/>
  </r>
  <r>
    <d v="2025-03-08T00:00:00"/>
    <x v="6"/>
    <n v="-14"/>
    <x v="19"/>
    <m/>
    <s v="Uitgave"/>
    <n v="-14"/>
    <x v="2"/>
    <s v="OK"/>
  </r>
  <r>
    <d v="2025-03-08T00:00:00"/>
    <x v="6"/>
    <n v="-11.45"/>
    <x v="23"/>
    <m/>
    <s v="Uitgave"/>
    <n v="-11.45"/>
    <x v="1"/>
    <s v="OK"/>
  </r>
  <r>
    <d v="2025-03-09T00:00:00"/>
    <x v="6"/>
    <n v="80"/>
    <x v="10"/>
    <m/>
    <s v="Inkomst"/>
    <n v="80"/>
    <x v="2"/>
    <s v="OK"/>
  </r>
  <r>
    <d v="2025-03-10T00:00:00"/>
    <x v="6"/>
    <n v="-109.99"/>
    <x v="14"/>
    <m/>
    <s v="Uitgave"/>
    <n v="-109.99"/>
    <x v="2"/>
    <s v="OK"/>
  </r>
  <r>
    <d v="2025-03-10T00:00:00"/>
    <x v="6"/>
    <n v="-46"/>
    <x v="14"/>
    <m/>
    <s v="Uitgave"/>
    <n v="-46"/>
    <x v="2"/>
    <s v="OK"/>
  </r>
  <r>
    <d v="2025-03-10T00:00:00"/>
    <x v="6"/>
    <n v="-19.95"/>
    <x v="1"/>
    <m/>
    <s v="Uitgave"/>
    <n v="-19.95"/>
    <x v="1"/>
    <s v="OK"/>
  </r>
  <r>
    <d v="2025-03-10T00:00:00"/>
    <x v="6"/>
    <n v="-5.18"/>
    <x v="1"/>
    <m/>
    <s v="Uitgave"/>
    <n v="-5.18"/>
    <x v="1"/>
    <s v="OK"/>
  </r>
  <r>
    <d v="2025-03-10T00:00:00"/>
    <x v="6"/>
    <n v="-22"/>
    <x v="1"/>
    <m/>
    <s v="Uitgave"/>
    <n v="-22"/>
    <x v="1"/>
    <s v="OK"/>
  </r>
  <r>
    <d v="2025-03-10T00:00:00"/>
    <x v="6"/>
    <n v="-160"/>
    <x v="12"/>
    <m/>
    <s v="Uitgave"/>
    <n v="-160"/>
    <x v="2"/>
    <s v="OK"/>
  </r>
  <r>
    <d v="2025-03-10T00:00:00"/>
    <x v="6"/>
    <n v="-23.6"/>
    <x v="1"/>
    <m/>
    <s v="Uitgave"/>
    <n v="-23.6"/>
    <x v="1"/>
    <s v="OK"/>
  </r>
  <r>
    <d v="2025-03-10T00:00:00"/>
    <x v="6"/>
    <n v="-108.42"/>
    <x v="1"/>
    <m/>
    <s v="Uitgave"/>
    <n v="-108.42"/>
    <x v="1"/>
    <s v="OK"/>
  </r>
  <r>
    <d v="2025-03-10T00:00:00"/>
    <x v="6"/>
    <n v="-4.5999999999999996"/>
    <x v="1"/>
    <m/>
    <s v="Uitgave"/>
    <n v="-4.5999999999999996"/>
    <x v="1"/>
    <s v="OK"/>
  </r>
  <r>
    <d v="2025-03-10T00:00:00"/>
    <x v="6"/>
    <n v="-4.2699999999999996"/>
    <x v="3"/>
    <m/>
    <s v="Uitgave"/>
    <n v="-4.2699999999999996"/>
    <x v="1"/>
    <s v="OK"/>
  </r>
  <r>
    <d v="2025-03-10T00:00:00"/>
    <x v="6"/>
    <n v="-13.99"/>
    <x v="33"/>
    <m/>
    <s v="Uitgave"/>
    <n v="-13.99"/>
    <x v="2"/>
    <s v="OK"/>
  </r>
  <r>
    <d v="2025-03-10T00:00:00"/>
    <x v="6"/>
    <n v="-5"/>
    <x v="3"/>
    <m/>
    <s v="Uitgave"/>
    <n v="-5"/>
    <x v="1"/>
    <s v="OK"/>
  </r>
  <r>
    <d v="2025-03-10T00:00:00"/>
    <x v="6"/>
    <n v="-71"/>
    <x v="39"/>
    <m/>
    <s v="Uitgave"/>
    <n v="-71"/>
    <x v="2"/>
    <s v="OK"/>
  </r>
  <r>
    <d v="2025-03-10T00:00:00"/>
    <x v="6"/>
    <n v="-21.57"/>
    <x v="39"/>
    <m/>
    <s v="Uitgave"/>
    <n v="-21.57"/>
    <x v="2"/>
    <s v="OK"/>
  </r>
  <r>
    <d v="2025-03-10T00:00:00"/>
    <x v="6"/>
    <n v="-1.5"/>
    <x v="6"/>
    <m/>
    <s v="Uitgave"/>
    <n v="-1.5"/>
    <x v="2"/>
    <s v="OK"/>
  </r>
  <r>
    <d v="2025-03-10T00:00:00"/>
    <x v="6"/>
    <n v="-34.94"/>
    <x v="1"/>
    <m/>
    <s v="Uitgave"/>
    <n v="-34.94"/>
    <x v="1"/>
    <s v="OK"/>
  </r>
  <r>
    <d v="2025-03-10T00:00:00"/>
    <x v="6"/>
    <n v="-16.79"/>
    <x v="39"/>
    <m/>
    <s v="Uitgave"/>
    <n v="-16.79"/>
    <x v="2"/>
    <s v="OK"/>
  </r>
  <r>
    <d v="2025-03-10T00:00:00"/>
    <x v="6"/>
    <n v="-31.61"/>
    <x v="1"/>
    <m/>
    <s v="Uitgave"/>
    <n v="-31.61"/>
    <x v="1"/>
    <s v="OK"/>
  </r>
  <r>
    <d v="2025-03-10T00:00:00"/>
    <x v="6"/>
    <n v="-12.11"/>
    <x v="1"/>
    <m/>
    <s v="Uitgave"/>
    <n v="-12.11"/>
    <x v="1"/>
    <s v="OK"/>
  </r>
  <r>
    <d v="2025-03-10T00:00:00"/>
    <x v="6"/>
    <n v="-4"/>
    <x v="21"/>
    <m/>
    <s v="Uitgave"/>
    <n v="-4"/>
    <x v="2"/>
    <s v="OK"/>
  </r>
  <r>
    <d v="2025-03-10T00:00:00"/>
    <x v="6"/>
    <n v="-9"/>
    <x v="7"/>
    <m/>
    <s v="Uitgave"/>
    <n v="-9"/>
    <x v="2"/>
    <s v="OK"/>
  </r>
  <r>
    <d v="2025-03-10T00:00:00"/>
    <x v="6"/>
    <n v="-2.4900000000000002"/>
    <x v="4"/>
    <m/>
    <s v="Uitgave"/>
    <n v="-2.4900000000000002"/>
    <x v="2"/>
    <s v="OK"/>
  </r>
  <r>
    <d v="2025-03-10T00:00:00"/>
    <x v="6"/>
    <n v="-5.5"/>
    <x v="4"/>
    <m/>
    <s v="Uitgave"/>
    <n v="-5.5"/>
    <x v="2"/>
    <s v="OK"/>
  </r>
  <r>
    <d v="2025-03-10T00:00:00"/>
    <x v="6"/>
    <n v="-2.6"/>
    <x v="4"/>
    <m/>
    <s v="Uitgave"/>
    <n v="-2.6"/>
    <x v="2"/>
    <s v="OK"/>
  </r>
  <r>
    <d v="2025-03-10T00:00:00"/>
    <x v="6"/>
    <n v="-28.15"/>
    <x v="4"/>
    <m/>
    <s v="Uitgave"/>
    <n v="-28.15"/>
    <x v="2"/>
    <s v="OK"/>
  </r>
  <r>
    <d v="2025-03-10T00:00:00"/>
    <x v="6"/>
    <n v="-12"/>
    <x v="50"/>
    <m/>
    <s v="Uitgave"/>
    <n v="-12"/>
    <x v="1"/>
    <s v="OK"/>
  </r>
  <r>
    <d v="2025-03-10T00:00:00"/>
    <x v="6"/>
    <n v="-22.4"/>
    <x v="23"/>
    <m/>
    <s v="Uitgave"/>
    <n v="-22.4"/>
    <x v="1"/>
    <s v="OK"/>
  </r>
  <r>
    <d v="2025-03-11T00:00:00"/>
    <x v="6"/>
    <n v="-4"/>
    <x v="23"/>
    <m/>
    <s v="Uitgave"/>
    <n v="-4"/>
    <x v="1"/>
    <s v="OK"/>
  </r>
  <r>
    <d v="2025-03-11T00:00:00"/>
    <x v="6"/>
    <n v="-4.5999999999999996"/>
    <x v="1"/>
    <m/>
    <s v="Uitgave"/>
    <n v="-4.5999999999999996"/>
    <x v="1"/>
    <s v="OK"/>
  </r>
  <r>
    <d v="2025-03-11T00:00:00"/>
    <x v="6"/>
    <n v="-12.14"/>
    <x v="1"/>
    <m/>
    <s v="Uitgave"/>
    <n v="-12.14"/>
    <x v="1"/>
    <s v="OK"/>
  </r>
  <r>
    <d v="2025-03-11T00:00:00"/>
    <x v="6"/>
    <n v="-12.54"/>
    <x v="1"/>
    <m/>
    <s v="Uitgave"/>
    <n v="-12.54"/>
    <x v="1"/>
    <s v="OK"/>
  </r>
  <r>
    <d v="2025-03-11T00:00:00"/>
    <x v="6"/>
    <n v="-50"/>
    <x v="12"/>
    <m/>
    <s v="Uitgave"/>
    <n v="-50"/>
    <x v="2"/>
    <s v="OK"/>
  </r>
  <r>
    <d v="2025-03-12T00:00:00"/>
    <x v="6"/>
    <n v="-35.5"/>
    <x v="14"/>
    <m/>
    <s v="Uitgave"/>
    <n v="-35.5"/>
    <x v="2"/>
    <s v="OK"/>
  </r>
  <r>
    <d v="2025-03-12T00:00:00"/>
    <x v="6"/>
    <n v="-9.35"/>
    <x v="12"/>
    <m/>
    <s v="Uitgave"/>
    <n v="-9.35"/>
    <x v="2"/>
    <s v="OK"/>
  </r>
  <r>
    <d v="2025-03-12T00:00:00"/>
    <x v="6"/>
    <n v="-1.5"/>
    <x v="6"/>
    <m/>
    <s v="Uitgave"/>
    <n v="-1.5"/>
    <x v="2"/>
    <s v="OK"/>
  </r>
  <r>
    <d v="2025-03-12T00:00:00"/>
    <x v="6"/>
    <n v="-26.3"/>
    <x v="27"/>
    <m/>
    <s v="Uitgave"/>
    <n v="-26.3"/>
    <x v="2"/>
    <s v="OK"/>
  </r>
  <r>
    <d v="2025-03-12T00:00:00"/>
    <x v="6"/>
    <n v="-14.06"/>
    <x v="1"/>
    <m/>
    <s v="Uitgave"/>
    <n v="-14.06"/>
    <x v="1"/>
    <s v="OK"/>
  </r>
  <r>
    <d v="2025-03-12T00:00:00"/>
    <x v="6"/>
    <n v="-14.23"/>
    <x v="1"/>
    <m/>
    <s v="Uitgave"/>
    <n v="-14.23"/>
    <x v="1"/>
    <s v="OK"/>
  </r>
  <r>
    <d v="2025-03-12T00:00:00"/>
    <x v="6"/>
    <n v="-7.98"/>
    <x v="1"/>
    <m/>
    <s v="Uitgave"/>
    <n v="-7.98"/>
    <x v="1"/>
    <s v="OK"/>
  </r>
  <r>
    <d v="2025-03-12T00:00:00"/>
    <x v="6"/>
    <n v="-8"/>
    <x v="3"/>
    <m/>
    <s v="Uitgave"/>
    <n v="-8"/>
    <x v="1"/>
    <s v="OK"/>
  </r>
  <r>
    <d v="2025-03-12T00:00:00"/>
    <x v="6"/>
    <n v="-12.01"/>
    <x v="16"/>
    <m/>
    <s v="Uitgave"/>
    <n v="-12.01"/>
    <x v="1"/>
    <s v="OK"/>
  </r>
  <r>
    <d v="2025-03-13T00:00:00"/>
    <x v="6"/>
    <n v="-1"/>
    <x v="12"/>
    <m/>
    <s v="Uitgave"/>
    <n v="-1"/>
    <x v="2"/>
    <s v="OK"/>
  </r>
  <r>
    <d v="2025-03-13T00:00:00"/>
    <x v="6"/>
    <n v="-3.75"/>
    <x v="27"/>
    <m/>
    <s v="Uitgave"/>
    <n v="-3.75"/>
    <x v="2"/>
    <s v="OK"/>
  </r>
  <r>
    <d v="2025-03-13T00:00:00"/>
    <x v="6"/>
    <n v="-9.64"/>
    <x v="27"/>
    <m/>
    <s v="Uitgave"/>
    <n v="-9.64"/>
    <x v="2"/>
    <s v="OK"/>
  </r>
  <r>
    <d v="2025-03-13T00:00:00"/>
    <x v="6"/>
    <n v="50"/>
    <x v="12"/>
    <m/>
    <s v="Inkomst"/>
    <n v="50"/>
    <x v="2"/>
    <s v="OK"/>
  </r>
  <r>
    <d v="2025-03-13T00:00:00"/>
    <x v="6"/>
    <n v="9.35"/>
    <x v="12"/>
    <m/>
    <s v="Inkomst"/>
    <n v="9.35"/>
    <x v="2"/>
    <s v="OK"/>
  </r>
  <r>
    <d v="2025-03-13T00:00:00"/>
    <x v="6"/>
    <n v="-10.59"/>
    <x v="1"/>
    <m/>
    <s v="Uitgave"/>
    <n v="-10.59"/>
    <x v="1"/>
    <s v="OK"/>
  </r>
  <r>
    <d v="2025-03-13T00:00:00"/>
    <x v="6"/>
    <n v="-1.5"/>
    <x v="6"/>
    <m/>
    <s v="Uitgave"/>
    <n v="-1.5"/>
    <x v="2"/>
    <s v="OK"/>
  </r>
  <r>
    <d v="2025-03-13T00:00:00"/>
    <x v="6"/>
    <n v="-0.9"/>
    <x v="6"/>
    <m/>
    <s v="Uitgave"/>
    <n v="-0.9"/>
    <x v="2"/>
    <s v="OK"/>
  </r>
  <r>
    <d v="2025-03-13T00:00:00"/>
    <x v="6"/>
    <n v="-13.58"/>
    <x v="1"/>
    <m/>
    <s v="Uitgave"/>
    <n v="-13.58"/>
    <x v="1"/>
    <s v="OK"/>
  </r>
  <r>
    <d v="2025-03-13T00:00:00"/>
    <x v="6"/>
    <n v="-5.7"/>
    <x v="1"/>
    <m/>
    <s v="Uitgave"/>
    <n v="-5.7"/>
    <x v="1"/>
    <s v="OK"/>
  </r>
  <r>
    <d v="2025-03-13T00:00:00"/>
    <x v="6"/>
    <n v="-77"/>
    <x v="33"/>
    <m/>
    <s v="Uitgave"/>
    <n v="-77"/>
    <x v="2"/>
    <s v="OK"/>
  </r>
  <r>
    <d v="2025-03-14T00:00:00"/>
    <x v="6"/>
    <n v="-1.5"/>
    <x v="6"/>
    <m/>
    <s v="Uitgave"/>
    <n v="-1.5"/>
    <x v="2"/>
    <s v="OK"/>
  </r>
  <r>
    <d v="2025-03-14T00:00:00"/>
    <x v="6"/>
    <n v="-27.54"/>
    <x v="1"/>
    <m/>
    <s v="Uitgave"/>
    <n v="-27.54"/>
    <x v="1"/>
    <s v="OK"/>
  </r>
  <r>
    <d v="2025-03-14T00:00:00"/>
    <x v="6"/>
    <n v="-1.5"/>
    <x v="6"/>
    <m/>
    <s v="Uitgave"/>
    <n v="-1.5"/>
    <x v="2"/>
    <s v="OK"/>
  </r>
  <r>
    <d v="2025-03-14T00:00:00"/>
    <x v="6"/>
    <n v="-11.57"/>
    <x v="27"/>
    <m/>
    <s v="Uitgave"/>
    <n v="-11.57"/>
    <x v="2"/>
    <s v="OK"/>
  </r>
  <r>
    <d v="2025-03-16T00:00:00"/>
    <x v="6"/>
    <n v="-7.8"/>
    <x v="1"/>
    <m/>
    <s v="Uitgave"/>
    <n v="-7.8"/>
    <x v="1"/>
    <s v="OK"/>
  </r>
  <r>
    <d v="2025-03-16T00:00:00"/>
    <x v="6"/>
    <n v="-150"/>
    <x v="10"/>
    <m/>
    <s v="Uitgave"/>
    <n v="-150"/>
    <x v="2"/>
    <s v="OK"/>
  </r>
  <r>
    <d v="2025-03-17T00:00:00"/>
    <x v="6"/>
    <n v="-58.9"/>
    <x v="14"/>
    <m/>
    <s v="Uitgave"/>
    <n v="-58.9"/>
    <x v="2"/>
    <s v="OK"/>
  </r>
  <r>
    <d v="2025-03-17T00:00:00"/>
    <x v="6"/>
    <n v="-5.3"/>
    <x v="3"/>
    <m/>
    <s v="Uitgave"/>
    <n v="-5.3"/>
    <x v="1"/>
    <s v="OK"/>
  </r>
  <r>
    <d v="2025-03-17T00:00:00"/>
    <x v="6"/>
    <n v="-5"/>
    <x v="3"/>
    <m/>
    <s v="Uitgave"/>
    <n v="-5"/>
    <x v="1"/>
    <s v="OK"/>
  </r>
  <r>
    <d v="2025-03-17T00:00:00"/>
    <x v="6"/>
    <n v="-67.349999999999994"/>
    <x v="39"/>
    <m/>
    <s v="Uitgave"/>
    <n v="-67.349999999999994"/>
    <x v="2"/>
    <s v="OK"/>
  </r>
  <r>
    <d v="2025-03-17T00:00:00"/>
    <x v="6"/>
    <n v="-17.86"/>
    <x v="1"/>
    <m/>
    <s v="Uitgave"/>
    <n v="-17.86"/>
    <x v="1"/>
    <s v="OK"/>
  </r>
  <r>
    <d v="2025-03-17T00:00:00"/>
    <x v="6"/>
    <n v="-2.0099999999999998"/>
    <x v="1"/>
    <m/>
    <s v="Uitgave"/>
    <n v="-2.0099999999999998"/>
    <x v="1"/>
    <s v="OK"/>
  </r>
  <r>
    <d v="2025-03-17T00:00:00"/>
    <x v="6"/>
    <n v="-15"/>
    <x v="39"/>
    <m/>
    <s v="Uitgave"/>
    <n v="-15"/>
    <x v="2"/>
    <s v="OK"/>
  </r>
  <r>
    <d v="2025-03-17T00:00:00"/>
    <x v="6"/>
    <n v="-7.5"/>
    <x v="1"/>
    <m/>
    <s v="Uitgave"/>
    <n v="-7.5"/>
    <x v="1"/>
    <s v="OK"/>
  </r>
  <r>
    <d v="2025-03-17T00:00:00"/>
    <x v="6"/>
    <n v="-5.95"/>
    <x v="2"/>
    <m/>
    <s v="Uitgave"/>
    <n v="-5.95"/>
    <x v="2"/>
    <s v="OK"/>
  </r>
  <r>
    <d v="2025-03-17T00:00:00"/>
    <x v="6"/>
    <n v="-254.85"/>
    <x v="39"/>
    <m/>
    <s v="Uitgave"/>
    <n v="-254.85"/>
    <x v="2"/>
    <s v="OK"/>
  </r>
  <r>
    <d v="2025-03-17T00:00:00"/>
    <x v="6"/>
    <n v="-16.489999999999998"/>
    <x v="1"/>
    <m/>
    <s v="Uitgave"/>
    <n v="-16.489999999999998"/>
    <x v="1"/>
    <s v="OK"/>
  </r>
  <r>
    <d v="2025-03-17T00:00:00"/>
    <x v="6"/>
    <n v="-5.48"/>
    <x v="1"/>
    <m/>
    <s v="Uitgave"/>
    <n v="-5.48"/>
    <x v="1"/>
    <s v="OK"/>
  </r>
  <r>
    <d v="2025-03-17T00:00:00"/>
    <x v="6"/>
    <n v="-81.66"/>
    <x v="25"/>
    <m/>
    <s v="Uitgave"/>
    <n v="-81.66"/>
    <x v="1"/>
    <s v="OK"/>
  </r>
  <r>
    <d v="2025-03-17T00:00:00"/>
    <x v="6"/>
    <n v="-85"/>
    <x v="25"/>
    <m/>
    <s v="Uitgave"/>
    <n v="-85"/>
    <x v="1"/>
    <s v="OK"/>
  </r>
  <r>
    <d v="2025-03-17T00:00:00"/>
    <x v="6"/>
    <n v="-33.549999999999997"/>
    <x v="52"/>
    <m/>
    <s v="Uitgave"/>
    <n v="-33.549999999999997"/>
    <x v="1"/>
    <s v="OK"/>
  </r>
  <r>
    <d v="2025-03-17T00:00:00"/>
    <x v="6"/>
    <n v="-21.94"/>
    <x v="14"/>
    <m/>
    <s v="Uitgave"/>
    <n v="-21.94"/>
    <x v="2"/>
    <s v="OK"/>
  </r>
  <r>
    <d v="2025-03-18T00:00:00"/>
    <x v="6"/>
    <n v="-138.21"/>
    <x v="13"/>
    <m/>
    <s v="Uitgave"/>
    <n v="-138.21"/>
    <x v="1"/>
    <s v="OK"/>
  </r>
  <r>
    <d v="2025-03-18T00:00:00"/>
    <x v="6"/>
    <n v="-10.59"/>
    <x v="1"/>
    <m/>
    <s v="Uitgave"/>
    <n v="-10.59"/>
    <x v="1"/>
    <s v="OK"/>
  </r>
  <r>
    <d v="2025-03-18T00:00:00"/>
    <x v="6"/>
    <n v="-8.81"/>
    <x v="1"/>
    <m/>
    <s v="Uitgave"/>
    <n v="-8.81"/>
    <x v="1"/>
    <s v="OK"/>
  </r>
  <r>
    <d v="2025-03-18T00:00:00"/>
    <x v="6"/>
    <n v="-6.39"/>
    <x v="1"/>
    <m/>
    <s v="Uitgave"/>
    <n v="-6.39"/>
    <x v="1"/>
    <s v="OK"/>
  </r>
  <r>
    <d v="2025-03-18T00:00:00"/>
    <x v="6"/>
    <n v="-1.5"/>
    <x v="6"/>
    <m/>
    <s v="Uitgave"/>
    <n v="-1.5"/>
    <x v="2"/>
    <s v="OK"/>
  </r>
  <r>
    <d v="2025-03-18T00:00:00"/>
    <x v="6"/>
    <n v="-0.5"/>
    <x v="6"/>
    <m/>
    <s v="Uitgave"/>
    <n v="-0.5"/>
    <x v="2"/>
    <s v="OK"/>
  </r>
  <r>
    <d v="2025-03-18T00:00:00"/>
    <x v="6"/>
    <n v="-0.5"/>
    <x v="6"/>
    <m/>
    <s v="Uitgave"/>
    <n v="-0.5"/>
    <x v="2"/>
    <s v="OK"/>
  </r>
  <r>
    <d v="2025-03-18T00:00:00"/>
    <x v="6"/>
    <n v="4.5999999999999996"/>
    <x v="12"/>
    <m/>
    <s v="Inkomst"/>
    <n v="4.5999999999999996"/>
    <x v="2"/>
    <s v="OK"/>
  </r>
  <r>
    <d v="2025-03-18T00:00:00"/>
    <x v="6"/>
    <n v="-55.97"/>
    <x v="30"/>
    <m/>
    <s v="Uitgave"/>
    <n v="-55.97"/>
    <x v="1"/>
    <s v="OK"/>
  </r>
  <r>
    <d v="2025-03-18T00:00:00"/>
    <x v="6"/>
    <n v="-4.7"/>
    <x v="14"/>
    <m/>
    <s v="Uitgave"/>
    <n v="-4.7"/>
    <x v="2"/>
    <s v="OK"/>
  </r>
  <r>
    <d v="2025-03-19T00:00:00"/>
    <x v="6"/>
    <n v="-1.26"/>
    <x v="1"/>
    <m/>
    <s v="Uitgave"/>
    <n v="-1.26"/>
    <x v="1"/>
    <s v="OK"/>
  </r>
  <r>
    <d v="2025-03-19T00:00:00"/>
    <x v="6"/>
    <n v="-1.5"/>
    <x v="6"/>
    <m/>
    <s v="Uitgave"/>
    <n v="-1.5"/>
    <x v="2"/>
    <s v="OK"/>
  </r>
  <r>
    <d v="2025-03-19T00:00:00"/>
    <x v="6"/>
    <n v="-6.7"/>
    <x v="1"/>
    <m/>
    <s v="Uitgave"/>
    <n v="-6.7"/>
    <x v="1"/>
    <s v="OK"/>
  </r>
  <r>
    <d v="2025-03-19T00:00:00"/>
    <x v="6"/>
    <n v="-3.96"/>
    <x v="1"/>
    <m/>
    <s v="Uitgave"/>
    <n v="-3.96"/>
    <x v="1"/>
    <s v="OK"/>
  </r>
  <r>
    <d v="2025-03-19T00:00:00"/>
    <x v="6"/>
    <n v="-28.5"/>
    <x v="14"/>
    <m/>
    <s v="Uitgave"/>
    <n v="-28.5"/>
    <x v="2"/>
    <s v="OK"/>
  </r>
  <r>
    <d v="2025-03-20T00:00:00"/>
    <x v="6"/>
    <n v="-48"/>
    <x v="14"/>
    <m/>
    <s v="Uitgave"/>
    <n v="-48"/>
    <x v="2"/>
    <s v="OK"/>
  </r>
  <r>
    <d v="2025-03-20T00:00:00"/>
    <x v="6"/>
    <n v="-33.83"/>
    <x v="10"/>
    <m/>
    <s v="Uitgave"/>
    <n v="-33.83"/>
    <x v="2"/>
    <s v="OK"/>
  </r>
  <r>
    <d v="2025-03-20T00:00:00"/>
    <x v="6"/>
    <n v="-1.5"/>
    <x v="6"/>
    <m/>
    <s v="Uitgave"/>
    <n v="-1.5"/>
    <x v="2"/>
    <s v="OK"/>
  </r>
  <r>
    <d v="2025-03-20T00:00:00"/>
    <x v="6"/>
    <n v="-1.5"/>
    <x v="6"/>
    <m/>
    <s v="Uitgave"/>
    <n v="-1.5"/>
    <x v="2"/>
    <s v="OK"/>
  </r>
  <r>
    <d v="2025-03-20T00:00:00"/>
    <x v="6"/>
    <n v="-9.52"/>
    <x v="1"/>
    <m/>
    <s v="Uitgave"/>
    <n v="-9.52"/>
    <x v="1"/>
    <s v="OK"/>
  </r>
  <r>
    <d v="2025-03-20T00:00:00"/>
    <x v="6"/>
    <n v="-9.6999999999999993"/>
    <x v="1"/>
    <m/>
    <s v="Uitgave"/>
    <n v="-9.6999999999999993"/>
    <x v="1"/>
    <s v="OK"/>
  </r>
  <r>
    <d v="2025-03-20T00:00:00"/>
    <x v="6"/>
    <n v="-2.7"/>
    <x v="1"/>
    <m/>
    <s v="Uitgave"/>
    <n v="-2.7"/>
    <x v="1"/>
    <s v="OK"/>
  </r>
  <r>
    <d v="2025-03-20T00:00:00"/>
    <x v="6"/>
    <n v="8"/>
    <x v="1"/>
    <m/>
    <s v="Inkomst"/>
    <n v="8"/>
    <x v="1"/>
    <s v="OK"/>
  </r>
  <r>
    <d v="2025-03-20T00:00:00"/>
    <x v="6"/>
    <n v="8"/>
    <x v="1"/>
    <m/>
    <s v="Inkomst"/>
    <n v="8"/>
    <x v="1"/>
    <s v="OK"/>
  </r>
  <r>
    <d v="2025-03-20T00:00:00"/>
    <x v="6"/>
    <n v="7"/>
    <x v="19"/>
    <m/>
    <s v="Inkomst"/>
    <n v="7"/>
    <x v="2"/>
    <s v="OK"/>
  </r>
  <r>
    <d v="2025-03-21T00:00:00"/>
    <x v="6"/>
    <n v="-121.6"/>
    <x v="1"/>
    <m/>
    <s v="Uitgave"/>
    <n v="-121.6"/>
    <x v="1"/>
    <s v="OK"/>
  </r>
  <r>
    <d v="2025-03-21T00:00:00"/>
    <x v="6"/>
    <n v="-1.47"/>
    <x v="1"/>
    <m/>
    <s v="Uitgave"/>
    <n v="-1.47"/>
    <x v="1"/>
    <s v="OK"/>
  </r>
  <r>
    <d v="2025-03-21T00:00:00"/>
    <x v="6"/>
    <n v="-1.5"/>
    <x v="6"/>
    <m/>
    <s v="Uitgave"/>
    <n v="-1.5"/>
    <x v="2"/>
    <s v="OK"/>
  </r>
  <r>
    <d v="2025-03-21T00:00:00"/>
    <x v="6"/>
    <n v="-1.5"/>
    <x v="6"/>
    <m/>
    <s v="Uitgave"/>
    <n v="-1.5"/>
    <x v="2"/>
    <s v="OK"/>
  </r>
  <r>
    <d v="2025-03-21T00:00:00"/>
    <x v="6"/>
    <n v="-1.5"/>
    <x v="6"/>
    <m/>
    <s v="Uitgave"/>
    <n v="-1.5"/>
    <x v="2"/>
    <s v="OK"/>
  </r>
  <r>
    <d v="2025-03-21T00:00:00"/>
    <x v="6"/>
    <n v="-34.5"/>
    <x v="46"/>
    <m/>
    <s v="Uitgave"/>
    <n v="-34.5"/>
    <x v="2"/>
    <s v="OK"/>
  </r>
  <r>
    <d v="2025-03-21T00:00:00"/>
    <x v="6"/>
    <n v="-53.29"/>
    <x v="31"/>
    <m/>
    <s v="Uitgave"/>
    <n v="-53.29"/>
    <x v="1"/>
    <s v="OK"/>
  </r>
  <r>
    <d v="2025-03-24T00:00:00"/>
    <x v="6"/>
    <n v="-7.66"/>
    <x v="3"/>
    <m/>
    <s v="Uitgave"/>
    <n v="-7.66"/>
    <x v="1"/>
    <s v="OK"/>
  </r>
  <r>
    <d v="2025-03-24T00:00:00"/>
    <x v="6"/>
    <n v="-5"/>
    <x v="3"/>
    <m/>
    <s v="Uitgave"/>
    <n v="-5"/>
    <x v="1"/>
    <s v="OK"/>
  </r>
  <r>
    <d v="2025-03-24T00:00:00"/>
    <x v="6"/>
    <n v="-7.63"/>
    <x v="1"/>
    <m/>
    <s v="Uitgave"/>
    <n v="-7.63"/>
    <x v="1"/>
    <s v="OK"/>
  </r>
  <r>
    <d v="2025-03-24T00:00:00"/>
    <x v="6"/>
    <n v="-5.16"/>
    <x v="1"/>
    <m/>
    <s v="Uitgave"/>
    <n v="-5.16"/>
    <x v="1"/>
    <s v="OK"/>
  </r>
  <r>
    <d v="2025-03-24T00:00:00"/>
    <x v="6"/>
    <n v="-29.95"/>
    <x v="39"/>
    <m/>
    <s v="Uitgave"/>
    <n v="-29.95"/>
    <x v="2"/>
    <s v="OK"/>
  </r>
  <r>
    <d v="2025-03-24T00:00:00"/>
    <x v="6"/>
    <n v="-3.99"/>
    <x v="3"/>
    <m/>
    <s v="Uitgave"/>
    <n v="-3.99"/>
    <x v="1"/>
    <s v="OK"/>
  </r>
  <r>
    <d v="2025-03-24T00:00:00"/>
    <x v="6"/>
    <n v="-11.68"/>
    <x v="1"/>
    <m/>
    <s v="Uitgave"/>
    <n v="-11.68"/>
    <x v="1"/>
    <s v="OK"/>
  </r>
  <r>
    <d v="2025-03-24T00:00:00"/>
    <x v="6"/>
    <n v="-1.5"/>
    <x v="6"/>
    <m/>
    <s v="Uitgave"/>
    <n v="-1.5"/>
    <x v="2"/>
    <s v="OK"/>
  </r>
  <r>
    <d v="2025-03-24T00:00:00"/>
    <x v="6"/>
    <n v="-0.9"/>
    <x v="6"/>
    <m/>
    <s v="Uitgave"/>
    <n v="-0.9"/>
    <x v="2"/>
    <s v="OK"/>
  </r>
  <r>
    <d v="2025-03-24T00:00:00"/>
    <x v="6"/>
    <n v="-0.99"/>
    <x v="1"/>
    <m/>
    <s v="Uitgave"/>
    <n v="-0.99"/>
    <x v="1"/>
    <s v="OK"/>
  </r>
  <r>
    <d v="2025-03-24T00:00:00"/>
    <x v="6"/>
    <n v="-1.5"/>
    <x v="6"/>
    <m/>
    <s v="Uitgave"/>
    <n v="-1.5"/>
    <x v="2"/>
    <s v="OK"/>
  </r>
  <r>
    <d v="2025-03-24T00:00:00"/>
    <x v="6"/>
    <n v="-19.989999999999998"/>
    <x v="30"/>
    <m/>
    <s v="Uitgave"/>
    <n v="-19.989999999999998"/>
    <x v="1"/>
    <s v="OK"/>
  </r>
  <r>
    <d v="2025-03-24T00:00:00"/>
    <x v="6"/>
    <n v="-15.56"/>
    <x v="23"/>
    <m/>
    <s v="Uitgave"/>
    <n v="-15.56"/>
    <x v="1"/>
    <s v="OK"/>
  </r>
  <r>
    <d v="2025-03-24T00:00:00"/>
    <x v="6"/>
    <n v="-6.6"/>
    <x v="14"/>
    <m/>
    <s v="Uitgave"/>
    <n v="-6.6"/>
    <x v="2"/>
    <s v="OK"/>
  </r>
  <r>
    <d v="2025-03-25T00:00:00"/>
    <x v="6"/>
    <n v="-1.5"/>
    <x v="6"/>
    <m/>
    <s v="Uitgave"/>
    <n v="-1.5"/>
    <x v="2"/>
    <s v="OK"/>
  </r>
  <r>
    <d v="2025-03-25T00:00:00"/>
    <x v="6"/>
    <n v="-0.5"/>
    <x v="6"/>
    <m/>
    <s v="Uitgave"/>
    <n v="-0.5"/>
    <x v="2"/>
    <s v="OK"/>
  </r>
  <r>
    <d v="2025-03-25T00:00:00"/>
    <x v="6"/>
    <n v="-0.5"/>
    <x v="6"/>
    <m/>
    <s v="Uitgave"/>
    <n v="-0.5"/>
    <x v="2"/>
    <s v="OK"/>
  </r>
  <r>
    <d v="2025-03-25T00:00:00"/>
    <x v="6"/>
    <n v="-14.25"/>
    <x v="1"/>
    <m/>
    <s v="Uitgave"/>
    <n v="-14.25"/>
    <x v="1"/>
    <s v="OK"/>
  </r>
  <r>
    <d v="2025-03-25T00:00:00"/>
    <x v="6"/>
    <n v="-3.9"/>
    <x v="1"/>
    <m/>
    <s v="Uitgave"/>
    <n v="-3.9"/>
    <x v="1"/>
    <s v="OK"/>
  </r>
  <r>
    <d v="2025-03-25T00:00:00"/>
    <x v="6"/>
    <n v="-4.5999999999999996"/>
    <x v="1"/>
    <m/>
    <s v="Uitgave"/>
    <n v="-4.5999999999999996"/>
    <x v="1"/>
    <s v="OK"/>
  </r>
  <r>
    <d v="2025-03-25T00:00:00"/>
    <x v="6"/>
    <n v="-10.39"/>
    <x v="1"/>
    <m/>
    <s v="Uitgave"/>
    <n v="-10.39"/>
    <x v="1"/>
    <s v="OK"/>
  </r>
  <r>
    <d v="2025-03-25T00:00:00"/>
    <x v="6"/>
    <n v="-4.5999999999999996"/>
    <x v="1"/>
    <m/>
    <s v="Uitgave"/>
    <n v="-4.5999999999999996"/>
    <x v="1"/>
    <s v="OK"/>
  </r>
  <r>
    <d v="2025-03-25T00:00:00"/>
    <x v="6"/>
    <n v="-7.2"/>
    <x v="14"/>
    <m/>
    <s v="Uitgave"/>
    <n v="-7.2"/>
    <x v="2"/>
    <s v="OK"/>
  </r>
  <r>
    <d v="2025-03-26T00:00:00"/>
    <x v="6"/>
    <n v="-14.99"/>
    <x v="10"/>
    <m/>
    <s v="Uitgave"/>
    <n v="-14.99"/>
    <x v="2"/>
    <s v="OK"/>
  </r>
  <r>
    <d v="2025-03-26T00:00:00"/>
    <x v="6"/>
    <n v="-26.6"/>
    <x v="1"/>
    <m/>
    <s v="Uitgave"/>
    <n v="-26.6"/>
    <x v="1"/>
    <s v="OK"/>
  </r>
  <r>
    <d v="2025-03-26T00:00:00"/>
    <x v="6"/>
    <n v="-1.1000000000000001"/>
    <x v="6"/>
    <m/>
    <s v="Uitgave"/>
    <n v="-1.1000000000000001"/>
    <x v="2"/>
    <s v="OK"/>
  </r>
  <r>
    <d v="2025-03-26T00:00:00"/>
    <x v="6"/>
    <n v="-19.850000000000001"/>
    <x v="1"/>
    <m/>
    <s v="Uitgave"/>
    <n v="-19.850000000000001"/>
    <x v="1"/>
    <s v="OK"/>
  </r>
  <r>
    <d v="2025-03-26T00:00:00"/>
    <x v="6"/>
    <n v="-113.49"/>
    <x v="31"/>
    <m/>
    <s v="Uitgave"/>
    <n v="-113.49"/>
    <x v="1"/>
    <s v="OK"/>
  </r>
  <r>
    <d v="2025-03-27T00:00:00"/>
    <x v="6"/>
    <n v="-50"/>
    <x v="23"/>
    <m/>
    <s v="Uitgave"/>
    <n v="-50"/>
    <x v="1"/>
    <s v="OK"/>
  </r>
  <r>
    <d v="2025-03-27T00:00:00"/>
    <x v="6"/>
    <n v="-39.99"/>
    <x v="10"/>
    <m/>
    <s v="Uitgave"/>
    <n v="-39.99"/>
    <x v="2"/>
    <s v="OK"/>
  </r>
  <r>
    <d v="2025-03-27T00:00:00"/>
    <x v="6"/>
    <n v="-0.82"/>
    <x v="1"/>
    <m/>
    <s v="Uitgave"/>
    <n v="-0.82"/>
    <x v="1"/>
    <s v="OK"/>
  </r>
  <r>
    <d v="2025-03-27T00:00:00"/>
    <x v="6"/>
    <n v="-7.99"/>
    <x v="1"/>
    <m/>
    <s v="Uitgave"/>
    <n v="-7.99"/>
    <x v="1"/>
    <s v="OK"/>
  </r>
  <r>
    <d v="2025-03-27T00:00:00"/>
    <x v="6"/>
    <n v="-4.5999999999999996"/>
    <x v="1"/>
    <m/>
    <s v="Uitgave"/>
    <n v="-4.5999999999999996"/>
    <x v="1"/>
    <s v="OK"/>
  </r>
  <r>
    <d v="2025-03-27T00:00:00"/>
    <x v="6"/>
    <n v="-1.5"/>
    <x v="6"/>
    <m/>
    <s v="Uitgave"/>
    <n v="-1.5"/>
    <x v="2"/>
    <s v="OK"/>
  </r>
  <r>
    <d v="2025-03-27T00:00:00"/>
    <x v="6"/>
    <n v="-1.5"/>
    <x v="6"/>
    <m/>
    <s v="Uitgave"/>
    <n v="-1.5"/>
    <x v="2"/>
    <s v="OK"/>
  </r>
  <r>
    <d v="2025-03-27T00:00:00"/>
    <x v="6"/>
    <n v="3234.04"/>
    <x v="11"/>
    <m/>
    <s v="Inkomst"/>
    <n v="3234.04"/>
    <x v="1"/>
    <s v="OK"/>
  </r>
  <r>
    <d v="2025-03-28T00:00:00"/>
    <x v="6"/>
    <n v="-19.989999999999998"/>
    <x v="10"/>
    <m/>
    <s v="Uitgave"/>
    <n v="-19.989999999999998"/>
    <x v="2"/>
    <s v="OK"/>
  </r>
  <r>
    <d v="2025-03-28T00:00:00"/>
    <x v="6"/>
    <n v="-1.5"/>
    <x v="6"/>
    <m/>
    <s v="Uitgave"/>
    <n v="-1.5"/>
    <x v="2"/>
    <s v="OK"/>
  </r>
  <r>
    <d v="2025-03-28T00:00:00"/>
    <x v="6"/>
    <n v="-1.5"/>
    <x v="6"/>
    <m/>
    <s v="Uitgave"/>
    <n v="-1.5"/>
    <x v="2"/>
    <s v="OK"/>
  </r>
  <r>
    <d v="2025-03-28T00:00:00"/>
    <x v="6"/>
    <n v="-18.739999999999998"/>
    <x v="1"/>
    <m/>
    <s v="Uitgave"/>
    <n v="-18.739999999999998"/>
    <x v="1"/>
    <s v="OK"/>
  </r>
  <r>
    <d v="2025-03-28T00:00:00"/>
    <x v="6"/>
    <n v="-11.49"/>
    <x v="1"/>
    <m/>
    <s v="Uitgave"/>
    <n v="-11.49"/>
    <x v="1"/>
    <s v="OK"/>
  </r>
  <r>
    <d v="2025-03-28T00:00:00"/>
    <x v="6"/>
    <n v="-11.54"/>
    <x v="1"/>
    <m/>
    <s v="Uitgave"/>
    <n v="-11.54"/>
    <x v="1"/>
    <s v="OK"/>
  </r>
  <r>
    <d v="2025-03-28T00:00:00"/>
    <x v="6"/>
    <n v="-62"/>
    <x v="39"/>
    <m/>
    <s v="Uitgave"/>
    <n v="-62"/>
    <x v="2"/>
    <s v="OK"/>
  </r>
  <r>
    <d v="2025-03-28T00:00:00"/>
    <x v="6"/>
    <n v="5.5"/>
    <x v="12"/>
    <m/>
    <s v="Inkomst"/>
    <n v="5.5"/>
    <x v="2"/>
    <s v="OK"/>
  </r>
  <r>
    <d v="2025-03-29T00:00:00"/>
    <x v="6"/>
    <n v="-48.4"/>
    <x v="12"/>
    <m/>
    <s v="Uitgave"/>
    <n v="-48.4"/>
    <x v="2"/>
    <s v="OK"/>
  </r>
  <r>
    <d v="2025-03-29T00:00:00"/>
    <x v="6"/>
    <n v="-25"/>
    <x v="24"/>
    <m/>
    <s v="Uitgave"/>
    <n v="-25"/>
    <x v="1"/>
    <s v="OK"/>
  </r>
  <r>
    <d v="2025-03-29T00:00:00"/>
    <x v="6"/>
    <n v="-20.84"/>
    <x v="23"/>
    <m/>
    <s v="Uitgave"/>
    <n v="-20.84"/>
    <x v="1"/>
    <s v="OK"/>
  </r>
  <r>
    <d v="2025-03-30T00:00:00"/>
    <x v="6"/>
    <n v="20"/>
    <x v="12"/>
    <m/>
    <s v="Inkomst"/>
    <n v="20"/>
    <x v="2"/>
    <s v="OK"/>
  </r>
  <r>
    <d v="2025-03-30T00:00:00"/>
    <x v="6"/>
    <n v="-566.76"/>
    <x v="37"/>
    <m/>
    <s v="Uitgave"/>
    <n v="-566.76"/>
    <x v="1"/>
    <s v="OK"/>
  </r>
  <r>
    <d v="2025-03-30T00:00:00"/>
    <x v="6"/>
    <n v="-19.36"/>
    <x v="37"/>
    <m/>
    <s v="Uitgave"/>
    <n v="-19.36"/>
    <x v="1"/>
    <s v="OK"/>
  </r>
  <r>
    <d v="2025-03-31T00:00:00"/>
    <x v="6"/>
    <n v="-1.5"/>
    <x v="51"/>
    <m/>
    <s v="Uitgave"/>
    <n v="-1.5"/>
    <x v="1"/>
    <s v="OK"/>
  </r>
  <r>
    <d v="2025-03-31T00:00:00"/>
    <x v="6"/>
    <n v="-7.74"/>
    <x v="1"/>
    <m/>
    <s v="Uitgave"/>
    <n v="-7.74"/>
    <x v="1"/>
    <s v="OK"/>
  </r>
  <r>
    <d v="2025-03-31T00:00:00"/>
    <x v="6"/>
    <n v="-14.28"/>
    <x v="1"/>
    <m/>
    <s v="Uitgave"/>
    <n v="-14.28"/>
    <x v="1"/>
    <s v="OK"/>
  </r>
  <r>
    <d v="2025-03-31T00:00:00"/>
    <x v="6"/>
    <n v="-6.48"/>
    <x v="1"/>
    <m/>
    <s v="Uitgave"/>
    <n v="-6.48"/>
    <x v="1"/>
    <s v="OK"/>
  </r>
  <r>
    <d v="2025-03-31T00:00:00"/>
    <x v="6"/>
    <n v="-11.79"/>
    <x v="1"/>
    <m/>
    <s v="Uitgave"/>
    <n v="-11.79"/>
    <x v="1"/>
    <s v="OK"/>
  </r>
  <r>
    <d v="2025-03-31T00:00:00"/>
    <x v="6"/>
    <n v="-69.55"/>
    <x v="1"/>
    <m/>
    <s v="Uitgave"/>
    <n v="-69.55"/>
    <x v="1"/>
    <s v="OK"/>
  </r>
  <r>
    <d v="2025-03-31T00:00:00"/>
    <x v="6"/>
    <n v="-44.72"/>
    <x v="1"/>
    <m/>
    <s v="Uitgave"/>
    <n v="-44.72"/>
    <x v="1"/>
    <s v="OK"/>
  </r>
  <r>
    <d v="2025-03-31T00:00:00"/>
    <x v="6"/>
    <n v="-20"/>
    <x v="39"/>
    <m/>
    <s v="Uitgave"/>
    <n v="-20"/>
    <x v="2"/>
    <s v="OK"/>
  </r>
  <r>
    <d v="2025-03-31T00:00:00"/>
    <x v="6"/>
    <n v="-5.8"/>
    <x v="1"/>
    <m/>
    <s v="Uitgave"/>
    <n v="-5.8"/>
    <x v="1"/>
    <s v="OK"/>
  </r>
  <r>
    <d v="2025-03-31T00:00:00"/>
    <x v="6"/>
    <n v="-12.73"/>
    <x v="1"/>
    <m/>
    <s v="Uitgave"/>
    <n v="-12.73"/>
    <x v="1"/>
    <s v="OK"/>
  </r>
  <r>
    <d v="2025-03-31T00:00:00"/>
    <x v="6"/>
    <n v="-11.99"/>
    <x v="42"/>
    <m/>
    <s v="Uitgave"/>
    <n v="-11.99"/>
    <x v="2"/>
    <s v="OK"/>
  </r>
  <r>
    <d v="2025-03-31T00:00:00"/>
    <x v="6"/>
    <n v="-1.5"/>
    <x v="6"/>
    <m/>
    <s v="Uitgave"/>
    <n v="-1.5"/>
    <x v="2"/>
    <s v="OK"/>
  </r>
  <r>
    <d v="2025-03-31T00:00:00"/>
    <x v="6"/>
    <n v="-5.07"/>
    <x v="1"/>
    <m/>
    <s v="Uitgave"/>
    <n v="-5.07"/>
    <x v="1"/>
    <s v="OK"/>
  </r>
  <r>
    <d v="2025-03-31T00:00:00"/>
    <x v="6"/>
    <n v="-55.9"/>
    <x v="1"/>
    <m/>
    <s v="Uitgave"/>
    <n v="-55.9"/>
    <x v="1"/>
    <s v="OK"/>
  </r>
  <r>
    <d v="2025-03-31T00:00:00"/>
    <x v="6"/>
    <n v="-69.86"/>
    <x v="36"/>
    <m/>
    <s v="Uitgave"/>
    <n v="-69.86"/>
    <x v="1"/>
    <s v="OK"/>
  </r>
  <r>
    <d v="2025-03-31T00:00:00"/>
    <x v="6"/>
    <n v="-44.64"/>
    <x v="8"/>
    <s v="EUROPESE DOMICILIERING               31-12 SCHULDEISER     : KBC VERZEKERINGEN REF. SCHULDEISER: 390794481282 MANDAATREFERTE  : L00194638787V0001 EIGEN OMSCHR.   : HOSPITALISATIEVERZEKERING MEDEDELING      : POL.54467509 31/12/2024-31/01/2025 HOSPITALISATIEVERZEKERING"/>
    <s v="Uitgave"/>
    <n v="-44.64"/>
    <x v="1"/>
    <s v="OK"/>
  </r>
  <r>
    <d v="2025-04-01T00:00:00"/>
    <x v="7"/>
    <n v="2581.3200000000002"/>
    <x v="0"/>
    <m/>
    <s v="Inkomst"/>
    <n v="2581.3200000000002"/>
    <x v="0"/>
    <s v="OK"/>
  </r>
  <r>
    <d v="2025-04-01T00:00:00"/>
    <x v="7"/>
    <n v="2527.61"/>
    <x v="0"/>
    <m/>
    <s v="Inkomst"/>
    <n v="2527.61"/>
    <x v="0"/>
    <s v="OK"/>
  </r>
  <r>
    <d v="2025-04-01T00:00:00"/>
    <x v="7"/>
    <n v="-20.32"/>
    <x v="1"/>
    <m/>
    <s v="Uitgave"/>
    <n v="-20.32"/>
    <x v="1"/>
    <s v="OK"/>
  </r>
  <r>
    <d v="2025-04-01T00:00:00"/>
    <x v="7"/>
    <n v="-4.5999999999999996"/>
    <x v="1"/>
    <m/>
    <s v="Uitgave"/>
    <n v="-4.5999999999999996"/>
    <x v="1"/>
    <s v="OK"/>
  </r>
  <r>
    <d v="2025-04-01T00:00:00"/>
    <x v="7"/>
    <n v="-0.5"/>
    <x v="6"/>
    <m/>
    <s v="Uitgave"/>
    <n v="-0.5"/>
    <x v="2"/>
    <s v="OK"/>
  </r>
  <r>
    <d v="2025-04-01T00:00:00"/>
    <x v="7"/>
    <n v="-0.5"/>
    <x v="6"/>
    <m/>
    <s v="Uitgave"/>
    <n v="-0.5"/>
    <x v="2"/>
    <s v="OK"/>
  </r>
  <r>
    <d v="2025-04-01T00:00:00"/>
    <x v="7"/>
    <n v="-0.5"/>
    <x v="6"/>
    <m/>
    <s v="Uitgave"/>
    <n v="-0.5"/>
    <x v="2"/>
    <s v="OK"/>
  </r>
  <r>
    <d v="2025-04-01T00:00:00"/>
    <x v="7"/>
    <n v="-13.8"/>
    <x v="1"/>
    <m/>
    <s v="Uitgave"/>
    <n v="-13.8"/>
    <x v="1"/>
    <s v="OK"/>
  </r>
  <r>
    <d v="2025-04-01T00:00:00"/>
    <x v="7"/>
    <n v="-2.76"/>
    <x v="1"/>
    <m/>
    <s v="Uitgave"/>
    <n v="-2.76"/>
    <x v="1"/>
    <s v="OK"/>
  </r>
  <r>
    <d v="2025-04-01T00:00:00"/>
    <x v="7"/>
    <n v="-14.87"/>
    <x v="1"/>
    <m/>
    <s v="Uitgave"/>
    <n v="-14.87"/>
    <x v="1"/>
    <s v="OK"/>
  </r>
  <r>
    <d v="2025-04-01T00:00:00"/>
    <x v="7"/>
    <n v="-4.7"/>
    <x v="1"/>
    <m/>
    <s v="Uitgave"/>
    <n v="-4.7"/>
    <x v="1"/>
    <s v="OK"/>
  </r>
  <r>
    <d v="2025-04-01T00:00:00"/>
    <x v="7"/>
    <n v="-40.619999999999997"/>
    <x v="8"/>
    <m/>
    <s v="Uitgave"/>
    <n v="-40.619999999999997"/>
    <x v="1"/>
    <s v="OK"/>
  </r>
  <r>
    <d v="2025-04-01T00:00:00"/>
    <x v="7"/>
    <n v="-142"/>
    <x v="13"/>
    <m/>
    <s v="Uitgave"/>
    <n v="-142"/>
    <x v="1"/>
    <s v="OK"/>
  </r>
  <r>
    <d v="2025-04-01T00:00:00"/>
    <x v="7"/>
    <n v="-363.29"/>
    <x v="53"/>
    <m/>
    <s v="Uitgave"/>
    <n v="-363.29"/>
    <x v="1"/>
    <s v="OK"/>
  </r>
  <r>
    <d v="2025-04-01T00:00:00"/>
    <x v="7"/>
    <n v="-21.94"/>
    <x v="14"/>
    <m/>
    <s v="Uitgave"/>
    <n v="-21.94"/>
    <x v="2"/>
    <s v="OK"/>
  </r>
  <r>
    <d v="2025-04-02T00:00:00"/>
    <x v="7"/>
    <n v="-30.1"/>
    <x v="14"/>
    <m/>
    <s v="Uitgave"/>
    <n v="-30.1"/>
    <x v="2"/>
    <s v="OK"/>
  </r>
  <r>
    <d v="2025-04-02T00:00:00"/>
    <x v="7"/>
    <n v="-1.5"/>
    <x v="6"/>
    <m/>
    <s v="Uitgave"/>
    <n v="-1.5"/>
    <x v="2"/>
    <s v="OK"/>
  </r>
  <r>
    <d v="2025-04-02T00:00:00"/>
    <x v="7"/>
    <n v="5.5"/>
    <x v="1"/>
    <m/>
    <s v="Inkomst"/>
    <n v="5.5"/>
    <x v="1"/>
    <s v="OK"/>
  </r>
  <r>
    <d v="2025-04-02T00:00:00"/>
    <x v="7"/>
    <n v="-6.99"/>
    <x v="1"/>
    <m/>
    <s v="Uitgave"/>
    <n v="-6.99"/>
    <x v="1"/>
    <s v="OK"/>
  </r>
  <r>
    <d v="2025-04-02T00:00:00"/>
    <x v="7"/>
    <n v="-8.68"/>
    <x v="1"/>
    <m/>
    <s v="Uitgave"/>
    <n v="-8.68"/>
    <x v="1"/>
    <s v="OK"/>
  </r>
  <r>
    <d v="2025-04-02T00:00:00"/>
    <x v="7"/>
    <n v="-12.36"/>
    <x v="1"/>
    <m/>
    <s v="Uitgave"/>
    <n v="-12.36"/>
    <x v="1"/>
    <s v="OK"/>
  </r>
  <r>
    <d v="2025-04-03T00:00:00"/>
    <x v="7"/>
    <n v="-49.6"/>
    <x v="5"/>
    <m/>
    <s v="Uitgave"/>
    <n v="-49.6"/>
    <x v="2"/>
    <s v="OK"/>
  </r>
  <r>
    <d v="2025-04-03T00:00:00"/>
    <x v="7"/>
    <n v="-159.85"/>
    <x v="40"/>
    <m/>
    <s v="Uitgave"/>
    <n v="-159.85"/>
    <x v="1"/>
    <s v="OK"/>
  </r>
  <r>
    <d v="2025-04-03T00:00:00"/>
    <x v="7"/>
    <n v="-7.74"/>
    <x v="1"/>
    <m/>
    <s v="Uitgave"/>
    <n v="-7.74"/>
    <x v="1"/>
    <s v="OK"/>
  </r>
  <r>
    <d v="2025-04-03T00:00:00"/>
    <x v="7"/>
    <n v="-15.85"/>
    <x v="1"/>
    <m/>
    <s v="Uitgave"/>
    <n v="-15.85"/>
    <x v="1"/>
    <s v="OK"/>
  </r>
  <r>
    <d v="2025-04-03T00:00:00"/>
    <x v="7"/>
    <n v="-1.5"/>
    <x v="6"/>
    <m/>
    <s v="Uitgave"/>
    <n v="-1.5"/>
    <x v="2"/>
    <s v="OK"/>
  </r>
  <r>
    <d v="2025-04-03T00:00:00"/>
    <x v="7"/>
    <n v="-1.5"/>
    <x v="6"/>
    <m/>
    <s v="Uitgave"/>
    <n v="-1.5"/>
    <x v="2"/>
    <s v="OK"/>
  </r>
  <r>
    <d v="2025-04-03T00:00:00"/>
    <x v="7"/>
    <n v="-5.85"/>
    <x v="7"/>
    <m/>
    <s v="Uitgave"/>
    <n v="-5.85"/>
    <x v="2"/>
    <s v="OK"/>
  </r>
  <r>
    <d v="2025-04-03T00:00:00"/>
    <x v="7"/>
    <n v="5.75"/>
    <x v="12"/>
    <m/>
    <s v="Inkomst"/>
    <n v="5.75"/>
    <x v="2"/>
    <s v="OK"/>
  </r>
  <r>
    <d v="2025-04-03T00:00:00"/>
    <x v="7"/>
    <n v="-20.71"/>
    <x v="9"/>
    <m/>
    <s v="Uitgave"/>
    <n v="-20.71"/>
    <x v="1"/>
    <s v="OK"/>
  </r>
  <r>
    <d v="2025-04-03T00:00:00"/>
    <x v="7"/>
    <n v="-12"/>
    <x v="50"/>
    <m/>
    <s v="Uitgave"/>
    <n v="-12"/>
    <x v="1"/>
    <s v="OK"/>
  </r>
  <r>
    <d v="2025-04-03T00:00:00"/>
    <x v="7"/>
    <n v="-9"/>
    <x v="27"/>
    <m/>
    <s v="Uitgave"/>
    <n v="-9"/>
    <x v="2"/>
    <s v="OK"/>
  </r>
  <r>
    <d v="2025-04-04T00:00:00"/>
    <x v="7"/>
    <n v="-5.5"/>
    <x v="35"/>
    <m/>
    <s v="Uitgave"/>
    <n v="-5.5"/>
    <x v="2"/>
    <s v="OK"/>
  </r>
  <r>
    <d v="2025-04-04T00:00:00"/>
    <x v="7"/>
    <n v="-15.56"/>
    <x v="1"/>
    <m/>
    <s v="Uitgave"/>
    <n v="-15.56"/>
    <x v="1"/>
    <s v="OK"/>
  </r>
  <r>
    <d v="2025-04-04T00:00:00"/>
    <x v="7"/>
    <n v="-6.8"/>
    <x v="1"/>
    <m/>
    <s v="Uitgave"/>
    <n v="-6.8"/>
    <x v="1"/>
    <s v="OK"/>
  </r>
  <r>
    <d v="2025-04-04T00:00:00"/>
    <x v="7"/>
    <n v="-1.5"/>
    <x v="6"/>
    <m/>
    <s v="Uitgave"/>
    <n v="-1.5"/>
    <x v="2"/>
    <s v="OK"/>
  </r>
  <r>
    <d v="2025-04-04T00:00:00"/>
    <x v="7"/>
    <n v="-2.7"/>
    <x v="1"/>
    <m/>
    <s v="Uitgave"/>
    <n v="-2.7"/>
    <x v="1"/>
    <s v="OK"/>
  </r>
  <r>
    <d v="2025-04-04T00:00:00"/>
    <x v="7"/>
    <n v="-38"/>
    <x v="1"/>
    <m/>
    <s v="Uitgave"/>
    <n v="-38"/>
    <x v="1"/>
    <s v="OK"/>
  </r>
  <r>
    <d v="2025-04-04T00:00:00"/>
    <x v="7"/>
    <n v="-8.9499999999999993"/>
    <x v="27"/>
    <m/>
    <s v="Uitgave"/>
    <n v="-8.9499999999999993"/>
    <x v="2"/>
    <s v="OK"/>
  </r>
  <r>
    <d v="2025-04-04T00:00:00"/>
    <x v="7"/>
    <n v="-23.09"/>
    <x v="1"/>
    <m/>
    <s v="Uitgave"/>
    <n v="-23.09"/>
    <x v="1"/>
    <s v="OK"/>
  </r>
  <r>
    <d v="2025-04-04T00:00:00"/>
    <x v="7"/>
    <n v="-18.14"/>
    <x v="1"/>
    <m/>
    <s v="Uitgave"/>
    <n v="-18.14"/>
    <x v="1"/>
    <s v="OK"/>
  </r>
  <r>
    <d v="2025-04-04T00:00:00"/>
    <x v="7"/>
    <n v="-3.6"/>
    <x v="1"/>
    <m/>
    <s v="Uitgave"/>
    <n v="-3.6"/>
    <x v="1"/>
    <s v="OK"/>
  </r>
  <r>
    <d v="2025-04-04T00:00:00"/>
    <x v="7"/>
    <n v="-37.119999999999997"/>
    <x v="3"/>
    <m/>
    <s v="Uitgave"/>
    <n v="-37.119999999999997"/>
    <x v="1"/>
    <s v="OK"/>
  </r>
  <r>
    <d v="2025-04-05T00:00:00"/>
    <x v="7"/>
    <n v="-9.99"/>
    <x v="51"/>
    <m/>
    <s v="Uitgave"/>
    <n v="-9.99"/>
    <x v="1"/>
    <s v="OK"/>
  </r>
  <r>
    <d v="2025-04-05T00:00:00"/>
    <x v="7"/>
    <n v="-5"/>
    <x v="7"/>
    <m/>
    <s v="Uitgave"/>
    <n v="-5"/>
    <x v="2"/>
    <s v="OK"/>
  </r>
  <r>
    <d v="2025-04-05T00:00:00"/>
    <x v="7"/>
    <n v="-1.2"/>
    <x v="12"/>
    <m/>
    <s v="Uitgave"/>
    <n v="-1.2"/>
    <x v="2"/>
    <s v="OK"/>
  </r>
  <r>
    <d v="2025-04-05T00:00:00"/>
    <x v="7"/>
    <n v="-17"/>
    <x v="44"/>
    <m/>
    <s v="Uitgave"/>
    <n v="-17"/>
    <x v="2"/>
    <s v="OK"/>
  </r>
  <r>
    <d v="2025-04-05T00:00:00"/>
    <x v="7"/>
    <n v="60"/>
    <x v="14"/>
    <m/>
    <s v="Inkomst"/>
    <n v="60"/>
    <x v="2"/>
    <s v="OK"/>
  </r>
  <r>
    <d v="2025-04-05T00:00:00"/>
    <x v="7"/>
    <n v="120"/>
    <x v="14"/>
    <m/>
    <s v="Inkomst"/>
    <n v="120"/>
    <x v="2"/>
    <s v="OK"/>
  </r>
  <r>
    <d v="2025-04-07T00:00:00"/>
    <x v="7"/>
    <n v="-300.89999999999998"/>
    <x v="14"/>
    <s v="muze"/>
    <s v="Uitgave"/>
    <n v="-300.89999999999998"/>
    <x v="2"/>
    <s v="OK"/>
  </r>
  <r>
    <d v="2025-04-07T00:00:00"/>
    <x v="7"/>
    <n v="-36"/>
    <x v="14"/>
    <m/>
    <s v="Uitgave"/>
    <n v="-36"/>
    <x v="2"/>
    <s v="OK"/>
  </r>
  <r>
    <d v="2025-04-07T00:00:00"/>
    <x v="7"/>
    <n v="-7.18"/>
    <x v="23"/>
    <m/>
    <s v="Uitgave"/>
    <n v="-7.18"/>
    <x v="1"/>
    <s v="OK"/>
  </r>
  <r>
    <d v="2025-04-07T00:00:00"/>
    <x v="7"/>
    <n v="-22.94"/>
    <x v="39"/>
    <m/>
    <s v="Uitgave"/>
    <n v="-22.94"/>
    <x v="2"/>
    <s v="OK"/>
  </r>
  <r>
    <d v="2025-04-07T00:00:00"/>
    <x v="7"/>
    <n v="-3.8"/>
    <x v="7"/>
    <m/>
    <s v="Uitgave"/>
    <n v="-3.8"/>
    <x v="2"/>
    <s v="OK"/>
  </r>
  <r>
    <d v="2025-04-07T00:00:00"/>
    <x v="7"/>
    <n v="-16.66"/>
    <x v="1"/>
    <m/>
    <s v="Uitgave"/>
    <n v="-16.66"/>
    <x v="1"/>
    <s v="OK"/>
  </r>
  <r>
    <d v="2025-04-07T00:00:00"/>
    <x v="7"/>
    <n v="-86.39"/>
    <x v="22"/>
    <m/>
    <s v="Uitgave"/>
    <n v="-86.39"/>
    <x v="2"/>
    <s v="OK"/>
  </r>
  <r>
    <d v="2025-04-07T00:00:00"/>
    <x v="7"/>
    <n v="-21"/>
    <x v="1"/>
    <m/>
    <s v="Uitgave"/>
    <n v="-21"/>
    <x v="1"/>
    <s v="OK"/>
  </r>
  <r>
    <d v="2025-04-07T00:00:00"/>
    <x v="7"/>
    <n v="-29.46"/>
    <x v="1"/>
    <m/>
    <s v="Uitgave"/>
    <n v="-29.46"/>
    <x v="1"/>
    <s v="OK"/>
  </r>
  <r>
    <d v="2025-04-07T00:00:00"/>
    <x v="7"/>
    <n v="-1.5"/>
    <x v="6"/>
    <m/>
    <s v="Uitgave"/>
    <n v="-1.5"/>
    <x v="2"/>
    <s v="OK"/>
  </r>
  <r>
    <d v="2025-04-07T00:00:00"/>
    <x v="7"/>
    <n v="-1.5"/>
    <x v="6"/>
    <m/>
    <s v="Uitgave"/>
    <n v="-1.5"/>
    <x v="2"/>
    <s v="OK"/>
  </r>
  <r>
    <d v="2025-04-07T00:00:00"/>
    <x v="7"/>
    <n v="-810.65"/>
    <x v="18"/>
    <m/>
    <s v="Uitgave"/>
    <n v="-810.65"/>
    <x v="1"/>
    <s v="OK"/>
  </r>
  <r>
    <d v="2025-04-07T00:00:00"/>
    <x v="7"/>
    <n v="-12.01"/>
    <x v="16"/>
    <m/>
    <s v="Uitgave"/>
    <n v="-12.01"/>
    <x v="1"/>
    <s v="OK"/>
  </r>
  <r>
    <d v="2025-04-07T00:00:00"/>
    <x v="7"/>
    <n v="-3.97"/>
    <x v="3"/>
    <m/>
    <s v="Uitgave"/>
    <n v="-3.97"/>
    <x v="1"/>
    <s v="OK"/>
  </r>
  <r>
    <d v="2025-04-07T00:00:00"/>
    <x v="7"/>
    <n v="-9.6999999999999993"/>
    <x v="14"/>
    <m/>
    <s v="Uitgave"/>
    <n v="-9.6999999999999993"/>
    <x v="2"/>
    <s v="OK"/>
  </r>
  <r>
    <d v="2025-04-07T00:00:00"/>
    <x v="7"/>
    <n v="-20.45"/>
    <x v="12"/>
    <m/>
    <s v="Uitgave"/>
    <n v="-20.45"/>
    <x v="2"/>
    <s v="OK"/>
  </r>
  <r>
    <d v="2025-04-08T00:00:00"/>
    <x v="7"/>
    <n v="-50"/>
    <x v="12"/>
    <m/>
    <s v="Uitgave"/>
    <n v="-50"/>
    <x v="2"/>
    <s v="OK"/>
  </r>
  <r>
    <d v="2025-04-08T00:00:00"/>
    <x v="7"/>
    <n v="-26.99"/>
    <x v="39"/>
    <m/>
    <s v="Uitgave"/>
    <n v="-26.99"/>
    <x v="2"/>
    <s v="OK"/>
  </r>
  <r>
    <d v="2025-04-08T00:00:00"/>
    <x v="7"/>
    <n v="-0.5"/>
    <x v="6"/>
    <m/>
    <s v="Uitgave"/>
    <n v="-0.5"/>
    <x v="2"/>
    <s v="OK"/>
  </r>
  <r>
    <d v="2025-04-08T00:00:00"/>
    <x v="7"/>
    <n v="-0.5"/>
    <x v="6"/>
    <m/>
    <s v="Uitgave"/>
    <n v="-0.5"/>
    <x v="2"/>
    <s v="OK"/>
  </r>
  <r>
    <d v="2025-04-08T00:00:00"/>
    <x v="7"/>
    <n v="-0.5"/>
    <x v="6"/>
    <m/>
    <s v="Uitgave"/>
    <n v="-0.5"/>
    <x v="2"/>
    <s v="OK"/>
  </r>
  <r>
    <d v="2025-04-08T00:00:00"/>
    <x v="7"/>
    <n v="-10.3"/>
    <x v="12"/>
    <m/>
    <s v="Uitgave"/>
    <n v="-10.3"/>
    <x v="2"/>
    <s v="OK"/>
  </r>
  <r>
    <d v="2025-04-08T00:00:00"/>
    <x v="7"/>
    <n v="0.01"/>
    <x v="12"/>
    <m/>
    <s v="Inkomst"/>
    <n v="0.01"/>
    <x v="2"/>
    <s v="OK"/>
  </r>
  <r>
    <d v="2025-04-08T00:00:00"/>
    <x v="7"/>
    <n v="-3.15"/>
    <x v="1"/>
    <m/>
    <s v="Uitgave"/>
    <n v="-3.15"/>
    <x v="1"/>
    <s v="OK"/>
  </r>
  <r>
    <d v="2025-04-08T00:00:00"/>
    <x v="7"/>
    <n v="-8.0299999999999994"/>
    <x v="1"/>
    <m/>
    <s v="Uitgave"/>
    <n v="-8.0299999999999994"/>
    <x v="1"/>
    <s v="OK"/>
  </r>
  <r>
    <d v="2025-04-08T00:00:00"/>
    <x v="7"/>
    <n v="-25.95"/>
    <x v="23"/>
    <m/>
    <s v="Uitgave"/>
    <n v="-25.95"/>
    <x v="1"/>
    <s v="OK"/>
  </r>
  <r>
    <d v="2025-04-08T00:00:00"/>
    <x v="7"/>
    <n v="-25.95"/>
    <x v="23"/>
    <m/>
    <s v="Uitgave"/>
    <n v="-25.95"/>
    <x v="1"/>
    <s v="OK"/>
  </r>
  <r>
    <d v="2025-04-08T00:00:00"/>
    <x v="7"/>
    <n v="-64"/>
    <x v="23"/>
    <m/>
    <s v="Uitgave"/>
    <n v="-64"/>
    <x v="1"/>
    <s v="OK"/>
  </r>
  <r>
    <d v="2025-04-08T00:00:00"/>
    <x v="7"/>
    <n v="-64"/>
    <x v="23"/>
    <m/>
    <s v="Uitgave"/>
    <n v="-64"/>
    <x v="1"/>
    <s v="OK"/>
  </r>
  <r>
    <d v="2025-04-09T00:00:00"/>
    <x v="7"/>
    <n v="-148.25"/>
    <x v="27"/>
    <m/>
    <s v="Uitgave"/>
    <n v="-148.25"/>
    <x v="2"/>
    <s v="OK"/>
  </r>
  <r>
    <d v="2025-04-09T00:00:00"/>
    <x v="7"/>
    <n v="-54.4"/>
    <x v="14"/>
    <m/>
    <s v="Uitgave"/>
    <n v="-54.4"/>
    <x v="2"/>
    <s v="OK"/>
  </r>
  <r>
    <d v="2025-04-09T00:00:00"/>
    <x v="7"/>
    <n v="-32.1"/>
    <x v="14"/>
    <m/>
    <s v="Uitgave"/>
    <n v="-32.1"/>
    <x v="2"/>
    <s v="OK"/>
  </r>
  <r>
    <d v="2025-04-09T00:00:00"/>
    <x v="7"/>
    <n v="-9.83"/>
    <x v="23"/>
    <m/>
    <s v="Uitgave"/>
    <n v="-9.83"/>
    <x v="1"/>
    <s v="OK"/>
  </r>
  <r>
    <d v="2025-04-09T00:00:00"/>
    <x v="7"/>
    <n v="-1.5"/>
    <x v="6"/>
    <m/>
    <s v="Uitgave"/>
    <n v="-1.5"/>
    <x v="2"/>
    <s v="OK"/>
  </r>
  <r>
    <d v="2025-04-09T00:00:00"/>
    <x v="7"/>
    <n v="-13.13"/>
    <x v="1"/>
    <m/>
    <s v="Uitgave"/>
    <n v="-13.13"/>
    <x v="1"/>
    <s v="OK"/>
  </r>
  <r>
    <d v="2025-04-09T00:00:00"/>
    <x v="7"/>
    <n v="-9.6300000000000008"/>
    <x v="3"/>
    <m/>
    <s v="Uitgave"/>
    <n v="-9.6300000000000008"/>
    <x v="1"/>
    <s v="OK"/>
  </r>
  <r>
    <d v="2025-04-09T00:00:00"/>
    <x v="7"/>
    <n v="-5"/>
    <x v="3"/>
    <m/>
    <s v="Uitgave"/>
    <n v="-5"/>
    <x v="1"/>
    <s v="OK"/>
  </r>
  <r>
    <d v="2025-04-09T00:00:00"/>
    <x v="7"/>
    <n v="-56.4"/>
    <x v="39"/>
    <m/>
    <s v="Uitgave"/>
    <n v="-56.4"/>
    <x v="2"/>
    <s v="OK"/>
  </r>
  <r>
    <d v="2025-04-09T00:00:00"/>
    <x v="7"/>
    <n v="-4.5999999999999996"/>
    <x v="1"/>
    <m/>
    <s v="Uitgave"/>
    <n v="-4.5999999999999996"/>
    <x v="1"/>
    <s v="OK"/>
  </r>
  <r>
    <d v="2025-04-10T00:00:00"/>
    <x v="7"/>
    <n v="50"/>
    <x v="12"/>
    <m/>
    <s v="Inkomst"/>
    <n v="50"/>
    <x v="2"/>
    <s v="OK"/>
  </r>
  <r>
    <d v="2025-04-10T00:00:00"/>
    <x v="7"/>
    <n v="-4.28"/>
    <x v="3"/>
    <m/>
    <s v="Uitgave"/>
    <n v="-4.28"/>
    <x v="1"/>
    <s v="OK"/>
  </r>
  <r>
    <d v="2025-04-10T00:00:00"/>
    <x v="7"/>
    <n v="-5"/>
    <x v="3"/>
    <m/>
    <s v="Uitgave"/>
    <n v="-5"/>
    <x v="1"/>
    <s v="OK"/>
  </r>
  <r>
    <d v="2025-04-10T00:00:00"/>
    <x v="7"/>
    <n v="-11.83"/>
    <x v="1"/>
    <m/>
    <s v="Uitgave"/>
    <n v="-11.83"/>
    <x v="1"/>
    <s v="OK"/>
  </r>
  <r>
    <d v="2025-04-10T00:00:00"/>
    <x v="7"/>
    <n v="-1.5"/>
    <x v="6"/>
    <m/>
    <s v="Uitgave"/>
    <n v="-1.5"/>
    <x v="2"/>
    <s v="OK"/>
  </r>
  <r>
    <d v="2025-04-10T00:00:00"/>
    <x v="7"/>
    <n v="-1.5"/>
    <x v="6"/>
    <m/>
    <s v="Uitgave"/>
    <n v="-1.5"/>
    <x v="2"/>
    <s v="OK"/>
  </r>
  <r>
    <d v="2025-04-10T00:00:00"/>
    <x v="7"/>
    <n v="-3.38"/>
    <x v="1"/>
    <m/>
    <s v="Uitgave"/>
    <n v="-3.38"/>
    <x v="1"/>
    <s v="OK"/>
  </r>
  <r>
    <d v="2025-04-11T00:00:00"/>
    <x v="7"/>
    <n v="-7.15"/>
    <x v="23"/>
    <m/>
    <s v="Uitgave"/>
    <n v="-7.15"/>
    <x v="1"/>
    <s v="OK"/>
  </r>
  <r>
    <d v="2025-04-11T00:00:00"/>
    <x v="7"/>
    <n v="-5"/>
    <x v="1"/>
    <m/>
    <s v="Uitgave"/>
    <n v="-5"/>
    <x v="1"/>
    <s v="OK"/>
  </r>
  <r>
    <d v="2025-04-11T00:00:00"/>
    <x v="7"/>
    <n v="-1.5"/>
    <x v="6"/>
    <m/>
    <s v="Uitgave"/>
    <n v="-1.5"/>
    <x v="2"/>
    <s v="OK"/>
  </r>
  <r>
    <d v="2025-04-11T00:00:00"/>
    <x v="7"/>
    <n v="-27"/>
    <x v="34"/>
    <m/>
    <s v="Uitgave"/>
    <n v="-27"/>
    <x v="2"/>
    <s v="OK"/>
  </r>
  <r>
    <d v="2025-04-11T00:00:00"/>
    <x v="7"/>
    <n v="-18.52"/>
    <x v="1"/>
    <m/>
    <s v="Uitgave"/>
    <n v="-18.52"/>
    <x v="1"/>
    <s v="OK"/>
  </r>
  <r>
    <d v="2025-04-11T00:00:00"/>
    <x v="7"/>
    <n v="-1.94"/>
    <x v="1"/>
    <m/>
    <s v="Uitgave"/>
    <n v="-1.94"/>
    <x v="1"/>
    <s v="OK"/>
  </r>
  <r>
    <d v="2025-04-11T00:00:00"/>
    <x v="7"/>
    <n v="-7.4"/>
    <x v="14"/>
    <m/>
    <s v="Uitgave"/>
    <n v="-7.4"/>
    <x v="2"/>
    <s v="OK"/>
  </r>
  <r>
    <d v="2025-04-12T00:00:00"/>
    <x v="7"/>
    <n v="-25.3"/>
    <x v="1"/>
    <m/>
    <s v="Uitgave"/>
    <n v="-25.3"/>
    <x v="1"/>
    <s v="OK"/>
  </r>
  <r>
    <d v="2025-04-12T00:00:00"/>
    <x v="7"/>
    <n v="-2.5"/>
    <x v="47"/>
    <m/>
    <s v="Uitgave"/>
    <n v="-2.5"/>
    <x v="2"/>
    <s v="OK"/>
  </r>
  <r>
    <d v="2025-04-13T00:00:00"/>
    <x v="7"/>
    <n v="-3.99"/>
    <x v="34"/>
    <m/>
    <s v="Uitgave"/>
    <n v="-3.99"/>
    <x v="2"/>
    <s v="OK"/>
  </r>
  <r>
    <d v="2025-04-13T00:00:00"/>
    <x v="7"/>
    <n v="-9.99"/>
    <x v="34"/>
    <m/>
    <s v="Uitgave"/>
    <n v="-9.99"/>
    <x v="2"/>
    <s v="OK"/>
  </r>
  <r>
    <d v="2025-04-13T00:00:00"/>
    <x v="7"/>
    <n v="-47"/>
    <x v="34"/>
    <m/>
    <s v="Uitgave"/>
    <n v="-47"/>
    <x v="2"/>
    <s v="OK"/>
  </r>
  <r>
    <d v="2025-04-14T00:00:00"/>
    <x v="7"/>
    <n v="-113.7"/>
    <x v="14"/>
    <m/>
    <s v="Uitgave"/>
    <n v="-113.7"/>
    <x v="2"/>
    <s v="OK"/>
  </r>
  <r>
    <d v="2025-04-14T00:00:00"/>
    <x v="7"/>
    <n v="-24.4"/>
    <x v="14"/>
    <m/>
    <s v="Uitgave"/>
    <n v="-24.4"/>
    <x v="2"/>
    <s v="OK"/>
  </r>
  <r>
    <d v="2025-04-14T00:00:00"/>
    <x v="7"/>
    <n v="-41"/>
    <x v="32"/>
    <m/>
    <s v="Uitgave"/>
    <n v="-41"/>
    <x v="2"/>
    <s v="OK"/>
  </r>
  <r>
    <d v="2025-04-14T00:00:00"/>
    <x v="7"/>
    <n v="-34"/>
    <x v="34"/>
    <m/>
    <s v="Uitgave"/>
    <n v="-34"/>
    <x v="2"/>
    <s v="OK"/>
  </r>
  <r>
    <d v="2025-04-14T00:00:00"/>
    <x v="7"/>
    <n v="-6.9"/>
    <x v="34"/>
    <m/>
    <s v="Uitgave"/>
    <n v="-6.9"/>
    <x v="2"/>
    <s v="OK"/>
  </r>
  <r>
    <d v="2025-04-14T00:00:00"/>
    <x v="7"/>
    <n v="-10.58"/>
    <x v="1"/>
    <m/>
    <s v="Uitgave"/>
    <n v="-10.58"/>
    <x v="1"/>
    <s v="OK"/>
  </r>
  <r>
    <d v="2025-04-14T00:00:00"/>
    <x v="7"/>
    <n v="-1.49"/>
    <x v="1"/>
    <m/>
    <s v="Uitgave"/>
    <n v="-1.49"/>
    <x v="1"/>
    <s v="OK"/>
  </r>
  <r>
    <d v="2025-04-14T00:00:00"/>
    <x v="7"/>
    <n v="-3.69"/>
    <x v="1"/>
    <m/>
    <s v="Uitgave"/>
    <n v="-3.69"/>
    <x v="1"/>
    <s v="OK"/>
  </r>
  <r>
    <d v="2025-04-14T00:00:00"/>
    <x v="7"/>
    <n v="-6.29"/>
    <x v="1"/>
    <m/>
    <s v="Uitgave"/>
    <n v="-6.29"/>
    <x v="1"/>
    <s v="OK"/>
  </r>
  <r>
    <d v="2025-04-14T00:00:00"/>
    <x v="7"/>
    <n v="-11.17"/>
    <x v="1"/>
    <m/>
    <s v="Uitgave"/>
    <n v="-11.17"/>
    <x v="1"/>
    <s v="OK"/>
  </r>
  <r>
    <d v="2025-04-14T00:00:00"/>
    <x v="7"/>
    <n v="-7.08"/>
    <x v="1"/>
    <m/>
    <s v="Uitgave"/>
    <n v="-7.08"/>
    <x v="1"/>
    <s v="OK"/>
  </r>
  <r>
    <d v="2025-04-14T00:00:00"/>
    <x v="7"/>
    <n v="-2.5"/>
    <x v="34"/>
    <m/>
    <s v="Uitgave"/>
    <n v="-2.5"/>
    <x v="2"/>
    <s v="OK"/>
  </r>
  <r>
    <d v="2025-04-14T00:00:00"/>
    <x v="7"/>
    <n v="-8.99"/>
    <x v="3"/>
    <m/>
    <s v="Uitgave"/>
    <n v="-8.99"/>
    <x v="1"/>
    <s v="OK"/>
  </r>
  <r>
    <d v="2025-04-14T00:00:00"/>
    <x v="7"/>
    <n v="-5"/>
    <x v="7"/>
    <m/>
    <s v="Uitgave"/>
    <n v="-5"/>
    <x v="2"/>
    <s v="OK"/>
  </r>
  <r>
    <d v="2025-04-14T00:00:00"/>
    <x v="7"/>
    <n v="-3.81"/>
    <x v="1"/>
    <m/>
    <s v="Uitgave"/>
    <n v="-3.81"/>
    <x v="1"/>
    <s v="OK"/>
  </r>
  <r>
    <d v="2025-04-14T00:00:00"/>
    <x v="7"/>
    <n v="-6.59"/>
    <x v="17"/>
    <m/>
    <s v="Uitgave"/>
    <n v="-6.59"/>
    <x v="2"/>
    <s v="OK"/>
  </r>
  <r>
    <d v="2025-04-14T00:00:00"/>
    <x v="7"/>
    <n v="-6.8"/>
    <x v="1"/>
    <m/>
    <s v="Uitgave"/>
    <n v="-6.8"/>
    <x v="1"/>
    <s v="OK"/>
  </r>
  <r>
    <d v="2025-04-14T00:00:00"/>
    <x v="7"/>
    <n v="-1.5"/>
    <x v="6"/>
    <m/>
    <s v="Uitgave"/>
    <n v="-1.5"/>
    <x v="2"/>
    <s v="OK"/>
  </r>
  <r>
    <d v="2025-04-14T00:00:00"/>
    <x v="7"/>
    <n v="-5.7"/>
    <x v="47"/>
    <m/>
    <s v="Uitgave"/>
    <n v="-5.7"/>
    <x v="2"/>
    <s v="OK"/>
  </r>
  <r>
    <d v="2025-04-14T00:00:00"/>
    <x v="7"/>
    <n v="-42.6"/>
    <x v="47"/>
    <m/>
    <s v="Uitgave"/>
    <n v="-42.6"/>
    <x v="2"/>
    <s v="OK"/>
  </r>
  <r>
    <d v="2025-04-14T00:00:00"/>
    <x v="7"/>
    <n v="-5"/>
    <x v="3"/>
    <m/>
    <s v="Uitgave"/>
    <n v="-5"/>
    <x v="1"/>
    <s v="OK"/>
  </r>
  <r>
    <d v="2025-04-14T00:00:00"/>
    <x v="7"/>
    <n v="-79.98"/>
    <x v="22"/>
    <m/>
    <s v="Uitgave"/>
    <n v="-79.98"/>
    <x v="2"/>
    <s v="OK"/>
  </r>
  <r>
    <d v="2025-04-14T00:00:00"/>
    <x v="7"/>
    <n v="-8"/>
    <x v="3"/>
    <m/>
    <s v="Uitgave"/>
    <n v="-8"/>
    <x v="1"/>
    <s v="OK"/>
  </r>
  <r>
    <d v="2025-04-14T00:00:00"/>
    <x v="7"/>
    <n v="-2.19"/>
    <x v="3"/>
    <m/>
    <s v="Uitgave"/>
    <n v="-2.19"/>
    <x v="1"/>
    <s v="OK"/>
  </r>
  <r>
    <d v="2025-04-15T00:00:00"/>
    <x v="7"/>
    <n v="-201.19"/>
    <x v="54"/>
    <m/>
    <s v="Uitgave"/>
    <n v="-201.19"/>
    <x v="2"/>
    <s v="OK"/>
  </r>
  <r>
    <d v="2025-04-15T00:00:00"/>
    <x v="7"/>
    <n v="-18.399999999999999"/>
    <x v="34"/>
    <m/>
    <s v="Uitgave"/>
    <n v="-18.399999999999999"/>
    <x v="2"/>
    <s v="OK"/>
  </r>
  <r>
    <d v="2025-04-15T00:00:00"/>
    <x v="7"/>
    <n v="-8.5"/>
    <x v="34"/>
    <m/>
    <s v="Uitgave"/>
    <n v="-8.5"/>
    <x v="2"/>
    <s v="OK"/>
  </r>
  <r>
    <d v="2025-04-15T00:00:00"/>
    <x v="7"/>
    <n v="-150"/>
    <x v="15"/>
    <m/>
    <s v="Uitgave"/>
    <n v="-150"/>
    <x v="2"/>
    <s v="OK"/>
  </r>
  <r>
    <d v="2025-04-15T00:00:00"/>
    <x v="7"/>
    <n v="-7.95"/>
    <x v="3"/>
    <m/>
    <s v="Uitgave"/>
    <n v="-7.95"/>
    <x v="1"/>
    <s v="OK"/>
  </r>
  <r>
    <d v="2025-04-15T00:00:00"/>
    <x v="7"/>
    <n v="-5"/>
    <x v="3"/>
    <m/>
    <s v="Uitgave"/>
    <n v="-5"/>
    <x v="1"/>
    <s v="OK"/>
  </r>
  <r>
    <d v="2025-04-16T00:00:00"/>
    <x v="7"/>
    <n v="-30.3"/>
    <x v="14"/>
    <m/>
    <s v="Uitgave"/>
    <n v="-30.3"/>
    <x v="2"/>
    <s v="OK"/>
  </r>
  <r>
    <d v="2025-04-16T00:00:00"/>
    <x v="7"/>
    <n v="-7"/>
    <x v="45"/>
    <m/>
    <s v="Uitgave"/>
    <n v="-7"/>
    <x v="2"/>
    <s v="OK"/>
  </r>
  <r>
    <d v="2025-04-16T00:00:00"/>
    <x v="7"/>
    <n v="-18.260000000000002"/>
    <x v="1"/>
    <m/>
    <s v="Uitgave"/>
    <n v="-18.260000000000002"/>
    <x v="1"/>
    <s v="OK"/>
  </r>
  <r>
    <d v="2025-04-16T00:00:00"/>
    <x v="7"/>
    <n v="-23.52"/>
    <x v="1"/>
    <m/>
    <s v="Uitgave"/>
    <n v="-23.52"/>
    <x v="1"/>
    <s v="OK"/>
  </r>
  <r>
    <d v="2025-04-16T00:00:00"/>
    <x v="7"/>
    <n v="-120.6"/>
    <x v="39"/>
    <m/>
    <s v="Uitgave"/>
    <n v="-120.6"/>
    <x v="2"/>
    <s v="OK"/>
  </r>
  <r>
    <d v="2025-04-16T00:00:00"/>
    <x v="7"/>
    <n v="-85"/>
    <x v="25"/>
    <m/>
    <s v="Uitgave"/>
    <n v="-85"/>
    <x v="1"/>
    <s v="OK"/>
  </r>
  <r>
    <d v="2025-04-16T00:00:00"/>
    <x v="7"/>
    <n v="-81.66"/>
    <x v="25"/>
    <m/>
    <s v="Uitgave"/>
    <n v="-81.66"/>
    <x v="1"/>
    <s v="OK"/>
  </r>
  <r>
    <d v="2025-04-17T00:00:00"/>
    <x v="7"/>
    <n v="72"/>
    <x v="32"/>
    <m/>
    <s v="Inkomst"/>
    <n v="72"/>
    <x v="2"/>
    <s v="OK"/>
  </r>
  <r>
    <d v="2025-04-17T00:00:00"/>
    <x v="7"/>
    <n v="-1.66"/>
    <x v="3"/>
    <m/>
    <s v="Uitgave"/>
    <n v="-1.66"/>
    <x v="1"/>
    <s v="OK"/>
  </r>
  <r>
    <d v="2025-04-17T00:00:00"/>
    <x v="7"/>
    <n v="-16.46"/>
    <x v="1"/>
    <m/>
    <s v="Uitgave"/>
    <n v="-16.46"/>
    <x v="1"/>
    <s v="OK"/>
  </r>
  <r>
    <d v="2025-04-17T00:00:00"/>
    <x v="7"/>
    <n v="-8.75"/>
    <x v="3"/>
    <m/>
    <s v="Uitgave"/>
    <n v="-8.75"/>
    <x v="1"/>
    <s v="OK"/>
  </r>
  <r>
    <d v="2025-04-17T00:00:00"/>
    <x v="7"/>
    <n v="-5"/>
    <x v="3"/>
    <m/>
    <s v="Uitgave"/>
    <n v="-5"/>
    <x v="1"/>
    <s v="OK"/>
  </r>
  <r>
    <d v="2025-04-17T00:00:00"/>
    <x v="7"/>
    <n v="-108"/>
    <x v="34"/>
    <m/>
    <s v="Uitgave"/>
    <n v="-108"/>
    <x v="2"/>
    <s v="OK"/>
  </r>
  <r>
    <d v="2025-04-17T00:00:00"/>
    <x v="7"/>
    <n v="-8.1"/>
    <x v="1"/>
    <m/>
    <s v="Uitgave"/>
    <n v="-8.1"/>
    <x v="1"/>
    <s v="OK"/>
  </r>
  <r>
    <d v="2025-04-18T00:00:00"/>
    <x v="7"/>
    <n v="-19"/>
    <x v="1"/>
    <m/>
    <s v="Uitgave"/>
    <n v="-19"/>
    <x v="1"/>
    <s v="OK"/>
  </r>
  <r>
    <d v="2025-04-18T00:00:00"/>
    <x v="7"/>
    <n v="-17"/>
    <x v="44"/>
    <m/>
    <s v="Uitgave"/>
    <n v="-17"/>
    <x v="2"/>
    <s v="OK"/>
  </r>
  <r>
    <d v="2025-04-22T00:00:00"/>
    <x v="7"/>
    <n v="-2"/>
    <x v="12"/>
    <m/>
    <s v="Uitgave"/>
    <n v="-2"/>
    <x v="2"/>
    <s v="OK"/>
  </r>
  <r>
    <d v="2025-04-22T00:00:00"/>
    <x v="7"/>
    <n v="-5"/>
    <x v="12"/>
    <m/>
    <s v="Uitgave"/>
    <n v="-5"/>
    <x v="2"/>
    <s v="OK"/>
  </r>
  <r>
    <d v="2025-04-22T00:00:00"/>
    <x v="7"/>
    <n v="-32.020000000000003"/>
    <x v="1"/>
    <m/>
    <s v="Uitgave"/>
    <n v="-32.020000000000003"/>
    <x v="1"/>
    <s v="OK"/>
  </r>
  <r>
    <d v="2025-04-22T00:00:00"/>
    <x v="7"/>
    <n v="-19.670000000000002"/>
    <x v="1"/>
    <m/>
    <s v="Uitgave"/>
    <n v="-19.670000000000002"/>
    <x v="1"/>
    <s v="OK"/>
  </r>
  <r>
    <d v="2025-04-22T00:00:00"/>
    <x v="7"/>
    <n v="-5"/>
    <x v="55"/>
    <m/>
    <s v="Uitgave"/>
    <n v="-5"/>
    <x v="1"/>
    <s v="OK"/>
  </r>
  <r>
    <d v="2025-04-22T00:00:00"/>
    <x v="7"/>
    <n v="-7.89"/>
    <x v="3"/>
    <m/>
    <s v="Uitgave"/>
    <n v="-7.89"/>
    <x v="1"/>
    <s v="OK"/>
  </r>
  <r>
    <d v="2025-04-22T00:00:00"/>
    <x v="7"/>
    <n v="-5"/>
    <x v="3"/>
    <m/>
    <s v="Uitgave"/>
    <n v="-5"/>
    <x v="1"/>
    <s v="OK"/>
  </r>
  <r>
    <d v="2025-04-22T00:00:00"/>
    <x v="7"/>
    <n v="-13.99"/>
    <x v="33"/>
    <m/>
    <s v="Uitgave"/>
    <n v="-13.99"/>
    <x v="2"/>
    <s v="OK"/>
  </r>
  <r>
    <d v="2025-04-22T00:00:00"/>
    <x v="7"/>
    <n v="-10.47"/>
    <x v="3"/>
    <m/>
    <s v="Uitgave"/>
    <n v="-10.47"/>
    <x v="1"/>
    <s v="OK"/>
  </r>
  <r>
    <d v="2025-04-22T00:00:00"/>
    <x v="7"/>
    <n v="-5"/>
    <x v="3"/>
    <m/>
    <s v="Uitgave"/>
    <n v="-5"/>
    <x v="1"/>
    <s v="OK"/>
  </r>
  <r>
    <d v="2025-04-22T00:00:00"/>
    <x v="7"/>
    <n v="-81.8"/>
    <x v="56"/>
    <m/>
    <s v="Uitgave"/>
    <n v="-81.8"/>
    <x v="2"/>
    <s v="OK"/>
  </r>
  <r>
    <d v="2025-04-22T00:00:00"/>
    <x v="7"/>
    <n v="-8.7899999999999991"/>
    <x v="1"/>
    <m/>
    <s v="Uitgave"/>
    <n v="-8.7899999999999991"/>
    <x v="1"/>
    <s v="OK"/>
  </r>
  <r>
    <d v="2025-04-22T00:00:00"/>
    <x v="7"/>
    <n v="-6.88"/>
    <x v="1"/>
    <m/>
    <s v="Uitgave"/>
    <n v="-6.88"/>
    <x v="1"/>
    <s v="OK"/>
  </r>
  <r>
    <d v="2025-04-22T00:00:00"/>
    <x v="7"/>
    <n v="-6.79"/>
    <x v="1"/>
    <m/>
    <s v="Uitgave"/>
    <n v="-6.79"/>
    <x v="1"/>
    <s v="OK"/>
  </r>
  <r>
    <d v="2025-04-22T00:00:00"/>
    <x v="7"/>
    <n v="-24.07"/>
    <x v="1"/>
    <m/>
    <s v="Uitgave"/>
    <n v="-24.07"/>
    <x v="1"/>
    <s v="OK"/>
  </r>
  <r>
    <d v="2025-04-22T00:00:00"/>
    <x v="7"/>
    <n v="-3.4"/>
    <x v="3"/>
    <m/>
    <s v="Uitgave"/>
    <n v="-3.4"/>
    <x v="1"/>
    <s v="OK"/>
  </r>
  <r>
    <d v="2025-04-22T00:00:00"/>
    <x v="7"/>
    <n v="-99.1"/>
    <x v="39"/>
    <m/>
    <s v="Uitgave"/>
    <n v="-99.1"/>
    <x v="2"/>
    <s v="OK"/>
  </r>
  <r>
    <d v="2025-04-22T00:00:00"/>
    <x v="7"/>
    <n v="-48.28"/>
    <x v="1"/>
    <m/>
    <s v="Uitgave"/>
    <n v="-48.28"/>
    <x v="1"/>
    <s v="OK"/>
  </r>
  <r>
    <d v="2025-04-22T00:00:00"/>
    <x v="7"/>
    <n v="-5"/>
    <x v="7"/>
    <m/>
    <s v="Uitgave"/>
    <n v="-5"/>
    <x v="2"/>
    <s v="OK"/>
  </r>
  <r>
    <d v="2025-04-22T00:00:00"/>
    <x v="7"/>
    <n v="-5"/>
    <x v="7"/>
    <m/>
    <s v="Uitgave"/>
    <n v="-5"/>
    <x v="2"/>
    <s v="OK"/>
  </r>
  <r>
    <d v="2025-04-22T00:00:00"/>
    <x v="7"/>
    <n v="-2.69"/>
    <x v="1"/>
    <m/>
    <s v="Uitgave"/>
    <n v="-2.69"/>
    <x v="1"/>
    <s v="OK"/>
  </r>
  <r>
    <d v="2025-04-22T00:00:00"/>
    <x v="7"/>
    <n v="-16.98"/>
    <x v="34"/>
    <m/>
    <s v="Uitgave"/>
    <n v="-16.98"/>
    <x v="2"/>
    <s v="OK"/>
  </r>
  <r>
    <d v="2025-04-22T00:00:00"/>
    <x v="7"/>
    <n v="-5.99"/>
    <x v="34"/>
    <m/>
    <s v="Uitgave"/>
    <n v="-5.99"/>
    <x v="2"/>
    <s v="OK"/>
  </r>
  <r>
    <d v="2025-04-22T00:00:00"/>
    <x v="7"/>
    <n v="8"/>
    <x v="12"/>
    <m/>
    <s v="Inkomst"/>
    <n v="8"/>
    <x v="2"/>
    <s v="OK"/>
  </r>
  <r>
    <d v="2025-04-22T00:00:00"/>
    <x v="7"/>
    <n v="-33.549999999999997"/>
    <x v="26"/>
    <m/>
    <s v="Uitgave"/>
    <n v="-33.549999999999997"/>
    <x v="1"/>
    <s v="OK"/>
  </r>
  <r>
    <d v="2025-04-22T00:00:00"/>
    <x v="7"/>
    <n v="-53.29"/>
    <x v="31"/>
    <m/>
    <s v="Uitgave"/>
    <n v="-53.29"/>
    <x v="1"/>
    <s v="OK"/>
  </r>
  <r>
    <d v="2025-04-22T00:00:00"/>
    <x v="7"/>
    <n v="-29.99"/>
    <x v="30"/>
    <m/>
    <s v="Uitgave"/>
    <n v="-29.99"/>
    <x v="1"/>
    <s v="OK"/>
  </r>
  <r>
    <d v="2025-04-23T00:00:00"/>
    <x v="7"/>
    <n v="-32.9"/>
    <x v="14"/>
    <m/>
    <s v="Uitgave"/>
    <n v="-32.9"/>
    <x v="2"/>
    <s v="OK"/>
  </r>
  <r>
    <d v="2025-04-23T00:00:00"/>
    <x v="7"/>
    <n v="-5.85"/>
    <x v="7"/>
    <m/>
    <s v="Uitgave"/>
    <n v="-5.85"/>
    <x v="2"/>
    <s v="OK"/>
  </r>
  <r>
    <d v="2025-04-23T00:00:00"/>
    <x v="7"/>
    <n v="-6.55"/>
    <x v="1"/>
    <m/>
    <s v="Uitgave"/>
    <n v="-6.55"/>
    <x v="1"/>
    <s v="OK"/>
  </r>
  <r>
    <d v="2025-04-23T00:00:00"/>
    <x v="7"/>
    <n v="-1.5"/>
    <x v="6"/>
    <m/>
    <s v="Uitgave"/>
    <n v="-1.5"/>
    <x v="2"/>
    <s v="OK"/>
  </r>
  <r>
    <d v="2025-04-23T00:00:00"/>
    <x v="7"/>
    <n v="-3.7"/>
    <x v="1"/>
    <m/>
    <s v="Uitgave"/>
    <n v="-3.7"/>
    <x v="1"/>
    <s v="OK"/>
  </r>
  <r>
    <d v="2025-04-23T00:00:00"/>
    <x v="7"/>
    <n v="-11.24"/>
    <x v="1"/>
    <m/>
    <s v="Uitgave"/>
    <n v="-11.24"/>
    <x v="1"/>
    <s v="OK"/>
  </r>
  <r>
    <d v="2025-04-23T00:00:00"/>
    <x v="7"/>
    <n v="-14.42"/>
    <x v="1"/>
    <m/>
    <s v="Uitgave"/>
    <n v="-14.42"/>
    <x v="1"/>
    <s v="OK"/>
  </r>
  <r>
    <d v="2025-04-23T00:00:00"/>
    <x v="7"/>
    <n v="7"/>
    <x v="19"/>
    <m/>
    <s v="Inkomst"/>
    <n v="7"/>
    <x v="2"/>
    <s v="OK"/>
  </r>
  <r>
    <d v="2025-04-24T00:00:00"/>
    <x v="7"/>
    <n v="-1.5"/>
    <x v="6"/>
    <m/>
    <s v="Uitgave"/>
    <n v="-1.5"/>
    <x v="2"/>
    <s v="OK"/>
  </r>
  <r>
    <d v="2025-04-24T00:00:00"/>
    <x v="7"/>
    <n v="-1.5"/>
    <x v="6"/>
    <m/>
    <s v="Uitgave"/>
    <n v="-1.5"/>
    <x v="2"/>
    <s v="OK"/>
  </r>
  <r>
    <d v="2025-04-24T00:00:00"/>
    <x v="7"/>
    <n v="-12.84"/>
    <x v="1"/>
    <m/>
    <s v="Uitgave"/>
    <n v="-12.84"/>
    <x v="1"/>
    <s v="OK"/>
  </r>
  <r>
    <d v="2025-04-25T00:00:00"/>
    <x v="7"/>
    <n v="-4"/>
    <x v="23"/>
    <m/>
    <s v="Uitgave"/>
    <n v="-4"/>
    <x v="1"/>
    <s v="OK"/>
  </r>
  <r>
    <d v="2025-04-25T00:00:00"/>
    <x v="7"/>
    <n v="-4.0999999999999996"/>
    <x v="1"/>
    <m/>
    <s v="Uitgave"/>
    <n v="-4.0999999999999996"/>
    <x v="1"/>
    <s v="OK"/>
  </r>
  <r>
    <d v="2025-04-25T00:00:00"/>
    <x v="7"/>
    <n v="-1.5"/>
    <x v="6"/>
    <m/>
    <s v="Uitgave"/>
    <n v="-1.5"/>
    <x v="2"/>
    <s v="OK"/>
  </r>
  <r>
    <d v="2025-04-25T00:00:00"/>
    <x v="7"/>
    <n v="-1.1000000000000001"/>
    <x v="6"/>
    <m/>
    <s v="Uitgave"/>
    <n v="-1.1000000000000001"/>
    <x v="2"/>
    <s v="OK"/>
  </r>
  <r>
    <d v="2025-04-25T00:00:00"/>
    <x v="7"/>
    <n v="-18.91"/>
    <x v="1"/>
    <m/>
    <s v="Uitgave"/>
    <n v="-18.91"/>
    <x v="1"/>
    <s v="OK"/>
  </r>
  <r>
    <d v="2025-04-25T00:00:00"/>
    <x v="7"/>
    <n v="-30.99"/>
    <x v="33"/>
    <m/>
    <s v="Uitgave"/>
    <n v="-30.99"/>
    <x v="2"/>
    <s v="OK"/>
  </r>
  <r>
    <d v="2025-04-25T00:00:00"/>
    <x v="7"/>
    <n v="-113.49"/>
    <x v="31"/>
    <m/>
    <s v="Uitgave"/>
    <n v="-113.49"/>
    <x v="1"/>
    <s v="OK"/>
  </r>
  <r>
    <d v="2025-04-26T00:00:00"/>
    <x v="7"/>
    <n v="-10"/>
    <x v="34"/>
    <m/>
    <s v="Uitgave"/>
    <n v="-10"/>
    <x v="2"/>
    <s v="OK"/>
  </r>
  <r>
    <d v="2025-04-26T00:00:00"/>
    <x v="7"/>
    <n v="-25"/>
    <x v="24"/>
    <m/>
    <s v="Uitgave"/>
    <n v="-25"/>
    <x v="1"/>
    <s v="OK"/>
  </r>
  <r>
    <d v="2025-04-27T00:00:00"/>
    <x v="7"/>
    <n v="-21.78"/>
    <x v="10"/>
    <m/>
    <s v="Uitgave"/>
    <n v="-21.78"/>
    <x v="2"/>
    <s v="OK"/>
  </r>
  <r>
    <d v="2025-04-27T00:00:00"/>
    <x v="7"/>
    <n v="-16.2"/>
    <x v="14"/>
    <m/>
    <s v="Uitgave"/>
    <n v="-16.2"/>
    <x v="2"/>
    <s v="OK"/>
  </r>
  <r>
    <d v="2025-04-27T00:00:00"/>
    <x v="7"/>
    <n v="-6.4"/>
    <x v="14"/>
    <m/>
    <s v="Uitgave"/>
    <n v="-6.4"/>
    <x v="2"/>
    <s v="OK"/>
  </r>
  <r>
    <d v="2025-04-28T00:00:00"/>
    <x v="7"/>
    <n v="-3"/>
    <x v="12"/>
    <m/>
    <s v="Uitgave"/>
    <n v="-3"/>
    <x v="2"/>
    <s v="OK"/>
  </r>
  <r>
    <d v="2025-04-28T00:00:00"/>
    <x v="7"/>
    <n v="-28.71"/>
    <x v="1"/>
    <m/>
    <s v="Uitgave"/>
    <n v="-28.71"/>
    <x v="1"/>
    <s v="OK"/>
  </r>
  <r>
    <d v="2025-04-28T00:00:00"/>
    <x v="7"/>
    <n v="-23.05"/>
    <x v="1"/>
    <m/>
    <s v="Uitgave"/>
    <n v="-23.05"/>
    <x v="1"/>
    <s v="OK"/>
  </r>
  <r>
    <d v="2025-04-28T00:00:00"/>
    <x v="7"/>
    <n v="-5.25"/>
    <x v="1"/>
    <m/>
    <s v="Uitgave"/>
    <n v="-5.25"/>
    <x v="1"/>
    <s v="OK"/>
  </r>
  <r>
    <d v="2025-04-28T00:00:00"/>
    <x v="7"/>
    <n v="-17"/>
    <x v="1"/>
    <m/>
    <s v="Uitgave"/>
    <n v="-17"/>
    <x v="1"/>
    <s v="OK"/>
  </r>
  <r>
    <d v="2025-04-28T00:00:00"/>
    <x v="7"/>
    <n v="-6"/>
    <x v="12"/>
    <m/>
    <s v="Uitgave"/>
    <n v="-6"/>
    <x v="2"/>
    <s v="OK"/>
  </r>
  <r>
    <d v="2025-04-28T00:00:00"/>
    <x v="7"/>
    <n v="-3"/>
    <x v="7"/>
    <m/>
    <s v="Uitgave"/>
    <n v="-3"/>
    <x v="2"/>
    <s v="OK"/>
  </r>
  <r>
    <d v="2025-04-28T00:00:00"/>
    <x v="7"/>
    <n v="-5"/>
    <x v="12"/>
    <m/>
    <s v="Uitgave"/>
    <n v="-5"/>
    <x v="2"/>
    <s v="OK"/>
  </r>
  <r>
    <d v="2025-04-28T00:00:00"/>
    <x v="7"/>
    <n v="-10"/>
    <x v="34"/>
    <m/>
    <s v="Uitgave"/>
    <n v="-10"/>
    <x v="2"/>
    <s v="OK"/>
  </r>
  <r>
    <d v="2025-04-28T00:00:00"/>
    <x v="7"/>
    <n v="-8"/>
    <x v="34"/>
    <m/>
    <s v="Uitgave"/>
    <n v="-8"/>
    <x v="2"/>
    <s v="OK"/>
  </r>
  <r>
    <d v="2025-04-28T00:00:00"/>
    <x v="7"/>
    <n v="-1.5"/>
    <x v="6"/>
    <m/>
    <s v="Uitgave"/>
    <n v="-1.5"/>
    <x v="2"/>
    <s v="OK"/>
  </r>
  <r>
    <d v="2025-04-28T00:00:00"/>
    <x v="7"/>
    <n v="-1.5"/>
    <x v="6"/>
    <m/>
    <s v="Uitgave"/>
    <n v="-1.5"/>
    <x v="2"/>
    <s v="OK"/>
  </r>
  <r>
    <d v="2025-04-28T00:00:00"/>
    <x v="7"/>
    <n v="-1.1000000000000001"/>
    <x v="6"/>
    <m/>
    <s v="Uitgave"/>
    <n v="-1.1000000000000001"/>
    <x v="2"/>
    <s v="OK"/>
  </r>
  <r>
    <d v="2025-04-28T00:00:00"/>
    <x v="7"/>
    <n v="-1.5"/>
    <x v="6"/>
    <m/>
    <s v="Uitgave"/>
    <n v="-1.5"/>
    <x v="2"/>
    <s v="OK"/>
  </r>
  <r>
    <d v="2025-04-28T00:00:00"/>
    <x v="7"/>
    <n v="-8.42"/>
    <x v="1"/>
    <m/>
    <s v="Uitgave"/>
    <n v="-8.42"/>
    <x v="1"/>
    <s v="OK"/>
  </r>
  <r>
    <d v="2025-04-28T00:00:00"/>
    <x v="7"/>
    <n v="-14.99"/>
    <x v="30"/>
    <m/>
    <s v="Uitgave"/>
    <n v="-14.99"/>
    <x v="1"/>
    <s v="OK"/>
  </r>
  <r>
    <d v="2025-04-29T00:00:00"/>
    <x v="7"/>
    <n v="-0.9"/>
    <x v="6"/>
    <m/>
    <s v="Uitgave"/>
    <n v="-0.9"/>
    <x v="2"/>
    <s v="OK"/>
  </r>
  <r>
    <d v="2025-04-29T00:00:00"/>
    <x v="7"/>
    <n v="-12.9"/>
    <x v="1"/>
    <m/>
    <s v="Uitgave"/>
    <n v="-12.9"/>
    <x v="1"/>
    <s v="OK"/>
  </r>
  <r>
    <d v="2025-04-29T00:00:00"/>
    <x v="7"/>
    <n v="-1.5"/>
    <x v="6"/>
    <m/>
    <s v="Uitgave"/>
    <n v="-1.5"/>
    <x v="2"/>
    <s v="OK"/>
  </r>
  <r>
    <d v="2025-04-29T00:00:00"/>
    <x v="7"/>
    <n v="-19.600000000000001"/>
    <x v="1"/>
    <m/>
    <s v="Uitgave"/>
    <n v="-19.600000000000001"/>
    <x v="1"/>
    <s v="OK"/>
  </r>
  <r>
    <d v="2025-04-30T00:00:00"/>
    <x v="7"/>
    <n v="-24.2"/>
    <x v="23"/>
    <m/>
    <s v="Uitgave"/>
    <n v="-24.2"/>
    <x v="1"/>
    <s v="OK"/>
  </r>
  <r>
    <d v="2025-04-30T00:00:00"/>
    <x v="7"/>
    <n v="-1.5"/>
    <x v="51"/>
    <m/>
    <s v="Uitgave"/>
    <n v="-1.5"/>
    <x v="1"/>
    <s v="OK"/>
  </r>
  <r>
    <d v="2025-04-30T00:00:00"/>
    <x v="7"/>
    <n v="-0.9"/>
    <x v="6"/>
    <m/>
    <s v="Uitgave"/>
    <n v="-0.9"/>
    <x v="2"/>
    <s v="OK"/>
  </r>
  <r>
    <d v="2025-04-30T00:00:00"/>
    <x v="7"/>
    <n v="-0.9"/>
    <x v="6"/>
    <m/>
    <s v="Uitgave"/>
    <n v="-0.9"/>
    <x v="2"/>
    <s v="OK"/>
  </r>
  <r>
    <d v="2025-04-30T00:00:00"/>
    <x v="7"/>
    <n v="-11.7"/>
    <x v="1"/>
    <m/>
    <s v="Uitgave"/>
    <n v="-11.7"/>
    <x v="1"/>
    <s v="OK"/>
  </r>
  <r>
    <d v="2025-04-30T00:00:00"/>
    <x v="7"/>
    <n v="-2.7"/>
    <x v="27"/>
    <m/>
    <s v="Uitgave"/>
    <n v="-2.7"/>
    <x v="2"/>
    <s v="OK"/>
  </r>
  <r>
    <d v="2025-04-30T00:00:00"/>
    <x v="7"/>
    <n v="-3.69"/>
    <x v="17"/>
    <m/>
    <s v="Uitgave"/>
    <n v="-3.69"/>
    <x v="2"/>
    <s v="OK"/>
  </r>
  <r>
    <d v="2025-04-30T00:00:00"/>
    <x v="7"/>
    <n v="-9.5299999999999994"/>
    <x v="1"/>
    <m/>
    <s v="Uitgave"/>
    <n v="-9.5299999999999994"/>
    <x v="1"/>
    <s v="OK"/>
  </r>
  <r>
    <d v="2025-04-30T00:00:00"/>
    <x v="7"/>
    <n v="-7.38"/>
    <x v="1"/>
    <m/>
    <s v="Uitgave"/>
    <n v="-7.38"/>
    <x v="1"/>
    <s v="OK"/>
  </r>
  <r>
    <d v="2025-04-30T00:00:00"/>
    <x v="7"/>
    <n v="-35.58"/>
    <x v="1"/>
    <m/>
    <s v="Uitgave"/>
    <n v="-35.58"/>
    <x v="1"/>
    <s v="OK"/>
  </r>
  <r>
    <d v="2025-04-30T00:00:00"/>
    <x v="7"/>
    <n v="-10.73"/>
    <x v="1"/>
    <m/>
    <s v="Uitgave"/>
    <n v="-10.73"/>
    <x v="1"/>
    <s v="OK"/>
  </r>
  <r>
    <d v="2025-04-30T00:00:00"/>
    <x v="7"/>
    <n v="-91.08"/>
    <x v="12"/>
    <m/>
    <s v="Uitgave"/>
    <n v="-91.08"/>
    <x v="2"/>
    <s v="OK"/>
  </r>
  <r>
    <d v="2025-04-30T00:00:00"/>
    <x v="7"/>
    <n v="-10"/>
    <x v="46"/>
    <m/>
    <s v="Uitgave"/>
    <n v="-10"/>
    <x v="2"/>
    <s v="OK"/>
  </r>
  <r>
    <d v="2025-04-30T00:00:00"/>
    <x v="7"/>
    <n v="-66.03"/>
    <x v="36"/>
    <m/>
    <s v="Uitgave"/>
    <n v="-66.03"/>
    <x v="1"/>
    <s v="OK"/>
  </r>
  <r>
    <d v="2025-04-30T00:00:00"/>
    <x v="7"/>
    <n v="-44.64"/>
    <x v="8"/>
    <s v="EUROPESE DOMICILIERING               31-12 SCHULDEISER     : KBC VERZEKERINGEN REF. SCHULDEISER: 390794481282 MANDAATREFERTE  : L00194638787V0001 EIGEN OMSCHR.   : HOSPITALISATIEVERZEKERING MEDEDELING      : POL.54467509 31/12/2024-31/01/2025 HOSPITALISATIEVERZEKERING"/>
    <s v="Uitgave"/>
    <n v="-44.64"/>
    <x v="1"/>
    <s v="OK"/>
  </r>
  <r>
    <d v="2025-04-30T00:00:00"/>
    <x v="7"/>
    <n v="-586.12"/>
    <x v="37"/>
    <m/>
    <s v="Uitgave"/>
    <n v="-586.12"/>
    <x v="1"/>
    <s v="OK"/>
  </r>
  <r>
    <d v="2025-05-01T00:00:00"/>
    <x v="8"/>
    <n v="2582.21"/>
    <x v="0"/>
    <m/>
    <s v="Inkomst"/>
    <n v="2582.21"/>
    <x v="0"/>
    <s v="OK"/>
  </r>
  <r>
    <d v="2025-05-01T00:00:00"/>
    <x v="8"/>
    <n v="2376.23"/>
    <x v="0"/>
    <m/>
    <s v="Inkomst"/>
    <n v="2376.23"/>
    <x v="0"/>
    <s v="OK"/>
  </r>
  <r>
    <d v="2025-05-01T00:00:00"/>
    <x v="8"/>
    <n v="66"/>
    <x v="12"/>
    <m/>
    <s v="Inkomst"/>
    <n v="66"/>
    <x v="2"/>
    <s v="OK"/>
  </r>
  <r>
    <d v="2025-05-01T00:00:00"/>
    <x v="8"/>
    <n v="-13.9"/>
    <x v="34"/>
    <m/>
    <s v="Uitgave"/>
    <n v="-13.9"/>
    <x v="2"/>
    <s v="OK"/>
  </r>
  <r>
    <d v="2025-05-01T00:00:00"/>
    <x v="8"/>
    <n v="-12.8"/>
    <x v="34"/>
    <m/>
    <s v="Uitgave"/>
    <n v="-12.8"/>
    <x v="2"/>
    <s v="OK"/>
  </r>
  <r>
    <d v="2025-05-01T00:00:00"/>
    <x v="8"/>
    <n v="-899.89"/>
    <x v="53"/>
    <m/>
    <s v="Uitgave"/>
    <n v="-899.89"/>
    <x v="1"/>
    <s v="OK"/>
  </r>
  <r>
    <d v="2025-05-01T00:00:00"/>
    <x v="8"/>
    <n v="1760"/>
    <x v="0"/>
    <s v="maaltijdchecques"/>
    <s v="Inkomst"/>
    <n v="1760"/>
    <x v="0"/>
    <s v="OK"/>
  </r>
  <r>
    <d v="2025-05-02T00:00:00"/>
    <x v="8"/>
    <n v="-65.599999999999994"/>
    <x v="14"/>
    <m/>
    <s v="Uitgave"/>
    <n v="-65.599999999999994"/>
    <x v="2"/>
    <s v="OK"/>
  </r>
  <r>
    <d v="2025-05-02T00:00:00"/>
    <x v="8"/>
    <n v="-30.09"/>
    <x v="14"/>
    <m/>
    <s v="Uitgave"/>
    <n v="-30.09"/>
    <x v="2"/>
    <s v="OK"/>
  </r>
  <r>
    <d v="2025-05-02T00:00:00"/>
    <x v="8"/>
    <n v="-27.9"/>
    <x v="14"/>
    <m/>
    <s v="Uitgave"/>
    <n v="-27.9"/>
    <x v="2"/>
    <s v="OK"/>
  </r>
  <r>
    <d v="2025-05-02T00:00:00"/>
    <x v="8"/>
    <n v="-36.799999999999997"/>
    <x v="12"/>
    <m/>
    <s v="Uitgave"/>
    <n v="-36.799999999999997"/>
    <x v="2"/>
    <s v="OK"/>
  </r>
  <r>
    <d v="2025-05-02T00:00:00"/>
    <x v="8"/>
    <n v="-30.7"/>
    <x v="1"/>
    <m/>
    <s v="Uitgave"/>
    <n v="-30.7"/>
    <x v="1"/>
    <s v="OK"/>
  </r>
  <r>
    <d v="2025-05-02T00:00:00"/>
    <x v="8"/>
    <n v="-13.04"/>
    <x v="39"/>
    <m/>
    <s v="Uitgave"/>
    <n v="-13.04"/>
    <x v="2"/>
    <s v="OK"/>
  </r>
  <r>
    <d v="2025-05-02T00:00:00"/>
    <x v="8"/>
    <n v="-58.19"/>
    <x v="39"/>
    <m/>
    <s v="Uitgave"/>
    <n v="-58.19"/>
    <x v="2"/>
    <s v="OK"/>
  </r>
  <r>
    <d v="2025-05-02T00:00:00"/>
    <x v="8"/>
    <n v="-10"/>
    <x v="34"/>
    <m/>
    <s v="Uitgave"/>
    <n v="-10"/>
    <x v="2"/>
    <s v="OK"/>
  </r>
  <r>
    <d v="2025-05-02T00:00:00"/>
    <x v="8"/>
    <n v="-25"/>
    <x v="12"/>
    <m/>
    <s v="Uitgave"/>
    <n v="-25"/>
    <x v="2"/>
    <s v="OK"/>
  </r>
  <r>
    <d v="2025-05-02T00:00:00"/>
    <x v="8"/>
    <n v="-9"/>
    <x v="7"/>
    <m/>
    <s v="Uitgave"/>
    <n v="-9"/>
    <x v="2"/>
    <s v="OK"/>
  </r>
  <r>
    <d v="2025-05-02T00:00:00"/>
    <x v="8"/>
    <n v="-5"/>
    <x v="34"/>
    <m/>
    <s v="Uitgave"/>
    <n v="-5"/>
    <x v="2"/>
    <s v="OK"/>
  </r>
  <r>
    <d v="2025-05-02T00:00:00"/>
    <x v="8"/>
    <n v="-6.67"/>
    <x v="1"/>
    <m/>
    <s v="Uitgave"/>
    <n v="-6.67"/>
    <x v="1"/>
    <s v="OK"/>
  </r>
  <r>
    <d v="2025-05-02T00:00:00"/>
    <x v="8"/>
    <n v="-2.0499999999999998"/>
    <x v="1"/>
    <m/>
    <s v="Uitgave"/>
    <n v="-2.0499999999999998"/>
    <x v="1"/>
    <s v="OK"/>
  </r>
  <r>
    <d v="2025-05-02T00:00:00"/>
    <x v="8"/>
    <n v="-0.99"/>
    <x v="41"/>
    <m/>
    <s v="Uitgave"/>
    <n v="-0.99"/>
    <x v="2"/>
    <s v="OK"/>
  </r>
  <r>
    <d v="2025-05-02T00:00:00"/>
    <x v="8"/>
    <n v="-1.8"/>
    <x v="6"/>
    <m/>
    <s v="Uitgave"/>
    <n v="-1.8"/>
    <x v="2"/>
    <s v="OK"/>
  </r>
  <r>
    <d v="2025-05-02T00:00:00"/>
    <x v="8"/>
    <n v="-3.9"/>
    <x v="1"/>
    <m/>
    <s v="Uitgave"/>
    <n v="-3.9"/>
    <x v="1"/>
    <s v="OK"/>
  </r>
  <r>
    <d v="2025-05-02T00:00:00"/>
    <x v="8"/>
    <n v="-45.25"/>
    <x v="8"/>
    <m/>
    <s v="Uitgave"/>
    <n v="-45.25"/>
    <x v="1"/>
    <s v="OK"/>
  </r>
  <r>
    <d v="2025-05-02T00:00:00"/>
    <x v="8"/>
    <n v="-12"/>
    <x v="50"/>
    <m/>
    <s v="Uitgave"/>
    <n v="-12"/>
    <x v="1"/>
    <s v="OK"/>
  </r>
  <r>
    <d v="2025-05-02T00:00:00"/>
    <x v="8"/>
    <n v="-5.5"/>
    <x v="14"/>
    <m/>
    <s v="Uitgave"/>
    <n v="-5.5"/>
    <x v="2"/>
    <s v="OK"/>
  </r>
  <r>
    <d v="2025-05-02T00:00:00"/>
    <x v="8"/>
    <n v="-5"/>
    <x v="12"/>
    <m/>
    <s v="Uitgave"/>
    <n v="-5"/>
    <x v="2"/>
    <s v="OK"/>
  </r>
  <r>
    <d v="2025-05-03T00:00:00"/>
    <x v="8"/>
    <n v="-47"/>
    <x v="34"/>
    <m/>
    <s v="Uitgave"/>
    <n v="-47"/>
    <x v="2"/>
    <s v="OK"/>
  </r>
  <r>
    <d v="2025-05-04T00:00:00"/>
    <x v="8"/>
    <n v="-11.55"/>
    <x v="57"/>
    <m/>
    <s v="Uitgave"/>
    <n v="-11.55"/>
    <x v="2"/>
    <s v="OK"/>
  </r>
  <r>
    <d v="2025-05-04T00:00:00"/>
    <x v="8"/>
    <n v="-7.8"/>
    <x v="34"/>
    <m/>
    <s v="Uitgave"/>
    <n v="-7.8"/>
    <x v="2"/>
    <s v="OK"/>
  </r>
  <r>
    <d v="2025-05-04T00:00:00"/>
    <x v="8"/>
    <n v="-20.05"/>
    <x v="1"/>
    <m/>
    <s v="Uitgave"/>
    <n v="-20.05"/>
    <x v="1"/>
    <s v="OK"/>
  </r>
  <r>
    <d v="2025-05-05T00:00:00"/>
    <x v="8"/>
    <n v="-30.1"/>
    <x v="14"/>
    <m/>
    <s v="Uitgave"/>
    <n v="-30.1"/>
    <x v="2"/>
    <s v="OK"/>
  </r>
  <r>
    <d v="2025-05-05T00:00:00"/>
    <x v="8"/>
    <n v="-2.5"/>
    <x v="1"/>
    <m/>
    <s v="Uitgave"/>
    <n v="-2.5"/>
    <x v="1"/>
    <s v="OK"/>
  </r>
  <r>
    <d v="2025-05-05T00:00:00"/>
    <x v="8"/>
    <n v="-9.7799999999999994"/>
    <x v="1"/>
    <m/>
    <s v="Uitgave"/>
    <n v="-9.7799999999999994"/>
    <x v="1"/>
    <s v="OK"/>
  </r>
  <r>
    <d v="2025-05-05T00:00:00"/>
    <x v="8"/>
    <n v="-12.57"/>
    <x v="1"/>
    <m/>
    <s v="Uitgave"/>
    <n v="-12.57"/>
    <x v="1"/>
    <s v="OK"/>
  </r>
  <r>
    <d v="2025-05-05T00:00:00"/>
    <x v="8"/>
    <n v="5.22"/>
    <x v="13"/>
    <m/>
    <s v="Inkomst"/>
    <n v="5.22"/>
    <x v="1"/>
    <s v="OK"/>
  </r>
  <r>
    <d v="2025-05-05T00:00:00"/>
    <x v="8"/>
    <n v="-29.99"/>
    <x v="33"/>
    <m/>
    <s v="Uitgave"/>
    <n v="-29.99"/>
    <x v="2"/>
    <s v="OK"/>
  </r>
  <r>
    <d v="2025-05-05T00:00:00"/>
    <x v="8"/>
    <n v="-13.57"/>
    <x v="1"/>
    <m/>
    <s v="Uitgave"/>
    <n v="-13.57"/>
    <x v="1"/>
    <s v="OK"/>
  </r>
  <r>
    <d v="2025-05-05T00:00:00"/>
    <x v="8"/>
    <n v="-116.5"/>
    <x v="47"/>
    <m/>
    <s v="Uitgave"/>
    <n v="-116.5"/>
    <x v="2"/>
    <s v="OK"/>
  </r>
  <r>
    <d v="2025-05-05T00:00:00"/>
    <x v="8"/>
    <n v="-20.5"/>
    <x v="45"/>
    <m/>
    <s v="Uitgave"/>
    <n v="-20.5"/>
    <x v="2"/>
    <s v="OK"/>
  </r>
  <r>
    <d v="2025-05-05T00:00:00"/>
    <x v="8"/>
    <n v="-18"/>
    <x v="1"/>
    <m/>
    <s v="Uitgave"/>
    <n v="-18"/>
    <x v="1"/>
    <s v="OK"/>
  </r>
  <r>
    <d v="2025-05-05T00:00:00"/>
    <x v="8"/>
    <n v="-11.58"/>
    <x v="1"/>
    <m/>
    <s v="Uitgave"/>
    <n v="-11.58"/>
    <x v="1"/>
    <s v="OK"/>
  </r>
  <r>
    <d v="2025-05-05T00:00:00"/>
    <x v="8"/>
    <n v="-20.71"/>
    <x v="9"/>
    <m/>
    <s v="Uitgave"/>
    <n v="-20.71"/>
    <x v="1"/>
    <s v="OK"/>
  </r>
  <r>
    <d v="2025-05-06T00:00:00"/>
    <x v="8"/>
    <n v="-7.47"/>
    <x v="1"/>
    <m/>
    <s v="Uitgave"/>
    <n v="-7.47"/>
    <x v="1"/>
    <s v="OK"/>
  </r>
  <r>
    <d v="2025-05-06T00:00:00"/>
    <x v="8"/>
    <n v="-5.29"/>
    <x v="1"/>
    <m/>
    <s v="Uitgave"/>
    <n v="-5.29"/>
    <x v="1"/>
    <s v="OK"/>
  </r>
  <r>
    <d v="2025-05-06T00:00:00"/>
    <x v="8"/>
    <n v="-8.43"/>
    <x v="1"/>
    <m/>
    <s v="Uitgave"/>
    <n v="-8.43"/>
    <x v="1"/>
    <s v="OK"/>
  </r>
  <r>
    <d v="2025-05-06T00:00:00"/>
    <x v="8"/>
    <n v="91.08"/>
    <x v="12"/>
    <m/>
    <s v="Inkomst"/>
    <n v="91.08"/>
    <x v="2"/>
    <s v="OK"/>
  </r>
  <r>
    <d v="2025-05-06T00:00:00"/>
    <x v="8"/>
    <n v="50"/>
    <x v="12"/>
    <m/>
    <s v="Inkomst"/>
    <n v="50"/>
    <x v="2"/>
    <s v="OK"/>
  </r>
  <r>
    <d v="2025-05-06T00:00:00"/>
    <x v="8"/>
    <n v="50"/>
    <x v="12"/>
    <m/>
    <s v="Inkomst"/>
    <n v="50"/>
    <x v="2"/>
    <s v="OK"/>
  </r>
  <r>
    <d v="2025-05-06T00:00:00"/>
    <x v="8"/>
    <n v="-0.9"/>
    <x v="6"/>
    <m/>
    <s v="Uitgave"/>
    <n v="-0.9"/>
    <x v="2"/>
    <s v="OK"/>
  </r>
  <r>
    <d v="2025-05-06T00:00:00"/>
    <x v="8"/>
    <n v="-1.5"/>
    <x v="6"/>
    <m/>
    <s v="Uitgave"/>
    <n v="-1.5"/>
    <x v="2"/>
    <s v="OK"/>
  </r>
  <r>
    <d v="2025-05-06T00:00:00"/>
    <x v="8"/>
    <n v="-9.68"/>
    <x v="1"/>
    <m/>
    <s v="Uitgave"/>
    <n v="-9.68"/>
    <x v="1"/>
    <s v="OK"/>
  </r>
  <r>
    <d v="2025-05-06T00:00:00"/>
    <x v="8"/>
    <n v="-46.24"/>
    <x v="3"/>
    <m/>
    <s v="Uitgave"/>
    <n v="-46.24"/>
    <x v="1"/>
    <s v="OK"/>
  </r>
  <r>
    <d v="2025-05-06T00:00:00"/>
    <x v="8"/>
    <n v="-120.26"/>
    <x v="23"/>
    <m/>
    <s v="Uitgave"/>
    <n v="-120.26"/>
    <x v="1"/>
    <s v="OK"/>
  </r>
  <r>
    <d v="2025-05-07T00:00:00"/>
    <x v="8"/>
    <n v="25"/>
    <x v="23"/>
    <m/>
    <s v="Inkomst"/>
    <n v="25"/>
    <x v="1"/>
    <s v="OK"/>
  </r>
  <r>
    <d v="2025-05-07T00:00:00"/>
    <x v="8"/>
    <n v="-38.5"/>
    <x v="14"/>
    <m/>
    <s v="Uitgave"/>
    <n v="-38.5"/>
    <x v="2"/>
    <s v="OK"/>
  </r>
  <r>
    <d v="2025-05-07T00:00:00"/>
    <x v="8"/>
    <n v="-19.989999999999998"/>
    <x v="39"/>
    <m/>
    <s v="Uitgave"/>
    <n v="-19.989999999999998"/>
    <x v="2"/>
    <s v="OK"/>
  </r>
  <r>
    <d v="2025-05-07T00:00:00"/>
    <x v="8"/>
    <n v="-12.36"/>
    <x v="1"/>
    <m/>
    <s v="Uitgave"/>
    <n v="-12.36"/>
    <x v="1"/>
    <s v="OK"/>
  </r>
  <r>
    <d v="2025-05-07T00:00:00"/>
    <x v="8"/>
    <n v="-1.5"/>
    <x v="6"/>
    <m/>
    <s v="Uitgave"/>
    <n v="-1.5"/>
    <x v="2"/>
    <s v="OK"/>
  </r>
  <r>
    <d v="2025-05-07T00:00:00"/>
    <x v="8"/>
    <n v="-810.65"/>
    <x v="18"/>
    <m/>
    <s v="Uitgave"/>
    <n v="-810.65"/>
    <x v="1"/>
    <s v="OK"/>
  </r>
  <r>
    <d v="2025-05-07T00:00:00"/>
    <x v="8"/>
    <n v="-39.119999999999997"/>
    <x v="23"/>
    <m/>
    <s v="Uitgave"/>
    <n v="-39.119999999999997"/>
    <x v="1"/>
    <s v="OK"/>
  </r>
  <r>
    <d v="2025-05-08T00:00:00"/>
    <x v="8"/>
    <n v="-24.99"/>
    <x v="39"/>
    <m/>
    <s v="Uitgave"/>
    <n v="-24.99"/>
    <x v="2"/>
    <s v="OK"/>
  </r>
  <r>
    <d v="2025-05-08T00:00:00"/>
    <x v="8"/>
    <n v="-53.07"/>
    <x v="1"/>
    <m/>
    <s v="Uitgave"/>
    <n v="-53.07"/>
    <x v="1"/>
    <s v="OK"/>
  </r>
  <r>
    <d v="2025-05-08T00:00:00"/>
    <x v="8"/>
    <n v="-56"/>
    <x v="23"/>
    <m/>
    <s v="Uitgave"/>
    <n v="-56"/>
    <x v="1"/>
    <s v="OK"/>
  </r>
  <r>
    <d v="2025-05-08T00:00:00"/>
    <x v="8"/>
    <n v="-3.9"/>
    <x v="1"/>
    <m/>
    <s v="Uitgave"/>
    <n v="-3.9"/>
    <x v="1"/>
    <s v="OK"/>
  </r>
  <r>
    <d v="2025-05-08T00:00:00"/>
    <x v="8"/>
    <n v="-19"/>
    <x v="44"/>
    <m/>
    <s v="Uitgave"/>
    <n v="-19"/>
    <x v="2"/>
    <s v="OK"/>
  </r>
  <r>
    <d v="2025-05-08T00:00:00"/>
    <x v="8"/>
    <n v="-5.79"/>
    <x v="1"/>
    <m/>
    <s v="Uitgave"/>
    <n v="-5.79"/>
    <x v="1"/>
    <s v="OK"/>
  </r>
  <r>
    <d v="2025-05-08T00:00:00"/>
    <x v="8"/>
    <n v="-14.99"/>
    <x v="35"/>
    <m/>
    <s v="Uitgave"/>
    <n v="-14.99"/>
    <x v="2"/>
    <s v="OK"/>
  </r>
  <r>
    <d v="2025-05-09T00:00:00"/>
    <x v="8"/>
    <n v="-12.18"/>
    <x v="1"/>
    <m/>
    <s v="Uitgave"/>
    <n v="-12.18"/>
    <x v="1"/>
    <s v="OK"/>
  </r>
  <r>
    <d v="2025-05-09T00:00:00"/>
    <x v="8"/>
    <n v="-14.93"/>
    <x v="1"/>
    <m/>
    <s v="Uitgave"/>
    <n v="-14.93"/>
    <x v="1"/>
    <s v="OK"/>
  </r>
  <r>
    <d v="2025-05-09T00:00:00"/>
    <x v="8"/>
    <n v="-37.5"/>
    <x v="1"/>
    <m/>
    <s v="Uitgave"/>
    <n v="-37.5"/>
    <x v="1"/>
    <s v="OK"/>
  </r>
  <r>
    <d v="2025-05-09T00:00:00"/>
    <x v="8"/>
    <n v="-6.67"/>
    <x v="1"/>
    <m/>
    <s v="Uitgave"/>
    <n v="-6.67"/>
    <x v="1"/>
    <s v="OK"/>
  </r>
  <r>
    <d v="2025-05-09T00:00:00"/>
    <x v="8"/>
    <n v="-3"/>
    <x v="1"/>
    <m/>
    <s v="Uitgave"/>
    <n v="-3"/>
    <x v="1"/>
    <s v="OK"/>
  </r>
  <r>
    <d v="2025-05-09T00:00:00"/>
    <x v="8"/>
    <n v="-1.8"/>
    <x v="6"/>
    <m/>
    <s v="Uitgave"/>
    <n v="-1.8"/>
    <x v="2"/>
    <s v="OK"/>
  </r>
  <r>
    <d v="2025-05-09T00:00:00"/>
    <x v="8"/>
    <n v="-15.4"/>
    <x v="12"/>
    <m/>
    <s v="Uitgave"/>
    <n v="-15.4"/>
    <x v="2"/>
    <s v="OK"/>
  </r>
  <r>
    <d v="2025-05-09T00:00:00"/>
    <x v="8"/>
    <n v="26.93"/>
    <x v="13"/>
    <m/>
    <s v="Inkomst"/>
    <n v="26.93"/>
    <x v="1"/>
    <s v="OK"/>
  </r>
  <r>
    <d v="2025-05-09T00:00:00"/>
    <x v="8"/>
    <n v="19.18"/>
    <x v="13"/>
    <m/>
    <s v="Inkomst"/>
    <n v="19.18"/>
    <x v="1"/>
    <s v="OK"/>
  </r>
  <r>
    <d v="2025-05-09T00:00:00"/>
    <x v="8"/>
    <n v="-19.95"/>
    <x v="39"/>
    <m/>
    <s v="Uitgave"/>
    <n v="-19.95"/>
    <x v="2"/>
    <s v="OK"/>
  </r>
  <r>
    <d v="2025-05-09T00:00:00"/>
    <x v="8"/>
    <n v="-8.6199999999999992"/>
    <x v="3"/>
    <m/>
    <s v="Uitgave"/>
    <n v="-8.6199999999999992"/>
    <x v="1"/>
    <s v="OK"/>
  </r>
  <r>
    <d v="2025-05-10T00:00:00"/>
    <x v="8"/>
    <n v="-10.34"/>
    <x v="1"/>
    <m/>
    <s v="Uitgave"/>
    <n v="-10.34"/>
    <x v="1"/>
    <s v="OK"/>
  </r>
  <r>
    <d v="2025-05-10T00:00:00"/>
    <x v="8"/>
    <n v="-56.4"/>
    <x v="1"/>
    <m/>
    <s v="Uitgave"/>
    <n v="-56.4"/>
    <x v="1"/>
    <s v="OK"/>
  </r>
  <r>
    <d v="2025-05-10T00:00:00"/>
    <x v="8"/>
    <n v="-8.75"/>
    <x v="2"/>
    <m/>
    <s v="Uitgave"/>
    <n v="-8.75"/>
    <x v="2"/>
    <s v="OK"/>
  </r>
  <r>
    <d v="2025-05-10T00:00:00"/>
    <x v="8"/>
    <n v="-3.25"/>
    <x v="2"/>
    <m/>
    <s v="Uitgave"/>
    <n v="-3.25"/>
    <x v="2"/>
    <s v="OK"/>
  </r>
  <r>
    <d v="2025-05-10T00:00:00"/>
    <x v="8"/>
    <n v="-7.6"/>
    <x v="14"/>
    <m/>
    <s v="Uitgave"/>
    <n v="-7.6"/>
    <x v="2"/>
    <s v="OK"/>
  </r>
  <r>
    <d v="2025-05-10T00:00:00"/>
    <x v="8"/>
    <n v="-7.6"/>
    <x v="14"/>
    <m/>
    <s v="Uitgave"/>
    <n v="-7.6"/>
    <x v="2"/>
    <s v="OK"/>
  </r>
  <r>
    <d v="2025-05-11T00:00:00"/>
    <x v="8"/>
    <n v="-36.99"/>
    <x v="14"/>
    <m/>
    <s v="Uitgave"/>
    <n v="-36.99"/>
    <x v="2"/>
    <s v="OK"/>
  </r>
  <r>
    <d v="2025-05-11T00:00:00"/>
    <x v="8"/>
    <n v="-6.88"/>
    <x v="1"/>
    <m/>
    <s v="Uitgave"/>
    <n v="-6.88"/>
    <x v="1"/>
    <s v="OK"/>
  </r>
  <r>
    <d v="2025-05-12T00:00:00"/>
    <x v="8"/>
    <n v="-11.85"/>
    <x v="27"/>
    <m/>
    <s v="Uitgave"/>
    <n v="-11.85"/>
    <x v="2"/>
    <s v="OK"/>
  </r>
  <r>
    <d v="2025-05-12T00:00:00"/>
    <x v="8"/>
    <n v="1.5"/>
    <x v="1"/>
    <m/>
    <s v="Inkomst"/>
    <n v="1.5"/>
    <x v="1"/>
    <s v="OK"/>
  </r>
  <r>
    <d v="2025-05-12T00:00:00"/>
    <x v="8"/>
    <n v="-8"/>
    <x v="3"/>
    <m/>
    <s v="Uitgave"/>
    <n v="-8"/>
    <x v="1"/>
    <s v="OK"/>
  </r>
  <r>
    <d v="2025-05-12T00:00:00"/>
    <x v="8"/>
    <n v="-2"/>
    <x v="12"/>
    <m/>
    <s v="Uitgave"/>
    <n v="-2"/>
    <x v="2"/>
    <s v="OK"/>
  </r>
  <r>
    <d v="2025-05-12T00:00:00"/>
    <x v="8"/>
    <n v="-7.19"/>
    <x v="1"/>
    <m/>
    <s v="Uitgave"/>
    <n v="-7.19"/>
    <x v="1"/>
    <s v="OK"/>
  </r>
  <r>
    <d v="2025-05-12T00:00:00"/>
    <x v="8"/>
    <n v="-6.93"/>
    <x v="3"/>
    <m/>
    <s v="Uitgave"/>
    <n v="-6.93"/>
    <x v="1"/>
    <s v="OK"/>
  </r>
  <r>
    <d v="2025-05-12T00:00:00"/>
    <x v="8"/>
    <n v="-5"/>
    <x v="3"/>
    <m/>
    <s v="Uitgave"/>
    <n v="-5"/>
    <x v="1"/>
    <s v="OK"/>
  </r>
  <r>
    <d v="2025-05-12T00:00:00"/>
    <x v="8"/>
    <n v="-0.9"/>
    <x v="6"/>
    <m/>
    <s v="Uitgave"/>
    <n v="-0.9"/>
    <x v="2"/>
    <s v="OK"/>
  </r>
  <r>
    <d v="2025-05-12T00:00:00"/>
    <x v="8"/>
    <n v="-81.400000000000006"/>
    <x v="1"/>
    <m/>
    <s v="Uitgave"/>
    <n v="-81.400000000000006"/>
    <x v="1"/>
    <s v="OK"/>
  </r>
  <r>
    <d v="2025-05-12T00:00:00"/>
    <x v="8"/>
    <n v="-5"/>
    <x v="1"/>
    <m/>
    <s v="Uitgave"/>
    <n v="-5"/>
    <x v="1"/>
    <s v="OK"/>
  </r>
  <r>
    <d v="2025-05-12T00:00:00"/>
    <x v="8"/>
    <n v="-12.01"/>
    <x v="16"/>
    <m/>
    <s v="Uitgave"/>
    <n v="-12.01"/>
    <x v="1"/>
    <s v="OK"/>
  </r>
  <r>
    <d v="2025-05-13T00:00:00"/>
    <x v="8"/>
    <n v="-14.64"/>
    <x v="1"/>
    <m/>
    <s v="Uitgave"/>
    <n v="-14.64"/>
    <x v="1"/>
    <s v="OK"/>
  </r>
  <r>
    <d v="2025-05-13T00:00:00"/>
    <x v="8"/>
    <n v="50"/>
    <x v="12"/>
    <m/>
    <s v="Inkomst"/>
    <n v="50"/>
    <x v="2"/>
    <s v="OK"/>
  </r>
  <r>
    <d v="2025-05-13T00:00:00"/>
    <x v="8"/>
    <n v="-1.5"/>
    <x v="6"/>
    <m/>
    <s v="Uitgave"/>
    <n v="-1.5"/>
    <x v="2"/>
    <s v="OK"/>
  </r>
  <r>
    <d v="2025-05-13T00:00:00"/>
    <x v="8"/>
    <n v="-1.5"/>
    <x v="6"/>
    <m/>
    <s v="Uitgave"/>
    <n v="-1.5"/>
    <x v="2"/>
    <s v="OK"/>
  </r>
  <r>
    <d v="2025-05-13T00:00:00"/>
    <x v="8"/>
    <n v="8.33"/>
    <x v="30"/>
    <m/>
    <s v="Inkomst"/>
    <n v="8.33"/>
    <x v="1"/>
    <s v="OK"/>
  </r>
  <r>
    <d v="2025-05-14T00:00:00"/>
    <x v="8"/>
    <n v="-34.200000000000003"/>
    <x v="14"/>
    <m/>
    <s v="Uitgave"/>
    <n v="-34.200000000000003"/>
    <x v="2"/>
    <s v="OK"/>
  </r>
  <r>
    <d v="2025-05-14T00:00:00"/>
    <x v="8"/>
    <n v="-4"/>
    <x v="23"/>
    <m/>
    <s v="Uitgave"/>
    <n v="-4"/>
    <x v="1"/>
    <s v="OK"/>
  </r>
  <r>
    <d v="2025-05-14T00:00:00"/>
    <x v="8"/>
    <n v="-23.4"/>
    <x v="1"/>
    <m/>
    <s v="Uitgave"/>
    <n v="-23.4"/>
    <x v="1"/>
    <s v="OK"/>
  </r>
  <r>
    <d v="2025-05-14T00:00:00"/>
    <x v="8"/>
    <n v="-0.9"/>
    <x v="6"/>
    <m/>
    <s v="Uitgave"/>
    <n v="-0.9"/>
    <x v="2"/>
    <s v="OK"/>
  </r>
  <r>
    <d v="2025-05-15T00:00:00"/>
    <x v="8"/>
    <n v="-32.799999999999997"/>
    <x v="14"/>
    <m/>
    <s v="Uitgave"/>
    <n v="-32.799999999999997"/>
    <x v="2"/>
    <s v="OK"/>
  </r>
  <r>
    <d v="2025-05-15T00:00:00"/>
    <x v="8"/>
    <n v="-8.44"/>
    <x v="1"/>
    <m/>
    <s v="Uitgave"/>
    <n v="-8.44"/>
    <x v="1"/>
    <s v="OK"/>
  </r>
  <r>
    <d v="2025-05-15T00:00:00"/>
    <x v="8"/>
    <n v="-10.65"/>
    <x v="2"/>
    <m/>
    <s v="Uitgave"/>
    <n v="-10.65"/>
    <x v="2"/>
    <s v="OK"/>
  </r>
  <r>
    <d v="2025-05-15T00:00:00"/>
    <x v="8"/>
    <n v="-0.9"/>
    <x v="6"/>
    <m/>
    <s v="Uitgave"/>
    <n v="-0.9"/>
    <x v="2"/>
    <s v="OK"/>
  </r>
  <r>
    <d v="2025-05-15T00:00:00"/>
    <x v="8"/>
    <n v="-6.4"/>
    <x v="14"/>
    <m/>
    <s v="Uitgave"/>
    <n v="-6.4"/>
    <x v="2"/>
    <s v="OK"/>
  </r>
  <r>
    <d v="2025-05-15T00:00:00"/>
    <x v="8"/>
    <n v="-6.4"/>
    <x v="14"/>
    <m/>
    <s v="Uitgave"/>
    <n v="-6.4"/>
    <x v="2"/>
    <s v="OK"/>
  </r>
  <r>
    <d v="2025-05-16T00:00:00"/>
    <x v="8"/>
    <n v="-16.7"/>
    <x v="14"/>
    <m/>
    <s v="Uitgave"/>
    <n v="-16.7"/>
    <x v="2"/>
    <s v="OK"/>
  </r>
  <r>
    <d v="2025-05-16T00:00:00"/>
    <x v="8"/>
    <n v="19.5"/>
    <x v="12"/>
    <m/>
    <s v="Inkomst"/>
    <n v="19.5"/>
    <x v="2"/>
    <s v="OK"/>
  </r>
  <r>
    <d v="2025-05-16T00:00:00"/>
    <x v="8"/>
    <n v="3.5"/>
    <x v="12"/>
    <m/>
    <s v="Inkomst"/>
    <n v="3.5"/>
    <x v="2"/>
    <s v="OK"/>
  </r>
  <r>
    <d v="2025-05-16T00:00:00"/>
    <x v="8"/>
    <n v="-19.5"/>
    <x v="12"/>
    <m/>
    <s v="Uitgave"/>
    <n v="-19.5"/>
    <x v="2"/>
    <s v="OK"/>
  </r>
  <r>
    <d v="2025-05-16T00:00:00"/>
    <x v="8"/>
    <n v="14.3"/>
    <x v="1"/>
    <m/>
    <s v="Inkomst"/>
    <n v="14.3"/>
    <x v="1"/>
    <s v="OK"/>
  </r>
  <r>
    <d v="2025-05-16T00:00:00"/>
    <x v="8"/>
    <n v="-4"/>
    <x v="27"/>
    <m/>
    <s v="Uitgave"/>
    <n v="-4"/>
    <x v="2"/>
    <s v="OK"/>
  </r>
  <r>
    <d v="2025-05-16T00:00:00"/>
    <x v="8"/>
    <n v="-7.64"/>
    <x v="1"/>
    <m/>
    <s v="Uitgave"/>
    <n v="-7.64"/>
    <x v="1"/>
    <s v="OK"/>
  </r>
  <r>
    <d v="2025-05-16T00:00:00"/>
    <x v="8"/>
    <n v="-91.2"/>
    <x v="1"/>
    <m/>
    <s v="Uitgave"/>
    <n v="-91.2"/>
    <x v="1"/>
    <s v="OK"/>
  </r>
  <r>
    <d v="2025-05-16T00:00:00"/>
    <x v="8"/>
    <n v="-81.66"/>
    <x v="25"/>
    <m/>
    <s v="Uitgave"/>
    <n v="-81.66"/>
    <x v="1"/>
    <s v="OK"/>
  </r>
  <r>
    <d v="2025-05-16T00:00:00"/>
    <x v="8"/>
    <n v="-85"/>
    <x v="25"/>
    <m/>
    <s v="Uitgave"/>
    <n v="-85"/>
    <x v="1"/>
    <s v="OK"/>
  </r>
  <r>
    <d v="2025-05-17T00:00:00"/>
    <x v="8"/>
    <n v="-11.13"/>
    <x v="1"/>
    <m/>
    <s v="Uitgave"/>
    <n v="-11.13"/>
    <x v="1"/>
    <s v="OK"/>
  </r>
  <r>
    <d v="2025-05-17T00:00:00"/>
    <x v="8"/>
    <n v="-5.39"/>
    <x v="1"/>
    <m/>
    <s v="Uitgave"/>
    <n v="-5.39"/>
    <x v="1"/>
    <s v="OK"/>
  </r>
  <r>
    <d v="2025-05-17T00:00:00"/>
    <x v="8"/>
    <n v="-25.5"/>
    <x v="1"/>
    <m/>
    <s v="Uitgave"/>
    <n v="-25.5"/>
    <x v="1"/>
    <s v="OK"/>
  </r>
  <r>
    <d v="2025-05-17T00:00:00"/>
    <x v="8"/>
    <n v="-7"/>
    <x v="1"/>
    <m/>
    <s v="Uitgave"/>
    <n v="-7"/>
    <x v="1"/>
    <s v="OK"/>
  </r>
  <r>
    <d v="2025-05-17T00:00:00"/>
    <x v="8"/>
    <n v="-57.98"/>
    <x v="12"/>
    <m/>
    <s v="Uitgave"/>
    <n v="-57.98"/>
    <x v="2"/>
    <s v="OK"/>
  </r>
  <r>
    <d v="2025-05-18T00:00:00"/>
    <x v="8"/>
    <n v="-19.98"/>
    <x v="39"/>
    <m/>
    <s v="Uitgave"/>
    <n v="-19.98"/>
    <x v="2"/>
    <s v="OK"/>
  </r>
  <r>
    <d v="2025-05-18T00:00:00"/>
    <x v="8"/>
    <n v="-14.9"/>
    <x v="1"/>
    <m/>
    <s v="Uitgave"/>
    <n v="-14.9"/>
    <x v="1"/>
    <s v="OK"/>
  </r>
  <r>
    <d v="2025-05-18T00:00:00"/>
    <x v="8"/>
    <n v="-12.38"/>
    <x v="1"/>
    <m/>
    <s v="Uitgave"/>
    <n v="-12.38"/>
    <x v="1"/>
    <s v="OK"/>
  </r>
  <r>
    <d v="2025-05-18T00:00:00"/>
    <x v="8"/>
    <n v="-77.62"/>
    <x v="57"/>
    <m/>
    <s v="Uitgave"/>
    <n v="-77.62"/>
    <x v="2"/>
    <s v="OK"/>
  </r>
  <r>
    <d v="2025-05-18T00:00:00"/>
    <x v="8"/>
    <n v="-3.25"/>
    <x v="2"/>
    <m/>
    <s v="Uitgave"/>
    <n v="-3.25"/>
    <x v="2"/>
    <s v="OK"/>
  </r>
  <r>
    <d v="2025-05-18T00:00:00"/>
    <x v="8"/>
    <n v="-6"/>
    <x v="14"/>
    <m/>
    <s v="Uitgave"/>
    <n v="-6"/>
    <x v="2"/>
    <s v="OK"/>
  </r>
  <r>
    <d v="2025-05-19T00:00:00"/>
    <x v="8"/>
    <n v="-15.94"/>
    <x v="1"/>
    <m/>
    <s v="Uitgave"/>
    <n v="-15.94"/>
    <x v="1"/>
    <s v="OK"/>
  </r>
  <r>
    <d v="2025-05-19T00:00:00"/>
    <x v="8"/>
    <n v="-12.38"/>
    <x v="1"/>
    <m/>
    <s v="Uitgave"/>
    <n v="-12.38"/>
    <x v="1"/>
    <s v="OK"/>
  </r>
  <r>
    <d v="2025-05-19T00:00:00"/>
    <x v="8"/>
    <n v="-120"/>
    <x v="58"/>
    <m/>
    <s v="Uitgave"/>
    <n v="-120"/>
    <x v="1"/>
    <s v="OK"/>
  </r>
  <r>
    <d v="2025-05-19T00:00:00"/>
    <x v="8"/>
    <n v="-5"/>
    <x v="1"/>
    <m/>
    <s v="Uitgave"/>
    <n v="-5"/>
    <x v="1"/>
    <s v="OK"/>
  </r>
  <r>
    <d v="2025-05-19T00:00:00"/>
    <x v="8"/>
    <n v="4.5"/>
    <x v="1"/>
    <m/>
    <s v="Inkomst"/>
    <n v="4.5"/>
    <x v="1"/>
    <s v="OK"/>
  </r>
  <r>
    <d v="2025-05-19T00:00:00"/>
    <x v="8"/>
    <n v="-14.72"/>
    <x v="1"/>
    <m/>
    <s v="Uitgave"/>
    <n v="-14.72"/>
    <x v="1"/>
    <s v="OK"/>
  </r>
  <r>
    <d v="2025-05-19T00:00:00"/>
    <x v="8"/>
    <n v="-33.549999999999997"/>
    <x v="26"/>
    <m/>
    <s v="Uitgave"/>
    <n v="-33.549999999999997"/>
    <x v="1"/>
    <s v="OK"/>
  </r>
  <r>
    <d v="2025-05-19T00:00:00"/>
    <x v="8"/>
    <n v="-32.43"/>
    <x v="30"/>
    <m/>
    <s v="Uitgave"/>
    <n v="-32.43"/>
    <x v="1"/>
    <s v="OK"/>
  </r>
  <r>
    <d v="2025-05-20T00:00:00"/>
    <x v="8"/>
    <n v="-3.7"/>
    <x v="1"/>
    <m/>
    <s v="Uitgave"/>
    <n v="-3.7"/>
    <x v="1"/>
    <s v="OK"/>
  </r>
  <r>
    <d v="2025-05-20T00:00:00"/>
    <x v="8"/>
    <n v="-5"/>
    <x v="55"/>
    <m/>
    <s v="Uitgave"/>
    <n v="-5"/>
    <x v="1"/>
    <s v="OK"/>
  </r>
  <r>
    <d v="2025-05-21T00:00:00"/>
    <x v="8"/>
    <n v="-37.299999999999997"/>
    <x v="14"/>
    <m/>
    <s v="Uitgave"/>
    <n v="-37.299999999999997"/>
    <x v="2"/>
    <s v="OK"/>
  </r>
  <r>
    <d v="2025-05-21T00:00:00"/>
    <x v="8"/>
    <n v="-5.05"/>
    <x v="1"/>
    <m/>
    <s v="Uitgave"/>
    <n v="-5.05"/>
    <x v="1"/>
    <s v="OK"/>
  </r>
  <r>
    <d v="2025-05-21T00:00:00"/>
    <x v="8"/>
    <n v="-0.9"/>
    <x v="6"/>
    <m/>
    <s v="Uitgave"/>
    <n v="-0.9"/>
    <x v="2"/>
    <s v="OK"/>
  </r>
  <r>
    <d v="2025-05-21T00:00:00"/>
    <x v="8"/>
    <n v="-3.2"/>
    <x v="1"/>
    <m/>
    <s v="Uitgave"/>
    <n v="-3.2"/>
    <x v="1"/>
    <s v="OK"/>
  </r>
  <r>
    <d v="2025-05-22T00:00:00"/>
    <x v="8"/>
    <n v="-15.95"/>
    <x v="14"/>
    <m/>
    <s v="Uitgave"/>
    <n v="-15.95"/>
    <x v="2"/>
    <s v="OK"/>
  </r>
  <r>
    <d v="2025-05-22T00:00:00"/>
    <x v="8"/>
    <n v="-8.89"/>
    <x v="1"/>
    <m/>
    <s v="Uitgave"/>
    <n v="-8.89"/>
    <x v="1"/>
    <s v="OK"/>
  </r>
  <r>
    <d v="2025-05-22T00:00:00"/>
    <x v="8"/>
    <n v="-22.9"/>
    <x v="1"/>
    <m/>
    <s v="Uitgave"/>
    <n v="-22.9"/>
    <x v="1"/>
    <s v="OK"/>
  </r>
  <r>
    <d v="2025-05-22T00:00:00"/>
    <x v="8"/>
    <n v="-60"/>
    <x v="39"/>
    <m/>
    <s v="Uitgave"/>
    <n v="-60"/>
    <x v="2"/>
    <s v="OK"/>
  </r>
  <r>
    <d v="2025-05-22T00:00:00"/>
    <x v="8"/>
    <n v="-2.7"/>
    <x v="1"/>
    <m/>
    <s v="Uitgave"/>
    <n v="-2.7"/>
    <x v="1"/>
    <s v="OK"/>
  </r>
  <r>
    <d v="2025-05-22T00:00:00"/>
    <x v="8"/>
    <n v="-17.64"/>
    <x v="1"/>
    <m/>
    <s v="Uitgave"/>
    <n v="-17.64"/>
    <x v="1"/>
    <s v="OK"/>
  </r>
  <r>
    <d v="2025-05-22T00:00:00"/>
    <x v="8"/>
    <n v="-53.29"/>
    <x v="31"/>
    <m/>
    <s v="Uitgave"/>
    <n v="-53.29"/>
    <x v="1"/>
    <s v="OK"/>
  </r>
  <r>
    <d v="2025-05-23T00:00:00"/>
    <x v="8"/>
    <n v="-10.6"/>
    <x v="14"/>
    <m/>
    <s v="Uitgave"/>
    <n v="-10.6"/>
    <x v="2"/>
    <s v="OK"/>
  </r>
  <r>
    <d v="2025-05-23T00:00:00"/>
    <x v="8"/>
    <n v="-6.61"/>
    <x v="1"/>
    <m/>
    <s v="Uitgave"/>
    <n v="-6.61"/>
    <x v="1"/>
    <s v="OK"/>
  </r>
  <r>
    <d v="2025-05-23T00:00:00"/>
    <x v="8"/>
    <n v="-7.21"/>
    <x v="1"/>
    <m/>
    <s v="Uitgave"/>
    <n v="-7.21"/>
    <x v="1"/>
    <s v="OK"/>
  </r>
  <r>
    <d v="2025-05-23T00:00:00"/>
    <x v="8"/>
    <n v="-1.2"/>
    <x v="6"/>
    <m/>
    <s v="Uitgave"/>
    <n v="-1.2"/>
    <x v="2"/>
    <s v="OK"/>
  </r>
  <r>
    <d v="2025-05-23T00:00:00"/>
    <x v="8"/>
    <n v="-192.64"/>
    <x v="23"/>
    <m/>
    <s v="Uitgave"/>
    <n v="-192.64"/>
    <x v="1"/>
    <s v="OK"/>
  </r>
  <r>
    <d v="2025-05-24T00:00:00"/>
    <x v="8"/>
    <n v="-23.41"/>
    <x v="1"/>
    <m/>
    <s v="Uitgave"/>
    <n v="-23.41"/>
    <x v="1"/>
    <s v="OK"/>
  </r>
  <r>
    <d v="2025-05-24T00:00:00"/>
    <x v="8"/>
    <n v="-10.5"/>
    <x v="39"/>
    <m/>
    <s v="Uitgave"/>
    <n v="-10.5"/>
    <x v="2"/>
    <s v="OK"/>
  </r>
  <r>
    <d v="2025-05-24T00:00:00"/>
    <x v="8"/>
    <n v="-3.75"/>
    <x v="39"/>
    <m/>
    <s v="Uitgave"/>
    <n v="-3.75"/>
    <x v="2"/>
    <s v="OK"/>
  </r>
  <r>
    <d v="2025-05-24T00:00:00"/>
    <x v="8"/>
    <n v="-25"/>
    <x v="24"/>
    <m/>
    <s v="Uitgave"/>
    <n v="-25"/>
    <x v="1"/>
    <s v="OK"/>
  </r>
  <r>
    <d v="2025-05-25T00:00:00"/>
    <x v="8"/>
    <n v="-18.66"/>
    <x v="1"/>
    <m/>
    <s v="Uitgave"/>
    <n v="-18.66"/>
    <x v="1"/>
    <s v="OK"/>
  </r>
  <r>
    <d v="2025-05-25T00:00:00"/>
    <x v="8"/>
    <n v="-0.98"/>
    <x v="1"/>
    <m/>
    <s v="Uitgave"/>
    <n v="-0.98"/>
    <x v="1"/>
    <s v="OK"/>
  </r>
  <r>
    <d v="2025-05-25T00:00:00"/>
    <x v="8"/>
    <n v="-20.67"/>
    <x v="1"/>
    <m/>
    <s v="Uitgave"/>
    <n v="-20.67"/>
    <x v="1"/>
    <s v="OK"/>
  </r>
  <r>
    <d v="2025-05-26T00:00:00"/>
    <x v="8"/>
    <n v="-29.45"/>
    <x v="1"/>
    <m/>
    <s v="Uitgave"/>
    <n v="-29.45"/>
    <x v="1"/>
    <s v="OK"/>
  </r>
  <r>
    <d v="2025-05-26T00:00:00"/>
    <x v="8"/>
    <n v="-145"/>
    <x v="27"/>
    <m/>
    <s v="Uitgave"/>
    <n v="-145"/>
    <x v="2"/>
    <s v="OK"/>
  </r>
  <r>
    <d v="2025-05-26T00:00:00"/>
    <x v="8"/>
    <n v="-2.33"/>
    <x v="1"/>
    <m/>
    <s v="Uitgave"/>
    <n v="-2.33"/>
    <x v="1"/>
    <s v="OK"/>
  </r>
  <r>
    <d v="2025-05-26T00:00:00"/>
    <x v="8"/>
    <n v="-6.01"/>
    <x v="3"/>
    <m/>
    <s v="Uitgave"/>
    <n v="-6.01"/>
    <x v="1"/>
    <s v="OK"/>
  </r>
  <r>
    <d v="2025-05-26T00:00:00"/>
    <x v="8"/>
    <n v="-9.09"/>
    <x v="3"/>
    <m/>
    <s v="Uitgave"/>
    <n v="-9.09"/>
    <x v="1"/>
    <s v="OK"/>
  </r>
  <r>
    <d v="2025-05-26T00:00:00"/>
    <x v="8"/>
    <n v="-5"/>
    <x v="3"/>
    <m/>
    <s v="Uitgave"/>
    <n v="-5"/>
    <x v="1"/>
    <s v="OK"/>
  </r>
  <r>
    <d v="2025-05-26T00:00:00"/>
    <x v="8"/>
    <n v="-4.29"/>
    <x v="3"/>
    <m/>
    <s v="Uitgave"/>
    <n v="-4.29"/>
    <x v="1"/>
    <s v="OK"/>
  </r>
  <r>
    <d v="2025-05-26T00:00:00"/>
    <x v="8"/>
    <n v="-5"/>
    <x v="3"/>
    <m/>
    <s v="Uitgave"/>
    <n v="-5"/>
    <x v="1"/>
    <s v="OK"/>
  </r>
  <r>
    <d v="2025-05-26T00:00:00"/>
    <x v="8"/>
    <n v="530.58000000000004"/>
    <x v="0"/>
    <m/>
    <s v="Inkomst"/>
    <n v="530.58000000000004"/>
    <x v="0"/>
    <s v="OK"/>
  </r>
  <r>
    <d v="2025-05-26T00:00:00"/>
    <x v="8"/>
    <n v="-113.49"/>
    <x v="31"/>
    <m/>
    <s v="Uitgave"/>
    <n v="-113.49"/>
    <x v="1"/>
    <s v="OK"/>
  </r>
  <r>
    <d v="2025-05-27T00:00:00"/>
    <x v="8"/>
    <n v="83"/>
    <x v="23"/>
    <m/>
    <s v="Inkomst"/>
    <n v="83"/>
    <x v="1"/>
    <s v="OK"/>
  </r>
  <r>
    <d v="2025-05-27T00:00:00"/>
    <x v="8"/>
    <n v="-37.9"/>
    <x v="14"/>
    <m/>
    <s v="Uitgave"/>
    <n v="-37.9"/>
    <x v="2"/>
    <s v="OK"/>
  </r>
  <r>
    <d v="2025-05-27T00:00:00"/>
    <x v="8"/>
    <n v="-12.25"/>
    <x v="1"/>
    <m/>
    <s v="Uitgave"/>
    <n v="-12.25"/>
    <x v="1"/>
    <s v="OK"/>
  </r>
  <r>
    <d v="2025-05-27T00:00:00"/>
    <x v="8"/>
    <n v="-7.26"/>
    <x v="1"/>
    <m/>
    <s v="Uitgave"/>
    <n v="-7.26"/>
    <x v="1"/>
    <s v="OK"/>
  </r>
  <r>
    <d v="2025-05-27T00:00:00"/>
    <x v="8"/>
    <n v="-3.3"/>
    <x v="19"/>
    <m/>
    <s v="Uitgave"/>
    <n v="-3.3"/>
    <x v="2"/>
    <s v="OK"/>
  </r>
  <r>
    <d v="2025-05-27T00:00:00"/>
    <x v="8"/>
    <n v="-1.5"/>
    <x v="6"/>
    <m/>
    <s v="Uitgave"/>
    <n v="-1.5"/>
    <x v="2"/>
    <s v="OK"/>
  </r>
  <r>
    <d v="2025-05-27T00:00:00"/>
    <x v="8"/>
    <n v="-0.9"/>
    <x v="6"/>
    <m/>
    <s v="Uitgave"/>
    <n v="-0.9"/>
    <x v="2"/>
    <s v="OK"/>
  </r>
  <r>
    <d v="2025-05-27T00:00:00"/>
    <x v="8"/>
    <n v="-1.5"/>
    <x v="6"/>
    <m/>
    <s v="Uitgave"/>
    <n v="-1.5"/>
    <x v="2"/>
    <s v="OK"/>
  </r>
  <r>
    <d v="2025-05-27T00:00:00"/>
    <x v="8"/>
    <n v="-1.5"/>
    <x v="6"/>
    <m/>
    <s v="Uitgave"/>
    <n v="-1.5"/>
    <x v="2"/>
    <s v="OK"/>
  </r>
  <r>
    <d v="2025-05-27T00:00:00"/>
    <x v="8"/>
    <n v="-1.8"/>
    <x v="6"/>
    <m/>
    <s v="Uitgave"/>
    <n v="-1.8"/>
    <x v="2"/>
    <s v="OK"/>
  </r>
  <r>
    <d v="2025-05-27T00:00:00"/>
    <x v="8"/>
    <n v="-11.35"/>
    <x v="1"/>
    <m/>
    <s v="Uitgave"/>
    <n v="-11.35"/>
    <x v="1"/>
    <s v="OK"/>
  </r>
  <r>
    <d v="2025-05-28T00:00:00"/>
    <x v="8"/>
    <n v="-9.7200000000000006"/>
    <x v="23"/>
    <m/>
    <s v="Uitgave"/>
    <n v="-9.7200000000000006"/>
    <x v="1"/>
    <s v="OK"/>
  </r>
  <r>
    <d v="2025-05-28T00:00:00"/>
    <x v="8"/>
    <n v="-24.99"/>
    <x v="48"/>
    <m/>
    <s v="Uitgave"/>
    <n v="-24.99"/>
    <x v="2"/>
    <s v="OK"/>
  </r>
  <r>
    <d v="2025-05-28T00:00:00"/>
    <x v="8"/>
    <n v="-41.11"/>
    <x v="1"/>
    <m/>
    <s v="Uitgave"/>
    <n v="-41.11"/>
    <x v="1"/>
    <s v="OK"/>
  </r>
  <r>
    <d v="2025-05-28T00:00:00"/>
    <x v="8"/>
    <n v="-8.52"/>
    <x v="1"/>
    <m/>
    <s v="Uitgave"/>
    <n v="-8.52"/>
    <x v="1"/>
    <s v="OK"/>
  </r>
  <r>
    <d v="2025-05-28T00:00:00"/>
    <x v="8"/>
    <n v="-1.99"/>
    <x v="27"/>
    <m/>
    <s v="Uitgave"/>
    <n v="-1.99"/>
    <x v="2"/>
    <s v="OK"/>
  </r>
  <r>
    <d v="2025-05-28T00:00:00"/>
    <x v="8"/>
    <n v="-1.5"/>
    <x v="51"/>
    <m/>
    <s v="Uitgave"/>
    <n v="-1.5"/>
    <x v="1"/>
    <s v="OK"/>
  </r>
  <r>
    <d v="2025-05-28T00:00:00"/>
    <x v="8"/>
    <n v="-14"/>
    <x v="12"/>
    <m/>
    <s v="Uitgave"/>
    <n v="-14"/>
    <x v="2"/>
    <s v="OK"/>
  </r>
  <r>
    <d v="2025-05-29T00:00:00"/>
    <x v="8"/>
    <n v="-5.57"/>
    <x v="1"/>
    <m/>
    <s v="Uitgave"/>
    <n v="-5.57"/>
    <x v="1"/>
    <s v="OK"/>
  </r>
  <r>
    <d v="2025-05-29T00:00:00"/>
    <x v="8"/>
    <n v="-24.71"/>
    <x v="1"/>
    <m/>
    <s v="Uitgave"/>
    <n v="-24.71"/>
    <x v="1"/>
    <s v="OK"/>
  </r>
  <r>
    <d v="2025-05-29T00:00:00"/>
    <x v="8"/>
    <n v="-91"/>
    <x v="33"/>
    <m/>
    <s v="Uitgave"/>
    <n v="-91"/>
    <x v="2"/>
    <s v="OK"/>
  </r>
  <r>
    <d v="2025-05-29T00:00:00"/>
    <x v="8"/>
    <n v="-16"/>
    <x v="1"/>
    <m/>
    <s v="Uitgave"/>
    <n v="-16"/>
    <x v="1"/>
    <s v="OK"/>
  </r>
  <r>
    <d v="2025-05-30T00:00:00"/>
    <x v="8"/>
    <n v="-586.12"/>
    <x v="37"/>
    <m/>
    <s v="Uitgave"/>
    <n v="-586.12"/>
    <x v="1"/>
    <s v="OK"/>
  </r>
  <r>
    <d v="2025-05-30T00:00:00"/>
    <x v="8"/>
    <n v="-9.57"/>
    <x v="1"/>
    <m/>
    <s v="Uitgave"/>
    <n v="-9.57"/>
    <x v="1"/>
    <s v="OK"/>
  </r>
  <r>
    <d v="2025-05-30T00:00:00"/>
    <x v="8"/>
    <n v="-45"/>
    <x v="59"/>
    <m/>
    <s v="Uitgave"/>
    <n v="-45"/>
    <x v="2"/>
    <s v="OK"/>
  </r>
  <r>
    <d v="2025-05-30T00:00:00"/>
    <x v="8"/>
    <n v="-9.9499999999999993"/>
    <x v="39"/>
    <m/>
    <s v="Uitgave"/>
    <n v="-9.9499999999999993"/>
    <x v="2"/>
    <s v="OK"/>
  </r>
  <r>
    <d v="2025-05-30T00:00:00"/>
    <x v="8"/>
    <n v="-47.4"/>
    <x v="28"/>
    <m/>
    <s v="Uitgave"/>
    <n v="-47.4"/>
    <x v="2"/>
    <s v="OK"/>
  </r>
  <r>
    <d v="2025-05-30T00:00:00"/>
    <x v="8"/>
    <n v="-11.99"/>
    <x v="28"/>
    <m/>
    <s v="Uitgave"/>
    <n v="-11.99"/>
    <x v="2"/>
    <s v="OK"/>
  </r>
  <r>
    <d v="2025-05-30T00:00:00"/>
    <x v="8"/>
    <n v="-0.01"/>
    <x v="28"/>
    <m/>
    <s v="Uitgave"/>
    <n v="-0.01"/>
    <x v="2"/>
    <s v="OK"/>
  </r>
  <r>
    <d v="2025-05-30T00:00:00"/>
    <x v="8"/>
    <n v="-0.01"/>
    <x v="28"/>
    <m/>
    <s v="Uitgave"/>
    <n v="-0.01"/>
    <x v="2"/>
    <s v="OK"/>
  </r>
  <r>
    <d v="2025-05-30T00:00:00"/>
    <x v="8"/>
    <n v="-16"/>
    <x v="44"/>
    <m/>
    <s v="Uitgave"/>
    <n v="-16"/>
    <x v="2"/>
    <s v="OK"/>
  </r>
  <r>
    <d v="2025-05-30T00:00:00"/>
    <x v="8"/>
    <n v="-69.650000000000006"/>
    <x v="36"/>
    <m/>
    <s v="Uitgave"/>
    <n v="-69.650000000000006"/>
    <x v="1"/>
    <s v="OK"/>
  </r>
  <r>
    <d v="2025-06-01T00:00:00"/>
    <x v="9"/>
    <n v="4520.3999999999996"/>
    <x v="0"/>
    <m/>
    <s v="Inkomst"/>
    <n v="4520.3999999999996"/>
    <x v="0"/>
    <s v="OK"/>
  </r>
  <r>
    <d v="2025-06-01T00:00:00"/>
    <x v="9"/>
    <n v="2376.23"/>
    <x v="0"/>
    <m/>
    <s v="Inkomst"/>
    <n v="2376.23"/>
    <x v="0"/>
    <s v="OK"/>
  </r>
  <r>
    <d v="2025-06-01T00:00:00"/>
    <x v="9"/>
    <n v="-5.0599999999999996"/>
    <x v="1"/>
    <m/>
    <s v="Uitgave"/>
    <n v="-5.0599999999999996"/>
    <x v="1"/>
    <s v="OK"/>
  </r>
  <r>
    <d v="2025-06-01T00:00:00"/>
    <x v="9"/>
    <n v="-110.86"/>
    <x v="53"/>
    <m/>
    <s v="Uitgave"/>
    <n v="-110.86"/>
    <x v="1"/>
    <s v="OK"/>
  </r>
  <r>
    <d v="2025-06-02T00:00:00"/>
    <x v="9"/>
    <n v="-1.64"/>
    <x v="1"/>
    <m/>
    <s v="Uitgave"/>
    <n v="-1.64"/>
    <x v="1"/>
    <s v="OK"/>
  </r>
  <r>
    <d v="2025-06-02T00:00:00"/>
    <x v="9"/>
    <n v="-5"/>
    <x v="3"/>
    <m/>
    <s v="Uitgave"/>
    <n v="-5"/>
    <x v="1"/>
    <s v="OK"/>
  </r>
  <r>
    <d v="2025-06-02T00:00:00"/>
    <x v="9"/>
    <n v="-2.5"/>
    <x v="19"/>
    <m/>
    <s v="Uitgave"/>
    <n v="-2.5"/>
    <x v="2"/>
    <s v="OK"/>
  </r>
  <r>
    <d v="2025-06-02T00:00:00"/>
    <x v="9"/>
    <n v="0.01"/>
    <x v="12"/>
    <m/>
    <s v="Inkomst"/>
    <n v="0.01"/>
    <x v="2"/>
    <s v="OK"/>
  </r>
  <r>
    <d v="2025-06-02T00:00:00"/>
    <x v="9"/>
    <n v="0.01"/>
    <x v="12"/>
    <m/>
    <s v="Inkomst"/>
    <n v="0.01"/>
    <x v="2"/>
    <s v="OK"/>
  </r>
  <r>
    <d v="2025-06-02T00:00:00"/>
    <x v="9"/>
    <n v="-5.2"/>
    <x v="1"/>
    <m/>
    <s v="Uitgave"/>
    <n v="-5.2"/>
    <x v="1"/>
    <s v="OK"/>
  </r>
  <r>
    <d v="2025-06-02T00:00:00"/>
    <x v="9"/>
    <n v="-1.7"/>
    <x v="3"/>
    <m/>
    <s v="Uitgave"/>
    <n v="-1.7"/>
    <x v="1"/>
    <s v="OK"/>
  </r>
  <r>
    <d v="2025-06-02T00:00:00"/>
    <x v="9"/>
    <n v="-45.25"/>
    <x v="8"/>
    <m/>
    <s v="Uitgave"/>
    <n v="-45.25"/>
    <x v="1"/>
    <s v="OK"/>
  </r>
  <r>
    <d v="2025-06-02T00:00:00"/>
    <x v="9"/>
    <n v="-44.64"/>
    <x v="8"/>
    <s v="EUROPESE DOMICILIERING               31-12 SCHULDEISER     : KBC VERZEKERINGEN REF. SCHULDEISER: 390794481282 MANDAATREFERTE  : L00194638787V0001 EIGEN OMSCHR.   : HOSPITALISATIEVERZEKERING MEDEDELING      : POL.54467509 31/12/2024-31/01/2025 HOSPITALISATIEVERZEKERING"/>
    <s v="Uitgave"/>
    <n v="-44.64"/>
    <x v="1"/>
    <s v="OK"/>
  </r>
  <r>
    <d v="2025-06-03T00:00:00"/>
    <x v="9"/>
    <n v="-8.77"/>
    <x v="1"/>
    <m/>
    <s v="Uitgave"/>
    <n v="-8.77"/>
    <x v="1"/>
    <s v="OK"/>
  </r>
  <r>
    <d v="2025-06-03T00:00:00"/>
    <x v="9"/>
    <n v="-35"/>
    <x v="22"/>
    <m/>
    <s v="Uitgave"/>
    <n v="-35"/>
    <x v="2"/>
    <s v="OK"/>
  </r>
  <r>
    <d v="2025-06-03T00:00:00"/>
    <x v="9"/>
    <n v="-12"/>
    <x v="50"/>
    <m/>
    <s v="Uitgave"/>
    <n v="-12"/>
    <x v="1"/>
    <s v="OK"/>
  </r>
  <r>
    <d v="2025-06-04T00:00:00"/>
    <x v="9"/>
    <n v="-20.399999999999999"/>
    <x v="2"/>
    <m/>
    <s v="Uitgave"/>
    <n v="-20.399999999999999"/>
    <x v="2"/>
    <s v="OK"/>
  </r>
  <r>
    <d v="2025-06-04T00:00:00"/>
    <x v="9"/>
    <n v="-29.99"/>
    <x v="33"/>
    <m/>
    <s v="Uitgave"/>
    <n v="-29.99"/>
    <x v="2"/>
    <s v="OK"/>
  </r>
  <r>
    <d v="2025-06-04T00:00:00"/>
    <x v="9"/>
    <n v="-10.38"/>
    <x v="1"/>
    <s v="-"/>
    <s v="Uitgave"/>
    <n v="-10.38"/>
    <x v="1"/>
    <s v="OK"/>
  </r>
  <r>
    <d v="2025-06-04T00:00:00"/>
    <x v="9"/>
    <n v="-2.5"/>
    <x v="19"/>
    <m/>
    <s v="Uitgave"/>
    <n v="-2.5"/>
    <x v="2"/>
    <s v="OK"/>
  </r>
  <r>
    <d v="2025-06-04T00:00:00"/>
    <x v="9"/>
    <n v="-11.07"/>
    <x v="3"/>
    <m/>
    <s v="Uitgave"/>
    <n v="-11.07"/>
    <x v="1"/>
    <s v="OK"/>
  </r>
  <r>
    <d v="2025-06-04T00:00:00"/>
    <x v="9"/>
    <n v="-5"/>
    <x v="3"/>
    <m/>
    <s v="Uitgave"/>
    <n v="-5"/>
    <x v="1"/>
    <s v="OK"/>
  </r>
  <r>
    <d v="2025-06-04T00:00:00"/>
    <x v="9"/>
    <n v="-20.71"/>
    <x v="9"/>
    <m/>
    <s v="Uitgave"/>
    <n v="-20.71"/>
    <x v="1"/>
    <s v="OK"/>
  </r>
  <r>
    <d v="2025-06-04T00:00:00"/>
    <x v="9"/>
    <n v="-21.41"/>
    <x v="3"/>
    <m/>
    <s v="Uitgave"/>
    <n v="-21.41"/>
    <x v="1"/>
    <s v="OK"/>
  </r>
  <r>
    <d v="2025-06-05T00:00:00"/>
    <x v="9"/>
    <n v="-3.69"/>
    <x v="1"/>
    <m/>
    <s v="Uitgave"/>
    <n v="-3.69"/>
    <x v="1"/>
    <s v="OK"/>
  </r>
  <r>
    <d v="2025-06-05T00:00:00"/>
    <x v="9"/>
    <n v="-30"/>
    <x v="23"/>
    <m/>
    <s v="Uitgave"/>
    <n v="-30"/>
    <x v="1"/>
    <s v="OK"/>
  </r>
  <r>
    <d v="2025-06-05T00:00:00"/>
    <x v="9"/>
    <n v="-24.21"/>
    <x v="1"/>
    <m/>
    <s v="Uitgave"/>
    <n v="-24.21"/>
    <x v="1"/>
    <s v="OK"/>
  </r>
  <r>
    <d v="2025-06-05T00:00:00"/>
    <x v="9"/>
    <n v="-43.46"/>
    <x v="27"/>
    <m/>
    <s v="Uitgave"/>
    <n v="-43.46"/>
    <x v="2"/>
    <s v="OK"/>
  </r>
  <r>
    <d v="2025-06-05T00:00:00"/>
    <x v="9"/>
    <n v="-5.59"/>
    <x v="1"/>
    <m/>
    <s v="Uitgave"/>
    <n v="-5.59"/>
    <x v="1"/>
    <s v="OK"/>
  </r>
  <r>
    <d v="2025-06-06T00:00:00"/>
    <x v="9"/>
    <n v="-27.84"/>
    <x v="1"/>
    <m/>
    <s v="Uitgave"/>
    <n v="-27.84"/>
    <x v="1"/>
    <s v="OK"/>
  </r>
  <r>
    <d v="2025-06-06T00:00:00"/>
    <x v="9"/>
    <n v="-14.48"/>
    <x v="1"/>
    <m/>
    <s v="Uitgave"/>
    <n v="-14.48"/>
    <x v="1"/>
    <s v="OK"/>
  </r>
  <r>
    <d v="2025-06-06T00:00:00"/>
    <x v="9"/>
    <n v="-15.78"/>
    <x v="1"/>
    <m/>
    <s v="Uitgave"/>
    <n v="-15.78"/>
    <x v="1"/>
    <s v="OK"/>
  </r>
  <r>
    <d v="2025-06-06T00:00:00"/>
    <x v="9"/>
    <n v="-62"/>
    <x v="39"/>
    <m/>
    <s v="Uitgave"/>
    <n v="-62"/>
    <x v="2"/>
    <s v="OK"/>
  </r>
  <r>
    <d v="2025-06-06T00:00:00"/>
    <x v="9"/>
    <n v="-810.65"/>
    <x v="18"/>
    <m/>
    <s v="Uitgave"/>
    <n v="-810.65"/>
    <x v="1"/>
    <s v="OK"/>
  </r>
  <r>
    <d v="2025-06-06T00:00:00"/>
    <x v="9"/>
    <n v="-22.58"/>
    <x v="3"/>
    <m/>
    <s v="Uitgave"/>
    <n v="-22.58"/>
    <x v="1"/>
    <s v="OK"/>
  </r>
  <r>
    <d v="2025-06-06T00:00:00"/>
    <x v="9"/>
    <n v="-125.81"/>
    <x v="58"/>
    <m/>
    <s v="Uitgave"/>
    <n v="-125.81"/>
    <x v="1"/>
    <s v="OK"/>
  </r>
  <r>
    <d v="2025-06-07T00:00:00"/>
    <x v="9"/>
    <n v="-7.04"/>
    <x v="1"/>
    <m/>
    <s v="Uitgave"/>
    <n v="-7.04"/>
    <x v="1"/>
    <s v="OK"/>
  </r>
  <r>
    <d v="2025-06-07T00:00:00"/>
    <x v="9"/>
    <n v="-14.51"/>
    <x v="1"/>
    <m/>
    <s v="Uitgave"/>
    <n v="-14.51"/>
    <x v="1"/>
    <s v="OK"/>
  </r>
  <r>
    <d v="2025-06-07T00:00:00"/>
    <x v="9"/>
    <n v="-9.02"/>
    <x v="1"/>
    <m/>
    <s v="Uitgave"/>
    <n v="-9.02"/>
    <x v="1"/>
    <s v="OK"/>
  </r>
  <r>
    <d v="2025-06-07T00:00:00"/>
    <x v="9"/>
    <n v="-30"/>
    <x v="19"/>
    <m/>
    <s v="Uitgave"/>
    <n v="-30"/>
    <x v="2"/>
    <s v="OK"/>
  </r>
  <r>
    <d v="2025-06-07T00:00:00"/>
    <x v="9"/>
    <n v="-4"/>
    <x v="27"/>
    <m/>
    <s v="Uitgave"/>
    <n v="-4"/>
    <x v="2"/>
    <s v="OK"/>
  </r>
  <r>
    <d v="2025-06-07T00:00:00"/>
    <x v="9"/>
    <n v="-33.44"/>
    <x v="57"/>
    <m/>
    <s v="Uitgave"/>
    <n v="-33.44"/>
    <x v="2"/>
    <s v="OK"/>
  </r>
  <r>
    <d v="2025-06-08T00:00:00"/>
    <x v="9"/>
    <n v="45"/>
    <x v="12"/>
    <m/>
    <s v="Inkomst"/>
    <n v="45"/>
    <x v="2"/>
    <s v="OK"/>
  </r>
  <r>
    <d v="2025-06-08T00:00:00"/>
    <x v="9"/>
    <n v="-45"/>
    <x v="12"/>
    <m/>
    <s v="Uitgave"/>
    <n v="-45"/>
    <x v="2"/>
    <s v="OK"/>
  </r>
  <r>
    <d v="2025-06-08T00:00:00"/>
    <x v="9"/>
    <n v="-67.5"/>
    <x v="34"/>
    <m/>
    <s v="Uitgave"/>
    <n v="-67.5"/>
    <x v="2"/>
    <s v="OK"/>
  </r>
  <r>
    <d v="2025-06-09T00:00:00"/>
    <x v="9"/>
    <n v="-21.57"/>
    <x v="1"/>
    <m/>
    <s v="Uitgave"/>
    <n v="-21.57"/>
    <x v="1"/>
    <s v="OK"/>
  </r>
  <r>
    <d v="2025-06-09T00:00:00"/>
    <x v="9"/>
    <n v="-12.01"/>
    <x v="52"/>
    <m/>
    <s v="Uitgave"/>
    <n v="-12.01"/>
    <x v="1"/>
    <s v="OK"/>
  </r>
  <r>
    <d v="2025-06-10T00:00:00"/>
    <x v="9"/>
    <n v="-26.57"/>
    <x v="1"/>
    <m/>
    <s v="Uitgave"/>
    <n v="-26.57"/>
    <x v="1"/>
    <s v="OK"/>
  </r>
  <r>
    <d v="2025-06-10T00:00:00"/>
    <x v="9"/>
    <n v="-2.74"/>
    <x v="1"/>
    <m/>
    <s v="Uitgave"/>
    <n v="-2.74"/>
    <x v="1"/>
    <s v="OK"/>
  </r>
  <r>
    <d v="2025-06-10T00:00:00"/>
    <x v="9"/>
    <n v="-11.15"/>
    <x v="41"/>
    <m/>
    <s v="Uitgave"/>
    <n v="-11.15"/>
    <x v="2"/>
    <s v="OK"/>
  </r>
  <r>
    <d v="2025-06-10T00:00:00"/>
    <x v="9"/>
    <n v="-49.3"/>
    <x v="12"/>
    <m/>
    <s v="Uitgave"/>
    <n v="-49.3"/>
    <x v="2"/>
    <s v="OK"/>
  </r>
  <r>
    <d v="2025-06-10T00:00:00"/>
    <x v="9"/>
    <n v="-0.9"/>
    <x v="6"/>
    <m/>
    <s v="Uitgave"/>
    <n v="-0.9"/>
    <x v="2"/>
    <s v="OK"/>
  </r>
  <r>
    <d v="2025-06-11T00:00:00"/>
    <x v="9"/>
    <n v="-11.46"/>
    <x v="1"/>
    <m/>
    <s v="Uitgave"/>
    <n v="-11.46"/>
    <x v="1"/>
    <s v="OK"/>
  </r>
  <r>
    <d v="2025-06-11T00:00:00"/>
    <x v="9"/>
    <n v="-10.83"/>
    <x v="1"/>
    <m/>
    <s v="Uitgave"/>
    <n v="-10.83"/>
    <x v="1"/>
    <s v="OK"/>
  </r>
  <r>
    <d v="2025-06-11T00:00:00"/>
    <x v="9"/>
    <n v="-2.88"/>
    <x v="1"/>
    <m/>
    <s v="Uitgave"/>
    <n v="-2.88"/>
    <x v="1"/>
    <s v="OK"/>
  </r>
  <r>
    <d v="2025-06-11T00:00:00"/>
    <x v="9"/>
    <n v="-130"/>
    <x v="33"/>
    <m/>
    <s v="Uitgave"/>
    <n v="-130"/>
    <x v="2"/>
    <s v="OK"/>
  </r>
  <r>
    <d v="2025-06-11T00:00:00"/>
    <x v="9"/>
    <n v="-1.8"/>
    <x v="6"/>
    <m/>
    <s v="Uitgave"/>
    <n v="-1.8"/>
    <x v="2"/>
    <s v="OK"/>
  </r>
  <r>
    <d v="2025-06-11T00:00:00"/>
    <x v="9"/>
    <n v="-4.78"/>
    <x v="1"/>
    <m/>
    <s v="Uitgave"/>
    <n v="-4.78"/>
    <x v="1"/>
    <s v="OK"/>
  </r>
  <r>
    <d v="2025-06-12T00:00:00"/>
    <x v="9"/>
    <n v="-4.7300000000000004"/>
    <x v="1"/>
    <m/>
    <s v="Uitgave"/>
    <n v="-4.7300000000000004"/>
    <x v="1"/>
    <s v="OK"/>
  </r>
  <r>
    <d v="2025-06-12T00:00:00"/>
    <x v="9"/>
    <n v="-10.89"/>
    <x v="1"/>
    <m/>
    <s v="Uitgave"/>
    <n v="-10.89"/>
    <x v="1"/>
    <s v="OK"/>
  </r>
  <r>
    <d v="2025-06-12T00:00:00"/>
    <x v="9"/>
    <n v="-10.050000000000001"/>
    <x v="1"/>
    <m/>
    <s v="Uitgave"/>
    <n v="-10.050000000000001"/>
    <x v="1"/>
    <s v="OK"/>
  </r>
  <r>
    <d v="2025-06-12T00:00:00"/>
    <x v="9"/>
    <n v="-18"/>
    <x v="22"/>
    <m/>
    <s v="Uitgave"/>
    <n v="-18"/>
    <x v="2"/>
    <s v="OK"/>
  </r>
  <r>
    <d v="2025-06-12T00:00:00"/>
    <x v="9"/>
    <n v="-15.19"/>
    <x v="1"/>
    <m/>
    <s v="Uitgave"/>
    <n v="-15.19"/>
    <x v="1"/>
    <s v="OK"/>
  </r>
  <r>
    <d v="2025-06-12T00:00:00"/>
    <x v="9"/>
    <n v="-67.5"/>
    <x v="34"/>
    <m/>
    <s v="Uitgave"/>
    <n v="-67.5"/>
    <x v="2"/>
    <s v="OK"/>
  </r>
  <r>
    <d v="2025-06-12T00:00:00"/>
    <x v="9"/>
    <n v="50"/>
    <x v="12"/>
    <m/>
    <s v="Inkomst"/>
    <n v="50"/>
    <x v="2"/>
    <s v="OK"/>
  </r>
  <r>
    <d v="2025-06-12T00:00:00"/>
    <x v="9"/>
    <n v="-0.9"/>
    <x v="6"/>
    <m/>
    <s v="Uitgave"/>
    <n v="-0.9"/>
    <x v="2"/>
    <s v="OK"/>
  </r>
  <r>
    <d v="2025-06-12T00:00:00"/>
    <x v="9"/>
    <n v="-1.5"/>
    <x v="6"/>
    <m/>
    <s v="Uitgave"/>
    <n v="-1.5"/>
    <x v="2"/>
    <s v="OK"/>
  </r>
  <r>
    <d v="2025-06-12T00:00:00"/>
    <x v="9"/>
    <n v="-38"/>
    <x v="23"/>
    <m/>
    <s v="Uitgave"/>
    <n v="-38"/>
    <x v="1"/>
    <s v="OK"/>
  </r>
  <r>
    <d v="2025-06-12T00:00:00"/>
    <x v="9"/>
    <n v="-8"/>
    <x v="3"/>
    <m/>
    <s v="Uitgave"/>
    <n v="-8"/>
    <x v="1"/>
    <s v="OK"/>
  </r>
  <r>
    <d v="2025-06-12T00:00:00"/>
    <x v="9"/>
    <n v="-18.61"/>
    <x v="57"/>
    <m/>
    <s v="Uitgave"/>
    <n v="-18.61"/>
    <x v="2"/>
    <s v="OK"/>
  </r>
  <r>
    <d v="2025-06-13T00:00:00"/>
    <x v="9"/>
    <n v="-3.99"/>
    <x v="1"/>
    <m/>
    <s v="Uitgave"/>
    <n v="-3.99"/>
    <x v="1"/>
    <s v="OK"/>
  </r>
  <r>
    <d v="2025-06-13T00:00:00"/>
    <x v="9"/>
    <n v="-22.37"/>
    <x v="1"/>
    <m/>
    <s v="Uitgave"/>
    <n v="-22.37"/>
    <x v="1"/>
    <s v="OK"/>
  </r>
  <r>
    <d v="2025-06-13T00:00:00"/>
    <x v="9"/>
    <n v="-1.99"/>
    <x v="1"/>
    <m/>
    <s v="Uitgave"/>
    <n v="-1.99"/>
    <x v="1"/>
    <s v="OK"/>
  </r>
  <r>
    <d v="2025-06-13T00:00:00"/>
    <x v="9"/>
    <n v="-45.98"/>
    <x v="22"/>
    <m/>
    <s v="Uitgave"/>
    <n v="-45.98"/>
    <x v="2"/>
    <s v="OK"/>
  </r>
  <r>
    <d v="2025-06-13T00:00:00"/>
    <x v="9"/>
    <n v="4.5999999999999996"/>
    <x v="1"/>
    <m/>
    <s v="Inkomst"/>
    <n v="4.5999999999999996"/>
    <x v="1"/>
    <s v="OK"/>
  </r>
  <r>
    <d v="2025-06-13T00:00:00"/>
    <x v="9"/>
    <n v="4.5999999999999996"/>
    <x v="1"/>
    <m/>
    <s v="Inkomst"/>
    <n v="4.5999999999999996"/>
    <x v="1"/>
    <s v="OK"/>
  </r>
  <r>
    <d v="2025-06-13T00:00:00"/>
    <x v="9"/>
    <n v="-108.31"/>
    <x v="13"/>
    <m/>
    <s v="Uitgave"/>
    <n v="-108.31"/>
    <x v="1"/>
    <s v="OK"/>
  </r>
  <r>
    <d v="2025-06-14T00:00:00"/>
    <x v="9"/>
    <n v="-44.63"/>
    <x v="1"/>
    <m/>
    <s v="Uitgave"/>
    <n v="-44.63"/>
    <x v="1"/>
    <s v="OK"/>
  </r>
  <r>
    <d v="2025-06-15T00:00:00"/>
    <x v="9"/>
    <n v="-43.53"/>
    <x v="1"/>
    <m/>
    <s v="Uitgave"/>
    <n v="-43.53"/>
    <x v="1"/>
    <s v="OK"/>
  </r>
  <r>
    <d v="2025-06-15T00:00:00"/>
    <x v="9"/>
    <n v="-4.5"/>
    <x v="2"/>
    <m/>
    <s v="Uitgave"/>
    <n v="-4.5"/>
    <x v="2"/>
    <s v="OK"/>
  </r>
  <r>
    <d v="2025-06-15T00:00:00"/>
    <x v="9"/>
    <n v="-3.69"/>
    <x v="1"/>
    <m/>
    <s v="Uitgave"/>
    <n v="-3.69"/>
    <x v="1"/>
    <s v="OK"/>
  </r>
  <r>
    <d v="2025-06-15T00:00:00"/>
    <x v="9"/>
    <n v="-12.87"/>
    <x v="1"/>
    <m/>
    <s v="Uitgave"/>
    <n v="-12.87"/>
    <x v="1"/>
    <s v="OK"/>
  </r>
  <r>
    <d v="2025-06-16T00:00:00"/>
    <x v="9"/>
    <n v="-12.1"/>
    <x v="14"/>
    <m/>
    <s v="Uitgave"/>
    <n v="-12.1"/>
    <x v="2"/>
    <s v="OK"/>
  </r>
  <r>
    <d v="2025-06-16T00:00:00"/>
    <x v="9"/>
    <n v="-13.22"/>
    <x v="1"/>
    <m/>
    <s v="Uitgave"/>
    <n v="-13.22"/>
    <x v="1"/>
    <s v="OK"/>
  </r>
  <r>
    <d v="2025-06-16T00:00:00"/>
    <x v="9"/>
    <n v="-10.07"/>
    <x v="1"/>
    <m/>
    <s v="Uitgave"/>
    <n v="-10.07"/>
    <x v="1"/>
    <s v="OK"/>
  </r>
  <r>
    <d v="2025-06-16T00:00:00"/>
    <x v="9"/>
    <n v="-24.3"/>
    <x v="1"/>
    <m/>
    <s v="Uitgave"/>
    <n v="-24.3"/>
    <x v="1"/>
    <s v="OK"/>
  </r>
  <r>
    <d v="2025-06-16T00:00:00"/>
    <x v="9"/>
    <n v="-5"/>
    <x v="1"/>
    <m/>
    <s v="Uitgave"/>
    <n v="-5"/>
    <x v="1"/>
    <s v="OK"/>
  </r>
  <r>
    <d v="2025-06-16T00:00:00"/>
    <x v="9"/>
    <n v="-12.5"/>
    <x v="1"/>
    <m/>
    <s v="Uitgave"/>
    <n v="-12.5"/>
    <x v="1"/>
    <s v="OK"/>
  </r>
  <r>
    <d v="2025-06-16T00:00:00"/>
    <x v="9"/>
    <n v="-0.9"/>
    <x v="6"/>
    <m/>
    <s v="Uitgave"/>
    <n v="-0.9"/>
    <x v="2"/>
    <s v="OK"/>
  </r>
  <r>
    <d v="2025-06-16T00:00:00"/>
    <x v="9"/>
    <n v="-35"/>
    <x v="22"/>
    <m/>
    <s v="Uitgave"/>
    <n v="-35"/>
    <x v="2"/>
    <s v="OK"/>
  </r>
  <r>
    <d v="2025-06-16T00:00:00"/>
    <x v="9"/>
    <n v="3.3"/>
    <x v="12"/>
    <m/>
    <s v="Inkomst"/>
    <n v="3.3"/>
    <x v="2"/>
    <s v="OK"/>
  </r>
  <r>
    <d v="2025-06-16T00:00:00"/>
    <x v="9"/>
    <n v="-81.66"/>
    <x v="25"/>
    <m/>
    <s v="Uitgave"/>
    <n v="-81.66"/>
    <x v="1"/>
    <s v="OK"/>
  </r>
  <r>
    <d v="2025-06-16T00:00:00"/>
    <x v="9"/>
    <n v="-33.549999999999997"/>
    <x v="52"/>
    <m/>
    <s v="Uitgave"/>
    <n v="-33.549999999999997"/>
    <x v="1"/>
    <s v="OK"/>
  </r>
  <r>
    <d v="2025-06-16T00:00:00"/>
    <x v="9"/>
    <n v="-85"/>
    <x v="25"/>
    <m/>
    <s v="Uitgave"/>
    <n v="-85"/>
    <x v="1"/>
    <s v="OK"/>
  </r>
  <r>
    <d v="2025-06-17T00:00:00"/>
    <x v="9"/>
    <n v="-4"/>
    <x v="23"/>
    <m/>
    <s v="Uitgave"/>
    <n v="-4"/>
    <x v="1"/>
    <s v="OK"/>
  </r>
  <r>
    <d v="2025-06-17T00:00:00"/>
    <x v="9"/>
    <n v="-25.81"/>
    <x v="23"/>
    <m/>
    <s v="Uitgave"/>
    <n v="-25.81"/>
    <x v="1"/>
    <s v="OK"/>
  </r>
  <r>
    <d v="2025-06-17T00:00:00"/>
    <x v="9"/>
    <n v="-8.7100000000000009"/>
    <x v="1"/>
    <m/>
    <s v="Uitgave"/>
    <n v="-8.7100000000000009"/>
    <x v="1"/>
    <s v="OK"/>
  </r>
  <r>
    <d v="2025-06-17T00:00:00"/>
    <x v="9"/>
    <n v="-0.69"/>
    <x v="1"/>
    <m/>
    <s v="Uitgave"/>
    <n v="-0.69"/>
    <x v="1"/>
    <s v="OK"/>
  </r>
  <r>
    <d v="2025-06-17T00:00:00"/>
    <x v="9"/>
    <n v="-24"/>
    <x v="12"/>
    <m/>
    <s v="Uitgave"/>
    <n v="-24"/>
    <x v="2"/>
    <s v="OK"/>
  </r>
  <r>
    <d v="2025-06-17T00:00:00"/>
    <x v="9"/>
    <n v="-44.95"/>
    <x v="35"/>
    <m/>
    <s v="Uitgave"/>
    <n v="-44.95"/>
    <x v="2"/>
    <s v="OK"/>
  </r>
  <r>
    <d v="2025-06-18T00:00:00"/>
    <x v="9"/>
    <n v="-10.95"/>
    <x v="23"/>
    <m/>
    <s v="Uitgave"/>
    <n v="-10.95"/>
    <x v="1"/>
    <s v="OK"/>
  </r>
  <r>
    <d v="2025-06-18T00:00:00"/>
    <x v="9"/>
    <n v="-21.19"/>
    <x v="14"/>
    <m/>
    <s v="Uitgave"/>
    <n v="-21.19"/>
    <x v="2"/>
    <s v="OK"/>
  </r>
  <r>
    <d v="2025-06-18T00:00:00"/>
    <x v="9"/>
    <n v="-1.55"/>
    <x v="1"/>
    <m/>
    <s v="Uitgave"/>
    <n v="-1.55"/>
    <x v="1"/>
    <s v="OK"/>
  </r>
  <r>
    <d v="2025-06-18T00:00:00"/>
    <x v="9"/>
    <n v="-6.52"/>
    <x v="30"/>
    <m/>
    <s v="Uitgave"/>
    <n v="-6.52"/>
    <x v="1"/>
    <s v="OK"/>
  </r>
  <r>
    <d v="2025-06-18T00:00:00"/>
    <x v="9"/>
    <n v="-7.23"/>
    <x v="1"/>
    <m/>
    <s v="Uitgave"/>
    <n v="-7.23"/>
    <x v="1"/>
    <s v="OK"/>
  </r>
  <r>
    <d v="2025-06-18T00:00:00"/>
    <x v="9"/>
    <n v="-7.58"/>
    <x v="55"/>
    <m/>
    <s v="Uitgave"/>
    <n v="-7.58"/>
    <x v="1"/>
    <s v="OK"/>
  </r>
  <r>
    <d v="2025-06-19T00:00:00"/>
    <x v="9"/>
    <n v="-8.6"/>
    <x v="14"/>
    <m/>
    <s v="Uitgave"/>
    <n v="-8.6"/>
    <x v="2"/>
    <s v="OK"/>
  </r>
  <r>
    <d v="2025-06-19T00:00:00"/>
    <x v="9"/>
    <n v="-9.73"/>
    <x v="1"/>
    <m/>
    <s v="Uitgave"/>
    <n v="-9.73"/>
    <x v="1"/>
    <s v="OK"/>
  </r>
  <r>
    <d v="2025-06-19T00:00:00"/>
    <x v="9"/>
    <n v="-3.95"/>
    <x v="2"/>
    <m/>
    <s v="Uitgave"/>
    <n v="-3.95"/>
    <x v="2"/>
    <s v="OK"/>
  </r>
  <r>
    <d v="2025-06-19T00:00:00"/>
    <x v="9"/>
    <n v="-3.1"/>
    <x v="17"/>
    <m/>
    <s v="Uitgave"/>
    <n v="-3.1"/>
    <x v="2"/>
    <s v="OK"/>
  </r>
  <r>
    <d v="2025-06-19T00:00:00"/>
    <x v="9"/>
    <n v="-10.73"/>
    <x v="1"/>
    <m/>
    <s v="Uitgave"/>
    <n v="-10.73"/>
    <x v="1"/>
    <s v="OK"/>
  </r>
  <r>
    <d v="2025-06-19T00:00:00"/>
    <x v="9"/>
    <n v="-32.99"/>
    <x v="33"/>
    <m/>
    <s v="Uitgave"/>
    <n v="-32.99"/>
    <x v="2"/>
    <s v="OK"/>
  </r>
  <r>
    <d v="2025-06-19T00:00:00"/>
    <x v="9"/>
    <n v="-9"/>
    <x v="7"/>
    <m/>
    <s v="Uitgave"/>
    <n v="-9"/>
    <x v="2"/>
    <s v="OK"/>
  </r>
  <r>
    <d v="2025-06-20T00:00:00"/>
    <x v="9"/>
    <n v="-24.96"/>
    <x v="1"/>
    <m/>
    <s v="Uitgave"/>
    <n v="-24.96"/>
    <x v="1"/>
    <s v="OK"/>
  </r>
  <r>
    <d v="2025-06-20T00:00:00"/>
    <x v="9"/>
    <n v="-8.98"/>
    <x v="1"/>
    <m/>
    <s v="Uitgave"/>
    <n v="-8.98"/>
    <x v="1"/>
    <s v="OK"/>
  </r>
  <r>
    <d v="2025-06-20T00:00:00"/>
    <x v="9"/>
    <n v="-32.950000000000003"/>
    <x v="1"/>
    <m/>
    <s v="Uitgave"/>
    <n v="-32.950000000000003"/>
    <x v="1"/>
    <s v="OK"/>
  </r>
  <r>
    <d v="2025-06-20T00:00:00"/>
    <x v="9"/>
    <n v="-13.79"/>
    <x v="1"/>
    <m/>
    <s v="Uitgave"/>
    <n v="-13.79"/>
    <x v="1"/>
    <s v="OK"/>
  </r>
  <r>
    <d v="2025-06-20T00:00:00"/>
    <x v="9"/>
    <n v="-53.29"/>
    <x v="31"/>
    <m/>
    <s v="Uitgave"/>
    <n v="-53.29"/>
    <x v="1"/>
    <s v="OK"/>
  </r>
  <r>
    <d v="2025-06-20T00:00:00"/>
    <x v="9"/>
    <n v="-46.7"/>
    <x v="30"/>
    <m/>
    <s v="Uitgave"/>
    <n v="-46.7"/>
    <x v="1"/>
    <s v="OK"/>
  </r>
  <r>
    <d v="2025-06-20T00:00:00"/>
    <x v="9"/>
    <n v="-232.8"/>
    <x v="23"/>
    <m/>
    <s v="Uitgave"/>
    <n v="-232.8"/>
    <x v="1"/>
    <s v="OK"/>
  </r>
  <r>
    <d v="2025-06-21T00:00:00"/>
    <x v="9"/>
    <n v="-5.38"/>
    <x v="1"/>
    <m/>
    <s v="Uitgave"/>
    <n v="-5.38"/>
    <x v="1"/>
    <s v="OK"/>
  </r>
  <r>
    <d v="2025-06-21T00:00:00"/>
    <x v="9"/>
    <n v="-27.78"/>
    <x v="1"/>
    <m/>
    <s v="Uitgave"/>
    <n v="-27.78"/>
    <x v="1"/>
    <s v="OK"/>
  </r>
  <r>
    <d v="2025-06-21T00:00:00"/>
    <x v="9"/>
    <n v="-16.79"/>
    <x v="1"/>
    <m/>
    <s v="Uitgave"/>
    <n v="-16.79"/>
    <x v="1"/>
    <s v="OK"/>
  </r>
  <r>
    <d v="2025-06-21T00:00:00"/>
    <x v="9"/>
    <n v="-57.5"/>
    <x v="1"/>
    <m/>
    <s v="Uitgave"/>
    <n v="-57.5"/>
    <x v="1"/>
    <s v="OK"/>
  </r>
  <r>
    <d v="2025-06-21T00:00:00"/>
    <x v="9"/>
    <n v="-17.22"/>
    <x v="1"/>
    <m/>
    <s v="Uitgave"/>
    <n v="-17.22"/>
    <x v="1"/>
    <s v="OK"/>
  </r>
  <r>
    <d v="2025-06-21T00:00:00"/>
    <x v="9"/>
    <n v="-42.15"/>
    <x v="2"/>
    <m/>
    <s v="Uitgave"/>
    <n v="-42.15"/>
    <x v="2"/>
    <s v="OK"/>
  </r>
  <r>
    <d v="2025-06-21T00:00:00"/>
    <x v="9"/>
    <n v="-16.579999999999998"/>
    <x v="42"/>
    <m/>
    <s v="Uitgave"/>
    <n v="-16.579999999999998"/>
    <x v="2"/>
    <s v="OK"/>
  </r>
  <r>
    <d v="2025-06-21T00:00:00"/>
    <x v="9"/>
    <n v="-2.19"/>
    <x v="1"/>
    <m/>
    <s v="Uitgave"/>
    <n v="-2.19"/>
    <x v="1"/>
    <s v="OK"/>
  </r>
  <r>
    <d v="2025-06-21T00:00:00"/>
    <x v="9"/>
    <n v="-32.81"/>
    <x v="41"/>
    <m/>
    <s v="Uitgave"/>
    <n v="-32.81"/>
    <x v="2"/>
    <s v="OK"/>
  </r>
  <r>
    <d v="2025-06-21T00:00:00"/>
    <x v="9"/>
    <n v="-48.99"/>
    <x v="33"/>
    <m/>
    <s v="Uitgave"/>
    <n v="-48.99"/>
    <x v="2"/>
    <s v="OK"/>
  </r>
  <r>
    <d v="2025-06-22T00:00:00"/>
    <x v="9"/>
    <n v="-9.6300000000000008"/>
    <x v="1"/>
    <m/>
    <s v="Uitgave"/>
    <n v="-9.6300000000000008"/>
    <x v="1"/>
    <s v="OK"/>
  </r>
  <r>
    <d v="2025-06-22T00:00:00"/>
    <x v="9"/>
    <n v="-12.53"/>
    <x v="1"/>
    <m/>
    <s v="Uitgave"/>
    <n v="-12.53"/>
    <x v="1"/>
    <s v="OK"/>
  </r>
  <r>
    <d v="2025-06-22T00:00:00"/>
    <x v="9"/>
    <n v="-310.06"/>
    <x v="11"/>
    <m/>
    <s v="Uitgave"/>
    <n v="-310.06"/>
    <x v="1"/>
    <s v="OK"/>
  </r>
  <r>
    <d v="2025-06-22T00:00:00"/>
    <x v="9"/>
    <n v="-3.9"/>
    <x v="1"/>
    <m/>
    <s v="Uitgave"/>
    <n v="-3.9"/>
    <x v="1"/>
    <s v="OK"/>
  </r>
  <r>
    <d v="2025-06-23T00:00:00"/>
    <x v="9"/>
    <n v="209.75"/>
    <x v="23"/>
    <m/>
    <s v="Inkomst"/>
    <n v="209.75"/>
    <x v="1"/>
    <s v="OK"/>
  </r>
  <r>
    <d v="2025-06-23T00:00:00"/>
    <x v="9"/>
    <n v="-4"/>
    <x v="23"/>
    <m/>
    <s v="Uitgave"/>
    <n v="-4"/>
    <x v="1"/>
    <s v="OK"/>
  </r>
  <r>
    <d v="2025-06-23T00:00:00"/>
    <x v="9"/>
    <n v="-9.6999999999999993"/>
    <x v="1"/>
    <m/>
    <s v="Uitgave"/>
    <n v="-9.6999999999999993"/>
    <x v="1"/>
    <s v="OK"/>
  </r>
  <r>
    <d v="2025-06-23T00:00:00"/>
    <x v="9"/>
    <n v="-12.3"/>
    <x v="1"/>
    <m/>
    <s v="Uitgave"/>
    <n v="-12.3"/>
    <x v="1"/>
    <s v="OK"/>
  </r>
  <r>
    <d v="2025-06-23T00:00:00"/>
    <x v="9"/>
    <n v="-2.12"/>
    <x v="1"/>
    <m/>
    <s v="Uitgave"/>
    <n v="-2.12"/>
    <x v="1"/>
    <s v="OK"/>
  </r>
  <r>
    <d v="2025-06-24T00:00:00"/>
    <x v="9"/>
    <n v="-6.58"/>
    <x v="1"/>
    <m/>
    <s v="Uitgave"/>
    <n v="-6.58"/>
    <x v="1"/>
    <s v="OK"/>
  </r>
  <r>
    <d v="2025-06-24T00:00:00"/>
    <x v="9"/>
    <n v="-4.58"/>
    <x v="1"/>
    <m/>
    <s v="Uitgave"/>
    <n v="-4.58"/>
    <x v="1"/>
    <s v="OK"/>
  </r>
  <r>
    <d v="2025-06-24T00:00:00"/>
    <x v="9"/>
    <n v="-4.7300000000000004"/>
    <x v="3"/>
    <m/>
    <s v="Uitgave"/>
    <n v="-4.7300000000000004"/>
    <x v="1"/>
    <s v="OK"/>
  </r>
  <r>
    <d v="2025-06-24T00:00:00"/>
    <x v="9"/>
    <n v="-1.2"/>
    <x v="6"/>
    <m/>
    <s v="Uitgave"/>
    <n v="-1.2"/>
    <x v="2"/>
    <s v="OK"/>
  </r>
  <r>
    <d v="2025-06-24T00:00:00"/>
    <x v="9"/>
    <n v="-1.1000000000000001"/>
    <x v="6"/>
    <m/>
    <s v="Uitgave"/>
    <n v="-1.1000000000000001"/>
    <x v="2"/>
    <s v="OK"/>
  </r>
  <r>
    <d v="2025-06-25T00:00:00"/>
    <x v="9"/>
    <n v="-38.4"/>
    <x v="14"/>
    <m/>
    <s v="Uitgave"/>
    <n v="-38.4"/>
    <x v="2"/>
    <s v="OK"/>
  </r>
  <r>
    <d v="2025-06-25T00:00:00"/>
    <x v="9"/>
    <n v="-13.77"/>
    <x v="1"/>
    <m/>
    <s v="Uitgave"/>
    <n v="-13.77"/>
    <x v="1"/>
    <s v="OK"/>
  </r>
  <r>
    <d v="2025-06-25T00:00:00"/>
    <x v="9"/>
    <n v="-8.07"/>
    <x v="1"/>
    <m/>
    <s v="Uitgave"/>
    <n v="-8.07"/>
    <x v="1"/>
    <s v="OK"/>
  </r>
  <r>
    <d v="2025-06-25T00:00:00"/>
    <x v="9"/>
    <n v="-5.96"/>
    <x v="3"/>
    <m/>
    <s v="Uitgave"/>
    <n v="-5.96"/>
    <x v="1"/>
    <s v="OK"/>
  </r>
  <r>
    <d v="2025-06-25T00:00:00"/>
    <x v="9"/>
    <n v="-5"/>
    <x v="3"/>
    <m/>
    <s v="Uitgave"/>
    <n v="-5"/>
    <x v="1"/>
    <s v="OK"/>
  </r>
  <r>
    <d v="2025-06-25T00:00:00"/>
    <x v="9"/>
    <n v="-0.9"/>
    <x v="6"/>
    <m/>
    <s v="Uitgave"/>
    <n v="-0.9"/>
    <x v="2"/>
    <s v="OK"/>
  </r>
  <r>
    <d v="2025-06-26T00:00:00"/>
    <x v="9"/>
    <n v="-12.25"/>
    <x v="1"/>
    <m/>
    <s v="Uitgave"/>
    <n v="-12.25"/>
    <x v="1"/>
    <s v="OK"/>
  </r>
  <r>
    <d v="2025-06-26T00:00:00"/>
    <x v="9"/>
    <n v="-9.4700000000000006"/>
    <x v="1"/>
    <m/>
    <s v="Uitgave"/>
    <n v="-9.4700000000000006"/>
    <x v="1"/>
    <s v="OK"/>
  </r>
  <r>
    <d v="2025-06-26T00:00:00"/>
    <x v="9"/>
    <n v="-22.9"/>
    <x v="60"/>
    <m/>
    <s v="Uitgave"/>
    <n v="-22.9"/>
    <x v="2"/>
    <s v="OK"/>
  </r>
  <r>
    <d v="2025-06-26T00:00:00"/>
    <x v="9"/>
    <n v="-1.5"/>
    <x v="6"/>
    <m/>
    <s v="Uitgave"/>
    <n v="-1.5"/>
    <x v="2"/>
    <s v="OK"/>
  </r>
  <r>
    <d v="2025-06-26T00:00:00"/>
    <x v="9"/>
    <n v="-1.5"/>
    <x v="6"/>
    <m/>
    <s v="Uitgave"/>
    <n v="-1.5"/>
    <x v="2"/>
    <s v="OK"/>
  </r>
  <r>
    <d v="2025-06-26T00:00:00"/>
    <x v="9"/>
    <n v="-150"/>
    <x v="15"/>
    <m/>
    <s v="Uitgave"/>
    <n v="-150"/>
    <x v="2"/>
    <s v="OK"/>
  </r>
  <r>
    <d v="2025-06-26T00:00:00"/>
    <x v="9"/>
    <n v="-113.49"/>
    <x v="61"/>
    <m/>
    <s v="Uitgave"/>
    <n v="-113.49"/>
    <x v="1"/>
    <s v="OK"/>
  </r>
  <r>
    <d v="2025-06-27T00:00:00"/>
    <x v="9"/>
    <n v="-9.19"/>
    <x v="1"/>
    <m/>
    <s v="Uitgave"/>
    <n v="-9.19"/>
    <x v="1"/>
    <s v="OK"/>
  </r>
  <r>
    <d v="2025-06-27T00:00:00"/>
    <x v="9"/>
    <n v="-14.68"/>
    <x v="48"/>
    <m/>
    <s v="Uitgave"/>
    <n v="-14.68"/>
    <x v="2"/>
    <s v="OK"/>
  </r>
  <r>
    <d v="2025-06-27T00:00:00"/>
    <x v="9"/>
    <n v="-69.98"/>
    <x v="10"/>
    <m/>
    <s v="Uitgave"/>
    <n v="-69.98"/>
    <x v="2"/>
    <s v="OK"/>
  </r>
  <r>
    <d v="2025-06-27T00:00:00"/>
    <x v="9"/>
    <n v="-14"/>
    <x v="1"/>
    <m/>
    <s v="Uitgave"/>
    <n v="-14"/>
    <x v="1"/>
    <s v="OK"/>
  </r>
  <r>
    <d v="2025-06-27T00:00:00"/>
    <x v="9"/>
    <n v="-1.5"/>
    <x v="6"/>
    <m/>
    <s v="Uitgave"/>
    <n v="-1.5"/>
    <x v="2"/>
    <s v="OK"/>
  </r>
  <r>
    <d v="2025-06-27T00:00:00"/>
    <x v="9"/>
    <n v="-1.5"/>
    <x v="6"/>
    <m/>
    <s v="Uitgave"/>
    <n v="-1.5"/>
    <x v="2"/>
    <s v="OK"/>
  </r>
  <r>
    <d v="2025-06-27T00:00:00"/>
    <x v="9"/>
    <n v="-26.07"/>
    <x v="1"/>
    <m/>
    <s v="Uitgave"/>
    <n v="-26.07"/>
    <x v="1"/>
    <s v="OK"/>
  </r>
  <r>
    <d v="2025-06-28T00:00:00"/>
    <x v="9"/>
    <n v="-11.21"/>
    <x v="1"/>
    <m/>
    <s v="Uitgave"/>
    <n v="-11.21"/>
    <x v="1"/>
    <s v="OK"/>
  </r>
  <r>
    <d v="2025-06-28T00:00:00"/>
    <x v="9"/>
    <n v="-24.75"/>
    <x v="1"/>
    <m/>
    <s v="Uitgave"/>
    <n v="-24.75"/>
    <x v="1"/>
    <s v="OK"/>
  </r>
  <r>
    <d v="2025-06-28T00:00:00"/>
    <x v="9"/>
    <n v="-3.19"/>
    <x v="1"/>
    <m/>
    <s v="Uitgave"/>
    <n v="-3.19"/>
    <x v="1"/>
    <s v="OK"/>
  </r>
  <r>
    <d v="2025-06-28T00:00:00"/>
    <x v="9"/>
    <n v="-11.95"/>
    <x v="1"/>
    <m/>
    <s v="Uitgave"/>
    <n v="-11.95"/>
    <x v="1"/>
    <s v="OK"/>
  </r>
  <r>
    <d v="2025-06-29T00:00:00"/>
    <x v="9"/>
    <n v="-18"/>
    <x v="34"/>
    <m/>
    <s v="Uitgave"/>
    <n v="-18"/>
    <x v="2"/>
    <s v="OK"/>
  </r>
  <r>
    <d v="2025-06-29T00:00:00"/>
    <x v="9"/>
    <n v="-22.03"/>
    <x v="34"/>
    <m/>
    <s v="Uitgave"/>
    <n v="-22.03"/>
    <x v="2"/>
    <s v="OK"/>
  </r>
  <r>
    <d v="2025-06-29T00:00:00"/>
    <x v="9"/>
    <n v="-17.350000000000001"/>
    <x v="34"/>
    <m/>
    <s v="Uitgave"/>
    <n v="-17.350000000000001"/>
    <x v="2"/>
    <s v="OK"/>
  </r>
  <r>
    <d v="2025-06-29T00:00:00"/>
    <x v="9"/>
    <n v="-30"/>
    <x v="19"/>
    <m/>
    <s v="Uitgave"/>
    <n v="-30"/>
    <x v="2"/>
    <s v="OK"/>
  </r>
  <r>
    <d v="2025-06-30T00:00:00"/>
    <x v="9"/>
    <n v="-240"/>
    <x v="23"/>
    <m/>
    <s v="Uitgave"/>
    <n v="-240"/>
    <x v="1"/>
    <s v="OK"/>
  </r>
  <r>
    <d v="2025-06-30T00:00:00"/>
    <x v="9"/>
    <n v="-1.5"/>
    <x v="51"/>
    <m/>
    <s v="Uitgave"/>
    <n v="-1.5"/>
    <x v="1"/>
    <s v="OK"/>
  </r>
  <r>
    <d v="2025-06-30T00:00:00"/>
    <x v="9"/>
    <n v="-3.35"/>
    <x v="7"/>
    <m/>
    <s v="Uitgave"/>
    <n v="-3.35"/>
    <x v="2"/>
    <s v="OK"/>
  </r>
  <r>
    <d v="2025-06-30T00:00:00"/>
    <x v="9"/>
    <n v="-44.64"/>
    <x v="8"/>
    <s v="EUROPESE DOMICILIERING               31-12 SCHULDEISER     : KBC VERZEKERINGEN REF. SCHULDEISER: 390794481282 MANDAATREFERTE  : L00194638787V0001 EIGEN OMSCHR.   : HOSPITALISATIEVERZEKERING MEDEDELING      : POL.54467509 31/12/2024-31/01/2025 HOSPITALISATIEVERZEKERING"/>
    <s v="Uitgave"/>
    <n v="-44.64"/>
    <x v="1"/>
    <s v="OK"/>
  </r>
  <r>
    <d v="2025-06-30T00:00:00"/>
    <x v="9"/>
    <n v="-74.430000000000007"/>
    <x v="36"/>
    <m/>
    <s v="Uitgave"/>
    <n v="-74.430000000000007"/>
    <x v="1"/>
    <s v="OK"/>
  </r>
  <r>
    <d v="2025-06-30T00:00:00"/>
    <x v="9"/>
    <n v="-443.03"/>
    <x v="37"/>
    <m/>
    <s v="Uitgave"/>
    <n v="-443.03"/>
    <x v="1"/>
    <s v="OK"/>
  </r>
  <r>
    <d v="2025-06-30T00:00:00"/>
    <x v="9"/>
    <n v="-7.49"/>
    <x v="1"/>
    <m/>
    <s v="Uitgave"/>
    <n v="-7.49"/>
    <x v="1"/>
    <s v="OK"/>
  </r>
  <r>
    <d v="2025-06-30T00:00:00"/>
    <x v="9"/>
    <n v="8"/>
    <x v="12"/>
    <m/>
    <s v="Inkomst"/>
    <n v="8"/>
    <x v="2"/>
    <s v="OK"/>
  </r>
  <r>
    <d v="2025-06-30T00:00:00"/>
    <x v="9"/>
    <n v="-143.09"/>
    <x v="37"/>
    <m/>
    <s v="Uitgave"/>
    <n v="-143.09"/>
    <x v="1"/>
    <s v="OK"/>
  </r>
  <r>
    <d v="2025-06-30T00:00:00"/>
    <x v="9"/>
    <n v="-46.65"/>
    <x v="62"/>
    <m/>
    <s v="Uitgave"/>
    <n v="-46.65"/>
    <x v="2"/>
    <s v="OK"/>
  </r>
  <r>
    <d v="2025-06-30T00:00:00"/>
    <x v="9"/>
    <n v="-2.19"/>
    <x v="1"/>
    <m/>
    <s v="Uitgave"/>
    <n v="-2.19"/>
    <x v="1"/>
    <s v="OK"/>
  </r>
  <r>
    <d v="2025-06-30T00:00:00"/>
    <x v="9"/>
    <n v="-19.64"/>
    <x v="1"/>
    <m/>
    <s v="Uitgave"/>
    <n v="-19.64"/>
    <x v="1"/>
    <s v="OK"/>
  </r>
  <r>
    <d v="2025-06-30T00:00:00"/>
    <x v="9"/>
    <n v="-7.63"/>
    <x v="1"/>
    <m/>
    <s v="Uitgave"/>
    <n v="-7.63"/>
    <x v="1"/>
    <s v="OK"/>
  </r>
  <r>
    <d v="2025-07-01T00:00:00"/>
    <x v="10"/>
    <n v="2376.23"/>
    <x v="0"/>
    <m/>
    <s v="Inkomst"/>
    <n v="2376.23"/>
    <x v="0"/>
    <s v="OK"/>
  </r>
  <r>
    <d v="2025-07-01T00:00:00"/>
    <x v="10"/>
    <n v="2663.51"/>
    <x v="0"/>
    <m/>
    <s v="Inkomst"/>
    <n v="2663.51"/>
    <x v="0"/>
    <s v="OK"/>
  </r>
  <r>
    <d v="2025-07-01T00:00:00"/>
    <x v="10"/>
    <n v="-19.559999999999999"/>
    <x v="1"/>
    <m/>
    <s v="Uitgave"/>
    <n v="-19.559999999999999"/>
    <x v="1"/>
    <s v="OK"/>
  </r>
  <r>
    <d v="2025-07-01T00:00:00"/>
    <x v="10"/>
    <n v="-8.58"/>
    <x v="1"/>
    <m/>
    <s v="Uitgave"/>
    <n v="-8.58"/>
    <x v="1"/>
    <s v="OK"/>
  </r>
  <r>
    <d v="2025-07-01T00:00:00"/>
    <x v="10"/>
    <n v="-3.83"/>
    <x v="1"/>
    <m/>
    <s v="Uitgave"/>
    <n v="-3.83"/>
    <x v="1"/>
    <s v="OK"/>
  </r>
  <r>
    <d v="2025-07-01T00:00:00"/>
    <x v="10"/>
    <n v="-1.5"/>
    <x v="6"/>
    <m/>
    <s v="Uitgave"/>
    <n v="-1.5"/>
    <x v="2"/>
    <s v="OK"/>
  </r>
  <r>
    <d v="2025-07-01T00:00:00"/>
    <x v="10"/>
    <n v="-30"/>
    <x v="38"/>
    <m/>
    <s v="Uitgave"/>
    <n v="-30"/>
    <x v="2"/>
    <s v="OK"/>
  </r>
  <r>
    <d v="2025-07-01T00:00:00"/>
    <x v="10"/>
    <n v="-45.25"/>
    <x v="8"/>
    <m/>
    <s v="Uitgave"/>
    <n v="-45.25"/>
    <x v="1"/>
    <s v="OK"/>
  </r>
  <r>
    <d v="2025-07-01T00:00:00"/>
    <x v="10"/>
    <n v="-48.95"/>
    <x v="53"/>
    <m/>
    <s v="Uitgave"/>
    <n v="-48.95"/>
    <x v="1"/>
    <s v="OK"/>
  </r>
  <r>
    <d v="2025-07-02T00:00:00"/>
    <x v="10"/>
    <n v="-1.85"/>
    <x v="1"/>
    <m/>
    <s v="Uitgave"/>
    <n v="-1.85"/>
    <x v="1"/>
    <s v="OK"/>
  </r>
  <r>
    <d v="2025-07-02T00:00:00"/>
    <x v="10"/>
    <n v="-11.23"/>
    <x v="3"/>
    <m/>
    <s v="Uitgave"/>
    <n v="-11.23"/>
    <x v="1"/>
    <s v="OK"/>
  </r>
  <r>
    <d v="2025-07-02T00:00:00"/>
    <x v="10"/>
    <n v="-5"/>
    <x v="3"/>
    <m/>
    <s v="Uitgave"/>
    <n v="-5"/>
    <x v="1"/>
    <s v="OK"/>
  </r>
  <r>
    <d v="2025-07-02T00:00:00"/>
    <x v="10"/>
    <n v="-123"/>
    <x v="13"/>
    <m/>
    <s v="Uitgave"/>
    <n v="-123"/>
    <x v="1"/>
    <s v="OK"/>
  </r>
  <r>
    <d v="2025-07-03T00:00:00"/>
    <x v="10"/>
    <n v="-17.95"/>
    <x v="1"/>
    <m/>
    <s v="Uitgave"/>
    <n v="-17.95"/>
    <x v="1"/>
    <s v="OK"/>
  </r>
  <r>
    <d v="2025-07-03T00:00:00"/>
    <x v="10"/>
    <n v="-1.9"/>
    <x v="27"/>
    <m/>
    <s v="Uitgave"/>
    <n v="-1.9"/>
    <x v="2"/>
    <s v="OK"/>
  </r>
  <r>
    <d v="2025-07-03T00:00:00"/>
    <x v="10"/>
    <n v="-25"/>
    <x v="24"/>
    <m/>
    <s v="Uitgave"/>
    <n v="-25"/>
    <x v="1"/>
    <s v="OK"/>
  </r>
  <r>
    <d v="2025-07-03T00:00:00"/>
    <x v="10"/>
    <n v="-26.7"/>
    <x v="27"/>
    <s v="BETALING VIA BANCONTACT              03-07 03-07-2025 OM 13.45 UUR DIE KEURE BE8000 BRUGGE MET KBC-DEBETKAART 5127 88XX XXXX 8113 KAARTHOUDER: BOMBAERT BRAM"/>
    <s v="Uitgave"/>
    <n v="-26.7"/>
    <x v="2"/>
    <s v="OK"/>
  </r>
  <r>
    <d v="2025-07-03T00:00:00"/>
    <x v="10"/>
    <n v="-12"/>
    <x v="63"/>
    <m/>
    <s v="Uitgave"/>
    <n v="-12"/>
    <x v="2"/>
    <s v="OK"/>
  </r>
  <r>
    <d v="2025-07-03T00:00:00"/>
    <x v="10"/>
    <n v="-20.71"/>
    <x v="9"/>
    <m/>
    <s v="Uitgave"/>
    <n v="-20.71"/>
    <x v="1"/>
    <s v="OK"/>
  </r>
  <r>
    <d v="2025-07-04T00:00:00"/>
    <x v="10"/>
    <n v="-8.64"/>
    <x v="1"/>
    <m/>
    <s v="Uitgave"/>
    <n v="-8.64"/>
    <x v="1"/>
    <s v="OK"/>
  </r>
  <r>
    <d v="2025-07-04T00:00:00"/>
    <x v="10"/>
    <n v="-7.64"/>
    <x v="1"/>
    <m/>
    <s v="Uitgave"/>
    <n v="-7.64"/>
    <x v="1"/>
    <s v="OK"/>
  </r>
  <r>
    <d v="2025-07-04T00:00:00"/>
    <x v="10"/>
    <n v="-16.13"/>
    <x v="1"/>
    <m/>
    <s v="Uitgave"/>
    <n v="-16.13"/>
    <x v="1"/>
    <s v="OK"/>
  </r>
  <r>
    <d v="2025-07-04T00:00:00"/>
    <x v="10"/>
    <n v="-20.74"/>
    <x v="1"/>
    <m/>
    <s v="Uitgave"/>
    <n v="-20.74"/>
    <x v="1"/>
    <s v="OK"/>
  </r>
  <r>
    <d v="2025-07-04T00:00:00"/>
    <x v="10"/>
    <n v="-29.61"/>
    <x v="1"/>
    <m/>
    <s v="Uitgave"/>
    <n v="-29.61"/>
    <x v="1"/>
    <s v="OK"/>
  </r>
  <r>
    <d v="2025-07-04T00:00:00"/>
    <x v="10"/>
    <n v="-8.57"/>
    <x v="41"/>
    <m/>
    <s v="Uitgave"/>
    <n v="-8.57"/>
    <x v="2"/>
    <s v="OK"/>
  </r>
  <r>
    <d v="2025-07-04T00:00:00"/>
    <x v="10"/>
    <n v="-14.5"/>
    <x v="27"/>
    <m/>
    <s v="Uitgave"/>
    <n v="-14.5"/>
    <x v="2"/>
    <s v="OK"/>
  </r>
  <r>
    <d v="2025-07-04T00:00:00"/>
    <x v="10"/>
    <n v="-14"/>
    <x v="30"/>
    <m/>
    <s v="Uitgave"/>
    <n v="-14"/>
    <x v="1"/>
    <s v="OK"/>
  </r>
  <r>
    <d v="2025-07-04T00:00:00"/>
    <x v="10"/>
    <n v="-7.92"/>
    <x v="3"/>
    <m/>
    <s v="Uitgave"/>
    <n v="-7.92"/>
    <x v="1"/>
    <s v="OK"/>
  </r>
  <r>
    <d v="2025-07-05T00:00:00"/>
    <x v="10"/>
    <n v="-23.49"/>
    <x v="1"/>
    <m/>
    <s v="Uitgave"/>
    <n v="-23.49"/>
    <x v="1"/>
    <s v="OK"/>
  </r>
  <r>
    <d v="2025-07-05T00:00:00"/>
    <x v="10"/>
    <n v="-5.49"/>
    <x v="1"/>
    <m/>
    <s v="Uitgave"/>
    <n v="-5.49"/>
    <x v="1"/>
    <s v="OK"/>
  </r>
  <r>
    <d v="2025-07-05T00:00:00"/>
    <x v="10"/>
    <n v="-22.93"/>
    <x v="1"/>
    <m/>
    <s v="Uitgave"/>
    <n v="-22.93"/>
    <x v="1"/>
    <s v="OK"/>
  </r>
  <r>
    <d v="2025-07-05T00:00:00"/>
    <x v="10"/>
    <n v="-25"/>
    <x v="32"/>
    <m/>
    <s v="Uitgave"/>
    <n v="-25"/>
    <x v="2"/>
    <s v="OK"/>
  </r>
  <r>
    <d v="2025-07-06T00:00:00"/>
    <x v="10"/>
    <n v="-5.83"/>
    <x v="1"/>
    <m/>
    <s v="Uitgave"/>
    <n v="-5.83"/>
    <x v="1"/>
    <s v="OK"/>
  </r>
  <r>
    <d v="2025-07-06T00:00:00"/>
    <x v="10"/>
    <n v="-125.81"/>
    <x v="58"/>
    <m/>
    <s v="Uitgave"/>
    <n v="-125.81"/>
    <x v="1"/>
    <s v="OK"/>
  </r>
  <r>
    <d v="2025-07-07T00:00:00"/>
    <x v="10"/>
    <n v="-15.6"/>
    <x v="14"/>
    <m/>
    <s v="Uitgave"/>
    <n v="-15.6"/>
    <x v="2"/>
    <s v="OK"/>
  </r>
  <r>
    <d v="2025-07-07T00:00:00"/>
    <x v="10"/>
    <n v="-11.23"/>
    <x v="1"/>
    <m/>
    <s v="Uitgave"/>
    <n v="-11.23"/>
    <x v="1"/>
    <s v="OK"/>
  </r>
  <r>
    <d v="2025-07-07T00:00:00"/>
    <x v="10"/>
    <n v="-37.200000000000003"/>
    <x v="5"/>
    <m/>
    <s v="Uitgave"/>
    <n v="-37.200000000000003"/>
    <x v="2"/>
    <s v="OK"/>
  </r>
  <r>
    <d v="2025-07-07T00:00:00"/>
    <x v="10"/>
    <n v="-2.5"/>
    <x v="7"/>
    <m/>
    <s v="Uitgave"/>
    <n v="-2.5"/>
    <x v="2"/>
    <s v="OK"/>
  </r>
  <r>
    <d v="2025-07-07T00:00:00"/>
    <x v="10"/>
    <n v="-12.46"/>
    <x v="1"/>
    <m/>
    <s v="Uitgave"/>
    <n v="-12.46"/>
    <x v="1"/>
    <s v="OK"/>
  </r>
  <r>
    <d v="2025-07-07T00:00:00"/>
    <x v="10"/>
    <n v="-101"/>
    <x v="12"/>
    <m/>
    <s v="Uitgave"/>
    <n v="-101"/>
    <x v="2"/>
    <s v="OK"/>
  </r>
  <r>
    <d v="2025-07-07T00:00:00"/>
    <x v="10"/>
    <n v="-4.68"/>
    <x v="1"/>
    <m/>
    <s v="Uitgave"/>
    <n v="-4.68"/>
    <x v="1"/>
    <s v="OK"/>
  </r>
  <r>
    <d v="2025-07-07T00:00:00"/>
    <x v="10"/>
    <n v="-0.1"/>
    <x v="7"/>
    <m/>
    <s v="Uitgave"/>
    <n v="-0.1"/>
    <x v="2"/>
    <s v="OK"/>
  </r>
  <r>
    <d v="2025-07-07T00:00:00"/>
    <x v="10"/>
    <n v="-810.65"/>
    <x v="18"/>
    <m/>
    <s v="Uitgave"/>
    <n v="-810.65"/>
    <x v="1"/>
    <s v="OK"/>
  </r>
  <r>
    <d v="2025-07-07T00:00:00"/>
    <x v="10"/>
    <n v="-35.770000000000003"/>
    <x v="3"/>
    <m/>
    <s v="Uitgave"/>
    <n v="-35.770000000000003"/>
    <x v="1"/>
    <s v="OK"/>
  </r>
  <r>
    <d v="2025-07-08T00:00:00"/>
    <x v="10"/>
    <n v="-1.1200000000000001"/>
    <x v="1"/>
    <m/>
    <s v="Uitgave"/>
    <n v="-1.1200000000000001"/>
    <x v="1"/>
    <s v="OK"/>
  </r>
  <r>
    <d v="2025-07-08T00:00:00"/>
    <x v="10"/>
    <n v="22.5"/>
    <x v="23"/>
    <m/>
    <s v="Inkomst"/>
    <n v="22.5"/>
    <x v="1"/>
    <s v="OK"/>
  </r>
  <r>
    <d v="2025-07-08T00:00:00"/>
    <x v="10"/>
    <n v="-24"/>
    <x v="23"/>
    <m/>
    <s v="Uitgave"/>
    <n v="-24"/>
    <x v="1"/>
    <s v="OK"/>
  </r>
  <r>
    <d v="2025-07-08T00:00:00"/>
    <x v="10"/>
    <n v="-317.69"/>
    <x v="23"/>
    <m/>
    <s v="Uitgave"/>
    <n v="-317.69"/>
    <x v="1"/>
    <s v="OK"/>
  </r>
  <r>
    <d v="2025-07-08T00:00:00"/>
    <x v="10"/>
    <n v="-25.95"/>
    <x v="23"/>
    <m/>
    <s v="Uitgave"/>
    <n v="-25.95"/>
    <x v="1"/>
    <s v="OK"/>
  </r>
  <r>
    <d v="2025-07-08T00:00:00"/>
    <x v="10"/>
    <n v="-25.95"/>
    <x v="23"/>
    <m/>
    <s v="Uitgave"/>
    <n v="-25.95"/>
    <x v="1"/>
    <s v="OK"/>
  </r>
  <r>
    <d v="2025-07-08T00:00:00"/>
    <x v="10"/>
    <n v="-12.01"/>
    <x v="16"/>
    <m/>
    <s v="Uitgave"/>
    <n v="-12.01"/>
    <x v="1"/>
    <s v="OK"/>
  </r>
  <r>
    <d v="2025-07-09T00:00:00"/>
    <x v="10"/>
    <n v="-5.97"/>
    <x v="1"/>
    <m/>
    <s v="Uitgave"/>
    <n v="-5.97"/>
    <x v="1"/>
    <s v="OK"/>
  </r>
  <r>
    <d v="2025-07-09T00:00:00"/>
    <x v="10"/>
    <n v="-18.34"/>
    <x v="1"/>
    <m/>
    <s v="Uitgave"/>
    <n v="-18.34"/>
    <x v="1"/>
    <s v="OK"/>
  </r>
  <r>
    <d v="2025-07-09T00:00:00"/>
    <x v="10"/>
    <n v="-29.94"/>
    <x v="1"/>
    <m/>
    <s v="Uitgave"/>
    <n v="-29.94"/>
    <x v="1"/>
    <s v="OK"/>
  </r>
  <r>
    <d v="2025-07-09T00:00:00"/>
    <x v="10"/>
    <n v="-11.32"/>
    <x v="1"/>
    <m/>
    <s v="Uitgave"/>
    <n v="-11.32"/>
    <x v="1"/>
    <s v="OK"/>
  </r>
  <r>
    <d v="2025-07-09T00:00:00"/>
    <x v="10"/>
    <n v="-55"/>
    <x v="38"/>
    <m/>
    <s v="Uitgave"/>
    <n v="-55"/>
    <x v="2"/>
    <s v="OK"/>
  </r>
  <r>
    <d v="2025-07-09T00:00:00"/>
    <x v="10"/>
    <n v="-2.7"/>
    <x v="1"/>
    <m/>
    <s v="Uitgave"/>
    <n v="-2.7"/>
    <x v="1"/>
    <s v="OK"/>
  </r>
  <r>
    <d v="2025-07-09T00:00:00"/>
    <x v="10"/>
    <n v="-14"/>
    <x v="12"/>
    <m/>
    <s v="Uitgave"/>
    <n v="-14"/>
    <x v="2"/>
    <s v="OK"/>
  </r>
  <r>
    <d v="2025-07-10T00:00:00"/>
    <x v="10"/>
    <n v="-10.19"/>
    <x v="1"/>
    <m/>
    <s v="Uitgave"/>
    <n v="-10.19"/>
    <x v="1"/>
    <s v="OK"/>
  </r>
  <r>
    <d v="2025-07-10T00:00:00"/>
    <x v="10"/>
    <n v="-14.61"/>
    <x v="1"/>
    <m/>
    <s v="Uitgave"/>
    <n v="-14.61"/>
    <x v="1"/>
    <s v="OK"/>
  </r>
  <r>
    <d v="2025-07-10T00:00:00"/>
    <x v="10"/>
    <n v="-10"/>
    <x v="1"/>
    <m/>
    <s v="Uitgave"/>
    <n v="-10"/>
    <x v="1"/>
    <s v="OK"/>
  </r>
  <r>
    <d v="2025-07-10T00:00:00"/>
    <x v="10"/>
    <n v="-53.1"/>
    <x v="12"/>
    <m/>
    <s v="Uitgave"/>
    <n v="-53.1"/>
    <x v="2"/>
    <s v="OK"/>
  </r>
  <r>
    <d v="2025-07-10T00:00:00"/>
    <x v="10"/>
    <n v="-5.13"/>
    <x v="1"/>
    <m/>
    <s v="Uitgave"/>
    <n v="-5.13"/>
    <x v="1"/>
    <s v="OK"/>
  </r>
  <r>
    <d v="2025-07-10T00:00:00"/>
    <x v="10"/>
    <n v="-8.69"/>
    <x v="1"/>
    <m/>
    <s v="Uitgave"/>
    <n v="-8.69"/>
    <x v="1"/>
    <s v="OK"/>
  </r>
  <r>
    <d v="2025-07-11T00:00:00"/>
    <x v="10"/>
    <n v="-28.46"/>
    <x v="1"/>
    <m/>
    <s v="Uitgave"/>
    <n v="-28.46"/>
    <x v="1"/>
    <s v="OK"/>
  </r>
  <r>
    <d v="2025-07-11T00:00:00"/>
    <x v="10"/>
    <n v="-19.75"/>
    <x v="1"/>
    <m/>
    <s v="Uitgave"/>
    <n v="-19.75"/>
    <x v="1"/>
    <s v="OK"/>
  </r>
  <r>
    <d v="2025-07-11T00:00:00"/>
    <x v="10"/>
    <n v="-4.33"/>
    <x v="1"/>
    <m/>
    <s v="Uitgave"/>
    <n v="-4.33"/>
    <x v="1"/>
    <s v="OK"/>
  </r>
  <r>
    <d v="2025-07-11T00:00:00"/>
    <x v="10"/>
    <n v="-6.62"/>
    <x v="41"/>
    <m/>
    <s v="Uitgave"/>
    <n v="-6.62"/>
    <x v="2"/>
    <s v="OK"/>
  </r>
  <r>
    <d v="2025-07-11T00:00:00"/>
    <x v="10"/>
    <n v="-3.8"/>
    <x v="2"/>
    <m/>
    <s v="Uitgave"/>
    <n v="-3.8"/>
    <x v="2"/>
    <s v="OK"/>
  </r>
  <r>
    <d v="2025-07-11T00:00:00"/>
    <x v="10"/>
    <n v="-1.1000000000000001"/>
    <x v="6"/>
    <m/>
    <s v="Uitgave"/>
    <n v="-1.1000000000000001"/>
    <x v="2"/>
    <s v="OK"/>
  </r>
  <r>
    <d v="2025-07-11T00:00:00"/>
    <x v="10"/>
    <n v="-5.35"/>
    <x v="1"/>
    <m/>
    <s v="Uitgave"/>
    <n v="-5.35"/>
    <x v="1"/>
    <s v="OK"/>
  </r>
  <r>
    <d v="2025-07-11T00:00:00"/>
    <x v="10"/>
    <n v="17.989999999999998"/>
    <x v="30"/>
    <m/>
    <s v="Inkomst"/>
    <n v="17.989999999999998"/>
    <x v="1"/>
    <s v="OK"/>
  </r>
  <r>
    <d v="2025-07-11T00:00:00"/>
    <x v="10"/>
    <n v="-49.99"/>
    <x v="57"/>
    <m/>
    <s v="Uitgave"/>
    <n v="-49.99"/>
    <x v="2"/>
    <s v="OK"/>
  </r>
  <r>
    <d v="2025-07-12T00:00:00"/>
    <x v="10"/>
    <n v="-11.73"/>
    <x v="1"/>
    <m/>
    <s v="Uitgave"/>
    <n v="-11.73"/>
    <x v="1"/>
    <s v="OK"/>
  </r>
  <r>
    <d v="2025-07-12T00:00:00"/>
    <x v="10"/>
    <n v="-15.48"/>
    <x v="42"/>
    <m/>
    <s v="Uitgave"/>
    <n v="-15.48"/>
    <x v="2"/>
    <s v="OK"/>
  </r>
  <r>
    <d v="2025-07-12T00:00:00"/>
    <x v="10"/>
    <n v="-6.16"/>
    <x v="1"/>
    <m/>
    <s v="Uitgave"/>
    <n v="-6.16"/>
    <x v="1"/>
    <s v="OK"/>
  </r>
  <r>
    <d v="2025-07-12T00:00:00"/>
    <x v="10"/>
    <n v="-36"/>
    <x v="34"/>
    <m/>
    <s v="Uitgave"/>
    <n v="-36"/>
    <x v="2"/>
    <s v="OK"/>
  </r>
  <r>
    <d v="2025-07-13T00:00:00"/>
    <x v="10"/>
    <n v="-19.59"/>
    <x v="1"/>
    <m/>
    <s v="Uitgave"/>
    <n v="-19.59"/>
    <x v="1"/>
    <s v="OK"/>
  </r>
  <r>
    <d v="2025-07-13T00:00:00"/>
    <x v="10"/>
    <n v="-7.96"/>
    <x v="1"/>
    <m/>
    <s v="Uitgave"/>
    <n v="-7.96"/>
    <x v="1"/>
    <s v="OK"/>
  </r>
  <r>
    <d v="2025-07-14T00:00:00"/>
    <x v="10"/>
    <n v="-23.3"/>
    <x v="2"/>
    <m/>
    <s v="Uitgave"/>
    <n v="-23.3"/>
    <x v="2"/>
    <s v="OK"/>
  </r>
  <r>
    <d v="2025-07-14T00:00:00"/>
    <x v="10"/>
    <n v="-280"/>
    <x v="23"/>
    <m/>
    <s v="Uitgave"/>
    <n v="-280"/>
    <x v="1"/>
    <s v="OK"/>
  </r>
  <r>
    <d v="2025-07-14T00:00:00"/>
    <x v="10"/>
    <n v="-12.1"/>
    <x v="19"/>
    <m/>
    <s v="Uitgave"/>
    <n v="-12.1"/>
    <x v="2"/>
    <s v="OK"/>
  </r>
  <r>
    <d v="2025-07-14T00:00:00"/>
    <x v="10"/>
    <n v="-3.7"/>
    <x v="1"/>
    <m/>
    <s v="Uitgave"/>
    <n v="-3.7"/>
    <x v="1"/>
    <s v="OK"/>
  </r>
  <r>
    <d v="2025-07-14T00:00:00"/>
    <x v="10"/>
    <n v="-3.07"/>
    <x v="3"/>
    <m/>
    <s v="Uitgave"/>
    <n v="-3.07"/>
    <x v="1"/>
    <s v="OK"/>
  </r>
  <r>
    <d v="2025-07-14T00:00:00"/>
    <x v="10"/>
    <n v="-0.9"/>
    <x v="6"/>
    <m/>
    <s v="Uitgave"/>
    <n v="-0.9"/>
    <x v="2"/>
    <s v="OK"/>
  </r>
  <r>
    <d v="2025-07-14T00:00:00"/>
    <x v="10"/>
    <n v="-0.9"/>
    <x v="6"/>
    <m/>
    <s v="Uitgave"/>
    <n v="-0.9"/>
    <x v="2"/>
    <s v="OK"/>
  </r>
  <r>
    <d v="2025-07-14T00:00:00"/>
    <x v="10"/>
    <n v="-8"/>
    <x v="3"/>
    <m/>
    <s v="Uitgave"/>
    <n v="-8"/>
    <x v="1"/>
    <s v="OK"/>
  </r>
  <r>
    <d v="2025-07-14T00:00:00"/>
    <x v="10"/>
    <n v="-23.6"/>
    <x v="4"/>
    <s v="BETALING VIA DEBIT MASTERCARD        16-07 14-07-2025 OM 17.29 UUR IKEA GENT-FOOD BE9051 SINT-DENIJS-W MET APPLE PAY 5127 88XX XXXX 8113 VIRTUEEL KAARTNUMMER CONTACTLOZE BETALING: 5354 00XX XXXX 8030 KAARTHOUDER: BOMBAERT BRAM"/>
    <s v="Uitgave"/>
    <n v="-23.6"/>
    <x v="2"/>
    <s v="OK"/>
  </r>
  <r>
    <d v="2025-07-14T00:00:00"/>
    <x v="10"/>
    <n v="-1.49"/>
    <x v="4"/>
    <s v="BETALING VIA DEBIT MASTERCARD        16-07 14-07-2025 OM 17.50 UUR IKEA GENT-STORE BE9051 SINT-DENIJS-W MET APPLE PAY 5127 88XX XXXX 8113 VIRTUEEL KAARTNUMMER CONTACTLOZE BETALING: 5354 00XX XXXX 8030 KAARTHOUDER: BOMBAERT BRAM"/>
    <s v="Uitgave"/>
    <n v="-1.49"/>
    <x v="2"/>
    <s v="OK"/>
  </r>
  <r>
    <d v="2025-07-15T00:00:00"/>
    <x v="10"/>
    <n v="50.5"/>
    <x v="12"/>
    <m/>
    <s v="Inkomst"/>
    <n v="50.5"/>
    <x v="2"/>
    <s v="OK"/>
  </r>
  <r>
    <d v="2025-07-15T00:00:00"/>
    <x v="10"/>
    <n v="50.5"/>
    <x v="12"/>
    <m/>
    <s v="Inkomst"/>
    <n v="50.5"/>
    <x v="2"/>
    <s v="OK"/>
  </r>
  <r>
    <d v="2025-07-15T00:00:00"/>
    <x v="10"/>
    <n v="-38"/>
    <x v="23"/>
    <m/>
    <s v="Uitgave"/>
    <n v="-38"/>
    <x v="1"/>
    <s v="OK"/>
  </r>
  <r>
    <d v="2025-07-15T00:00:00"/>
    <x v="10"/>
    <n v="-1.2"/>
    <x v="6"/>
    <m/>
    <s v="Uitgave"/>
    <n v="-1.2"/>
    <x v="2"/>
    <s v="OK"/>
  </r>
  <r>
    <d v="2025-07-15T00:00:00"/>
    <x v="10"/>
    <n v="-1.2"/>
    <x v="6"/>
    <m/>
    <s v="Uitgave"/>
    <n v="-1.2"/>
    <x v="2"/>
    <s v="OK"/>
  </r>
  <r>
    <d v="2025-07-15T00:00:00"/>
    <x v="10"/>
    <n v="-8.02"/>
    <x v="1"/>
    <m/>
    <s v="Uitgave"/>
    <n v="-8.02"/>
    <x v="1"/>
    <s v="OK"/>
  </r>
  <r>
    <d v="2025-07-15T00:00:00"/>
    <x v="10"/>
    <n v="-4.18"/>
    <x v="1"/>
    <s v="BETALING VIA DEBIT MASTERCARD        16-07 15-07-2025 OM 12.14 UUR CARREFOUR MARKE BE8510 MARKE MET KBC-DEBETKAART 5127 88XX XXXX 8113 KAARTHOUDER: BOMBAERT BRAM"/>
    <s v="Uitgave"/>
    <n v="-4.18"/>
    <x v="1"/>
    <s v="OK"/>
  </r>
  <r>
    <d v="2025-07-15T00:00:00"/>
    <x v="10"/>
    <n v="-4.91"/>
    <x v="1"/>
    <s v="BETALING VIA DEBIT MASTERCARD        16-07 15-07-2025 OM 10.15 UUR CARREFOUR MARKE BE8510 MARKE MET APPLE PAY 5127 88XX XXXX 8113 VIRTUEEL KAARTNUMMER CONTACTLOZE BETALING: 5354 00XX XXXX 7841 KAARTHOUDER: BOMBAERT BRAM"/>
    <s v="Uitgave"/>
    <n v="-4.91"/>
    <x v="1"/>
    <s v="OK"/>
  </r>
  <r>
    <d v="2025-07-15T00:00:00"/>
    <x v="10"/>
    <n v="-3.29"/>
    <x v="1"/>
    <s v="BETALING VIA DEBIT MASTERCARD        16-07 15-07-2025 OM 13.55 UUR SPAR KORTRIJK BE8500 KORTRIJK MET APPLE PAY 5127 88XX XXXX 8113 VIRTUEEL KAARTNUMMER CONTACTLOZE BETALING: 5354 00XX XXXX 8030 KAARTHOUDER: BOMBAERT BRAM"/>
    <s v="Uitgave"/>
    <n v="-3.29"/>
    <x v="1"/>
    <s v="OK"/>
  </r>
  <r>
    <d v="2025-07-15T00:00:00"/>
    <x v="10"/>
    <n v="-25.39"/>
    <x v="1"/>
    <s v="BETALING VIA DEBIT MASTERCARD        16-07 15-07-2025 OM 14.24 UUR LIDL 803 KORTRIJK 2 BE8500 KORTRIJK MET APPLE PAY 5127 88XX XXXX 8113 VIRTUEEL KAARTNUMMER CONTACTLOZE BETALING: 5354 00XX XXXX 8030 KAARTHOUDER: BOMBAERT BRAM"/>
    <s v="Uitgave"/>
    <n v="-25.39"/>
    <x v="1"/>
    <s v="OK"/>
  </r>
  <r>
    <d v="2025-07-16T00:00:00"/>
    <x v="10"/>
    <n v="-182"/>
    <x v="23"/>
    <s v="BETALING VIA DEBIT MASTERCARD        17-07 16-07-2025 OM 12.43 UUR CCV*MARKIES TANDARTSEN BE8510 KORTRIJK MET APPLE PAY 5127 88XX XXXX 8113 VIRTUEEL KAARTNUMMER CONTACTLOZE BETALING: 5354 00XX XXXX 8030 KAARTHOUDER: BOMBAERT BRAM"/>
    <s v="Uitgave"/>
    <n v="-182"/>
    <x v="1"/>
    <s v="OK"/>
  </r>
  <r>
    <d v="2025-07-16T00:00:00"/>
    <x v="10"/>
    <n v="-7.5"/>
    <x v="27"/>
    <s v="BETALING VIA DEBIT MASTERCARD        17-07 16-07-2025 OM 15.49 UUR INTRATUIN ZWEVEGEM BE8550 ZWEVEGEM MET APPLE PAY 5127 88XX XXXX 8113 VIRTUEEL KAARTNUMMER CONTACTLOZE BETALING: 5354 00XX XXXX 8030 KAARTHOUDER: BOMBAERT BRAM"/>
    <s v="Uitgave"/>
    <n v="-7.5"/>
    <x v="2"/>
    <s v="OK"/>
  </r>
  <r>
    <d v="2025-07-16T00:00:00"/>
    <x v="10"/>
    <n v="-5.38"/>
    <x v="1"/>
    <s v="BETALING VIA DEBIT MASTERCARD        17-07 16-07-2025 OM 13.01 UUR CARREFOUR MARKE BE8510 MARKE MET APPLE PAY 5127 88XX XXXX 8113 VIRTUEEL KAARTNUMMER CONTACTLOZE BETALING: 5354 00XX XXXX 8030 KAARTHOUDER: BOMBAERT BRAM"/>
    <s v="Uitgave"/>
    <n v="-5.38"/>
    <x v="1"/>
    <s v="OK"/>
  </r>
  <r>
    <d v="2025-07-16T00:00:00"/>
    <x v="10"/>
    <n v="-43.99"/>
    <x v="33"/>
    <s v="BETALING VIA DEBIT MASTERCARD        17-07 16-07-2025 OM 08.08 UUR COOLBLUE N.V. BE2600 BERCHEM MET APPLE PAY 5127 88XX XXXX 8113 VIRTUEEL KAARTNUMMER CONTACTLOZE BETALING: 5354 00XX XXXX 7841 KAARTHOUDER: BOMBAERT BRAM"/>
    <s v="Uitgave"/>
    <n v="-43.99"/>
    <x v="2"/>
    <s v="OK"/>
  </r>
  <r>
    <d v="2025-07-16T00:00:00"/>
    <x v="10"/>
    <n v="-1.2"/>
    <x v="6"/>
    <s v="BETALING VIA MAESTRO                 16-07 15-07-2025 OM 16.10 UUR VALINSOPAY NL NL WIJK EN AALBU MET APPLE PAY 6703 42XX XXXX X901 0 VIRTUEEL KAARTNUMMER CONTACTLOZE BETALING: 6790 28XX XXXX X658 7 KAARTHOUDER: ROTTY CHRISTOFF"/>
    <s v="Uitgave"/>
    <n v="-1.2"/>
    <x v="2"/>
    <s v="OK"/>
  </r>
  <r>
    <d v="2025-07-16T00:00:00"/>
    <x v="10"/>
    <n v="-5"/>
    <x v="55"/>
    <s v="EUROPESE DOMICILIERING               16-07 SCHULDEISER     : DIGI COMMUNICATIONS BELGIUM NV REF. SCHULDEISER: 000009716467-705461 MANDAATREFERTE  : 1D574ED99E164823 MEDEDELING      : DIGI FACTUUR - JULI 2025"/>
    <s v="Uitgave"/>
    <n v="-5"/>
    <x v="1"/>
    <s v="OK"/>
  </r>
  <r>
    <d v="2025-07-16T00:00:00"/>
    <x v="10"/>
    <n v="-81.66"/>
    <x v="25"/>
    <s v="EUROPESE DOMICILIERING               16-07 SCHULDEISER     : BALOISE BELGIUM NV REF. SCHULDEISER: 0000000000000024342672584 MANDAATREFERTE  : 202025682289 MEDEDELING      : POL.1A02635 VERV.10/07/25 9833"/>
    <s v="Uitgave"/>
    <n v="-81.66"/>
    <x v="1"/>
    <s v="OK"/>
  </r>
  <r>
    <d v="2025-07-16T00:00:00"/>
    <x v="10"/>
    <n v="-90"/>
    <x v="25"/>
    <s v="EUROPESE DOMICILIERING               16-07 SCHULDEISER     : BALOISE BELGIUM NV REF. SCHULDEISER: 0000000000000024308945987 MANDAATREFERTE  : 202025687747 MEDEDELING      : POL.1B57806 VERV.10/07/25 9833"/>
    <s v="Uitgave"/>
    <n v="-90"/>
    <x v="1"/>
    <s v="OK"/>
  </r>
  <r>
    <d v="2025-07-16T00:00:00"/>
    <x v="10"/>
    <n v="-35.1"/>
    <x v="14"/>
    <s v="BETALING VIA DEBIT MASTERCARD        17-07 16-07-2025 OM 18.13 UUR HAWAIIAN POKE BOWL BE8500 KORTRIJK MET APPLE PAY 5127 88XX XXXX 8113 VIRTUEEL KAARTNUMMER CONTACTLOZE BETALING: 5354 00XX XXXX 8030 KAARTHOUDER: BOMBAERT BRAM"/>
    <s v="Uitgave"/>
    <n v="-35.1"/>
    <x v="2"/>
    <s v="OK"/>
  </r>
  <r>
    <d v="2025-07-16T00:00:00"/>
    <x v="10"/>
    <n v="-7.83"/>
    <x v="23"/>
    <s v="BETALING VIA BANCONTACT              17-07 16-07-2025 OM 18.02 UUR MEDI-MARKET KORTRIJK BE8500 KORTRIJK MET KBC-DEBETKAART 5127 88XX XXXX 8113 KAARTHOUDER: BOMBAERT BRAM"/>
    <s v="Uitgave"/>
    <n v="-7.83"/>
    <x v="1"/>
    <s v="OK"/>
  </r>
  <r>
    <d v="2025-07-16T00:00:00"/>
    <x v="10"/>
    <n v="245"/>
    <x v="23"/>
    <s v="OVERSCHRIJVING VAN                   16-07 BE10 1325 4851 1904 BANKIER OPDRACHTGEVER: BNAGBEBBXXX SOLIDARIS W.-VLAANDEREN /C/ (1619945)   ZORG VAN 14/07/25 VEYS E 93032216582 REFERENTIE: 176"/>
    <s v="Inkomst"/>
    <n v="245"/>
    <x v="1"/>
    <s v="OK"/>
  </r>
  <r>
    <d v="2025-07-17T00:00:00"/>
    <x v="10"/>
    <n v="-20.85"/>
    <x v="27"/>
    <s v="BETALING VIA DEBIT MASTERCARD        18-07 17-07-2025 OM 13.47 UUR VOGEL &amp; VIJVERCENTRUM BE8531 HULSTE MET APPLE PAY 5127 88XX XXXX 8113 VIRTUEEL KAARTNUMMER CONTACTLOZE BETALING: 5354 00XX XXXX 8030 KAARTHOUDER: BOMBAERT BRAM"/>
    <s v="Uitgave"/>
    <n v="-20.85"/>
    <x v="2"/>
    <s v="OK"/>
  </r>
  <r>
    <d v="2025-07-17T00:00:00"/>
    <x v="10"/>
    <n v="-35.15"/>
    <x v="1"/>
    <s v="BETALING VIA DEBIT MASTERCARD        18-07 17-07-2025 OM 18.11 UUR LIDL 803 KORTRIJK 2 BE8500 KORTRIJK MET APPLE PAY 5127 88XX XXXX 8113 VIRTUEEL KAARTNUMMER CONTACTLOZE BETALING: 5354 00XX XXXX 8030 KAARTHOUDER: BOMBAERT BRAM"/>
    <s v="Uitgave"/>
    <n v="-35.15"/>
    <x v="1"/>
    <s v="OK"/>
  </r>
  <r>
    <d v="2025-07-17T00:00:00"/>
    <x v="10"/>
    <n v="-18.07"/>
    <x v="1"/>
    <s v="BETALING VIA DEBIT MASTERCARD        18-07 17-07-2025 OM 11.22 UUR CARREFOUR MARKE BE8510 MARKE MET APPLE PAY 5127 88XX XXXX 8113 VIRTUEEL KAARTNUMMER CONTACTLOZE BETALING: 5354 00XX XXXX 8030 KAARTHOUDER: BOMBAERT BRAM"/>
    <s v="Uitgave"/>
    <n v="-18.07"/>
    <x v="1"/>
    <s v="OK"/>
  </r>
  <r>
    <d v="2025-07-17T00:00:00"/>
    <x v="10"/>
    <n v="-7.2"/>
    <x v="1"/>
    <s v="BETALING VIA MAESTRO                 17-07 16-07-2025 OM 10.35 UUR AZ GROENINGE VZW BE KORTRIJK MET APPLE PAY 6703 42XX XXXX X901 0 VIRTUEEL KAARTNUMMER CONTACTLOZE BETALING: 6790 28XX XXXX X658 7 KAARTHOUDER: ROTTY CHRISTOFF"/>
    <s v="Uitgave"/>
    <n v="-7.2"/>
    <x v="1"/>
    <s v="OK"/>
  </r>
  <r>
    <d v="2025-07-17T00:00:00"/>
    <x v="10"/>
    <n v="-28.5"/>
    <x v="34"/>
    <s v="BETALING VIA BANCONTACT              17-07 17-07-2025 OM 15.15 UUR BROUWERIJ HAESEVELD BE9040 SINT-AMANDSBE MET KBC-DEBETKAART 6703 42XX XXXX X901 0 KAARTHOUDER: ROTTY CHRISTOFF INFO VAN DE HANDELAAR: 7825852 BY MULTISAFEPAY"/>
    <s v="Uitgave"/>
    <n v="-28.5"/>
    <x v="2"/>
    <s v="OK"/>
  </r>
  <r>
    <d v="2025-07-17T00:00:00"/>
    <x v="10"/>
    <n v="-7"/>
    <x v="34"/>
    <s v="BETALING VIA BANCONTACT              17-07 17-07-2025 OM 14.38 UUR BROUWERIJ HAESEVELD BE9040 SINT-AMANDSBE MET KBC-DEBETKAART 6703 42XX XXXX X901 0 KAARTHOUDER: ROTTY CHRISTOFF INFO VAN DE HANDELAAR: 7825265 BY MULTISAFEPAY"/>
    <s v="Uitgave"/>
    <n v="-7"/>
    <x v="2"/>
    <s v="OK"/>
  </r>
  <r>
    <d v="2025-07-17T00:00:00"/>
    <x v="10"/>
    <n v="-16.920000000000002"/>
    <x v="10"/>
    <s v="BETALING VIA BANCONTACT              17-07 17-07-2025 OM 10.18 UUR MIJN.HOST NL1066JR AMSTERDAM MET KBC-DEBETKAART 6703 42XX XXXX X901 0 KAARTHOUDER: ROTTY CHRISTOFF INFO VAN DE HANDELAAR: 73BRPBE MIJN.HOST FACTUURNR. 2"/>
    <s v="Uitgave"/>
    <n v="-16.920000000000002"/>
    <x v="2"/>
    <s v="OK"/>
  </r>
  <r>
    <d v="2025-07-17T00:00:00"/>
    <x v="10"/>
    <n v="100"/>
    <x v="10"/>
    <s v="INSTANTOVERSCHRIJVING VAN            17-07 BE62 7370 5211 9961 BANKIER OPDRACHTGEVER: KREDBEBBXXX DE MEYER-LAVENDOMME J &amp; M OM 23.23 UUR"/>
    <s v="Inkomst"/>
    <n v="100"/>
    <x v="2"/>
    <s v="OK"/>
  </r>
  <r>
    <d v="2025-07-17T00:00:00"/>
    <x v="10"/>
    <n v="116.5"/>
    <x v="23"/>
    <s v="OVERSCHRIJVING VAN                   17-07 BE10 1325 4851 1904 BANKIER OPDRACHTGEVER: BNAGBEBBXXX SOLIDARIS W.-VLAANDEREN /C/ (1619945)   ZORG VAN 16/07/25 TACK E 93032216582 REFERENTIE: 175"/>
    <s v="Inkomst"/>
    <n v="116.5"/>
    <x v="1"/>
    <s v="OK"/>
  </r>
  <r>
    <d v="2025-07-18T00:00:00"/>
    <x v="10"/>
    <n v="-5.8"/>
    <x v="47"/>
    <s v="BETALING VIA DEBIT MASTERCARD        22-07 18-07-2025 OM 16.30 UUR MOLECULE BE8570 VICHTE MET APPLE PAY 5127 88XX XXXX 8113 VIRTUEEL KAARTNUMMER CONTACTLOZE BETALING: 5354 00XX XXXX 8030 KAARTHOUDER: BOMBAERT BRAM"/>
    <s v="Uitgave"/>
    <n v="-5.8"/>
    <x v="2"/>
    <s v="OK"/>
  </r>
  <r>
    <d v="2025-07-18T00:00:00"/>
    <x v="10"/>
    <n v="-3.15"/>
    <x v="47"/>
    <s v="BETALING VIA DEBIT MASTERCARD        22-07 18-07-2025 OM 16.27 UUR CASH PLUS BE8570 VICHTE MET APPLE PAY 5127 88XX XXXX 8113 VIRTUEEL KAARTNUMMER CONTACTLOZE BETALING: 5354 00XX XXXX 8030 KAARTHOUDER: BOMBAERT BRAM"/>
    <s v="Uitgave"/>
    <n v="-3.15"/>
    <x v="2"/>
    <s v="OK"/>
  </r>
  <r>
    <d v="2025-07-18T00:00:00"/>
    <x v="10"/>
    <n v="-8"/>
    <x v="45"/>
    <s v="BETALING VIA DEBIT MASTERCARD        22-07 18-07-2025 OM 14.28 UUR DECATHLON 384 KORTRIJK BE8500 KORTRIJK MET APPLE PAY 5127 88XX XXXX 8113 VIRTUEEL KAARTNUMMER CONTACTLOZE BETALING: 5354 00XX XXXX 8030 KAARTHOUDER: BOMBAERT BRAM"/>
    <s v="Uitgave"/>
    <n v="-8"/>
    <x v="2"/>
    <s v="OK"/>
  </r>
  <r>
    <d v="2025-07-18T00:00:00"/>
    <x v="10"/>
    <n v="-27"/>
    <x v="1"/>
    <s v="BETALING VIA DEBIT MASTERCARD        22-07 18-07-2025 OM 17.39 UUR DE KLEINE BASSIN KORTR BE8500 KORTRIJK MET APPLE PAY 5127 88XX XXXX 8113 VIRTUEEL KAARTNUMMER CONTACTLOZE BETALING: 5354 00XX XXXX 8030 KAARTHOUDER: BOMBAERT BRAM"/>
    <s v="Uitgave"/>
    <n v="-27"/>
    <x v="1"/>
    <s v="OK"/>
  </r>
  <r>
    <d v="2025-07-18T00:00:00"/>
    <x v="10"/>
    <n v="-9.7200000000000006"/>
    <x v="1"/>
    <s v="BETALING VIA DEBIT MASTERCARD        22-07 18-07-2025 OM 18.13 UUR SPAR KORTRIJK BE8500 KORTRIJK MET APPLE PAY 5127 88XX XXXX 8113 VIRTUEEL KAARTNUMMER CONTACTLOZE BETALING: 5354 00XX XXXX 8030 KAARTHOUDER: BOMBAERT BRAM"/>
    <s v="Uitgave"/>
    <n v="-9.7200000000000006"/>
    <x v="1"/>
    <s v="OK"/>
  </r>
  <r>
    <d v="2025-07-18T00:00:00"/>
    <x v="10"/>
    <n v="-7.66"/>
    <x v="1"/>
    <s v="BETALING VIA DEBIT MASTERCARD        22-07 18-07-2025 OM 18.04 UUR LIDL 803 KORTRIJK 2 BE8500 KORTRIJK MET APPLE PAY 5127 88XX XXXX 8113 VIRTUEEL KAARTNUMMER CONTACTLOZE BETALING: 5354 00XX XXXX 8030 KAARTHOUDER: BOMBAERT BRAM"/>
    <s v="Uitgave"/>
    <n v="-7.66"/>
    <x v="1"/>
    <s v="OK"/>
  </r>
  <r>
    <d v="2025-07-18T00:00:00"/>
    <x v="10"/>
    <n v="-16.329999999999998"/>
    <x v="1"/>
    <s v="BETALING VIA DEBIT MASTERCARD        22-07 18-07-2025 OM 18.27 UUR CARREFOUR MARKE BE8510 MARKE MET APPLE PAY 5127 88XX XXXX 8113 VIRTUEEL KAARTNUMMER CONTACTLOZE BETALING: 5354 00XX XXXX 8030 KAARTHOUDER: BOMBAERT BRAM"/>
    <s v="Uitgave"/>
    <n v="-16.329999999999998"/>
    <x v="1"/>
    <s v="OK"/>
  </r>
  <r>
    <d v="2025-07-18T00:00:00"/>
    <x v="10"/>
    <n v="-9.6999999999999993"/>
    <x v="1"/>
    <s v="BETALING VIA DEBIT MASTERCARD        22-07 18-07-2025 OM 13.31 UUR CARREFOUR MARKE BE8510 MARKE MET APPLE PAY 5127 88XX XXXX 8113 VIRTUEEL KAARTNUMMER CONTACTLOZE BETALING: 5354 00XX XXXX 8030 KAARTHOUDER: BOMBAERT BRAM"/>
    <s v="Uitgave"/>
    <n v="-9.6999999999999993"/>
    <x v="1"/>
    <s v="OK"/>
  </r>
  <r>
    <d v="2025-07-18T00:00:00"/>
    <x v="10"/>
    <n v="-19.5"/>
    <x v="35"/>
    <s v="BETALING VIA BANCONTACT              18-07 18-07-2025 OM 11.04 UUR BOL.COM NL3528 BJ UTRECHT MET KBC-DEBETKAART 5127 88XX XXXX 8113 KAARTHOUDER: BOMBAERT BRAM"/>
    <s v="Uitgave"/>
    <n v="-19.5"/>
    <x v="2"/>
    <s v="OK"/>
  </r>
  <r>
    <d v="2025-07-18T00:00:00"/>
    <x v="10"/>
    <n v="-9.51"/>
    <x v="3"/>
    <s v="EUROPESE DOMICILIERING               18-07 SCHULDEISER     : SHELL EV CHARGING SOLUTIONS BELGIUM REF. SCHULDEISER: BE25TID123756 FEITEL. BEGUNST.: SHELL EV CHARGING SOLUTIONS BELGIUM MANDAATREFERTE  : 22MA139064 MEDEDELING      : BE25SI077240"/>
    <s v="Uitgave"/>
    <n v="-9.51"/>
    <x v="1"/>
    <s v="OK"/>
  </r>
  <r>
    <d v="2025-07-19T00:00:00"/>
    <x v="10"/>
    <n v="-9.9"/>
    <x v="41"/>
    <s v="BETALING VIA DEBIT MASTERCARD        22-07 19-07-2025 OM 15.41 UUR ACTION 2009 BE8560 WEVELGEM MET APPLE PAY 5127 88XX XXXX 8113 VIRTUEEL KAARTNUMMER CONTACTLOZE BETALING: 5354 00XX XXXX 7841 KAARTHOUDER: BOMBAERT BRAM"/>
    <s v="Uitgave"/>
    <n v="-9.9"/>
    <x v="2"/>
    <s v="OK"/>
  </r>
  <r>
    <d v="2025-07-19T00:00:00"/>
    <x v="10"/>
    <n v="-22.21"/>
    <x v="1"/>
    <s v="BETALING VIA DEBIT MASTERCARD        22-07 19-07-2025 OM 16.00 UUR CARREFOUR MARKE BE8510 MARKE MET APPLE PAY 5127 88XX XXXX 8113 VIRTUEEL KAARTNUMMER CONTACTLOZE BETALING: 5354 00XX XXXX 7841 KAARTHOUDER: BOMBAERT BRAM"/>
    <s v="Uitgave"/>
    <n v="-22.21"/>
    <x v="1"/>
    <s v="OK"/>
  </r>
  <r>
    <d v="2025-07-19T00:00:00"/>
    <x v="10"/>
    <n v="-4.09"/>
    <x v="1"/>
    <s v="BETALING VIA DEBIT MASTERCARD        22-07 19-07-2025 OM 12.03 UUR CARREFOUR MARKE BE8510 MARKE MET APPLE PAY 5127 88XX XXXX 8113 VIRTUEEL KAARTNUMMER CONTACTLOZE BETALING: 5354 00XX XXXX 7841 KAARTHOUDER: BOMBAERT BRAM"/>
    <s v="Uitgave"/>
    <n v="-4.09"/>
    <x v="1"/>
    <s v="OK"/>
  </r>
  <r>
    <d v="2025-07-19T00:00:00"/>
    <x v="10"/>
    <n v="-16.8"/>
    <x v="39"/>
    <s v="BETALING VIA DEBIT MASTERCARD        22-07 19-07-2025 OM 13.36 UUR AU POISSON D'OR BE07700 MOUSCRON MET KBC-DEBETKAART 5127 88XX XXXX 8113 KAARTHOUDER: BOMBAERT BRAM"/>
    <s v="Uitgave"/>
    <n v="-16.8"/>
    <x v="2"/>
    <s v="OK"/>
  </r>
  <r>
    <d v="2025-07-20T00:00:00"/>
    <x v="10"/>
    <n v="-26.99"/>
    <x v="39"/>
    <s v="BETALING VIA DEBIT MASTERCARD        22-07 20-07-2025 OM 09.59 UUR SP EDGARD &amp; COOPER BE8500 KORTRIJK MET APPLE PAY 5127 88XX XXXX 8113 VIRTUEEL KAARTNUMMER CONTACTLOZE BETALING: 5354 00XX XXXX 7841 KAARTHOUDER: BOMBAERT BRAM"/>
    <s v="Uitgave"/>
    <n v="-26.99"/>
    <x v="2"/>
    <s v="OK"/>
  </r>
  <r>
    <d v="2025-07-20T00:00:00"/>
    <x v="10"/>
    <n v="-23.98"/>
    <x v="10"/>
    <s v="BETALING VIA BANCONTACT              22-07 20-07-2025 OM 12.00 UUR CONRAD ELECTRONIC BENE NL7575 EJ OLDENZAAL MET KBC-DEBETKAART 5127 88XX XXXX 8113 KAARTHOUDER: BOMBAERT BRAM"/>
    <s v="Uitgave"/>
    <n v="-23.98"/>
    <x v="2"/>
    <s v="OK"/>
  </r>
  <r>
    <d v="2025-07-21T00:00:00"/>
    <x v="10"/>
    <n v="-20.9"/>
    <x v="39"/>
    <s v="BETALING VIA DEBIT MASTERCARD        22-07 21-07-2025 OM 11.44 UUR VOGEL &amp; VIJVERCENTRUM BE8531 HULSTE MET APPLE PAY 5127 88XX XXXX 8113 VIRTUEEL KAARTNUMMER CONTACTLOZE BETALING: 5354 00XX XXXX 8030 KAARTHOUDER: BOMBAERT BRAM"/>
    <s v="Uitgave"/>
    <n v="-20.9"/>
    <x v="2"/>
    <s v="OK"/>
  </r>
  <r>
    <d v="2025-07-21T00:00:00"/>
    <x v="10"/>
    <n v="-30.6"/>
    <x v="14"/>
    <s v="BETALING VIA DEBIT MASTERCARD        22-07 21-07-2025 OM 13.48 UUR BELL FRITE BE7730 ESTAIMPUIS MET APPLE PAY 5127 88XX XXXX 8113 VIRTUEEL KAARTNUMMER CONTACTLOZE BETALING: 5354 00XX XXXX 8030 KAARTHOUDER: BOMBAERT BRAM"/>
    <s v="Uitgave"/>
    <n v="-30.6"/>
    <x v="2"/>
    <s v="OK"/>
  </r>
  <r>
    <d v="2025-07-21T00:00:00"/>
    <x v="10"/>
    <n v="-9.98"/>
    <x v="12"/>
    <s v="BETALING VIA DEBIT MASTERCARD        22-07 21-07-2025 OM 14.37 UUR FAMIFLORA  CAISSE 26 BE7711 MOUSCRON MET APPLE PAY 5127 88XX XXXX 8113 VIRTUEEL KAARTNUMMER CONTACTLOZE BETALING: 5354 00XX XXXX 8030 KAARTHOUDER: BOMBAERT BRAM"/>
    <s v="Uitgave"/>
    <n v="-9.98"/>
    <x v="2"/>
    <s v="OK"/>
  </r>
  <r>
    <d v="2025-07-21T00:00:00"/>
    <x v="10"/>
    <n v="-8.15"/>
    <x v="1"/>
    <s v="BETALING VIA DEBIT MASTERCARD        22-07 21-07-2025 OM 17.00 UUR CARREFOUR MARKE BE8510 MARKE MET APPLE PAY 5127 88XX XXXX 8113 VIRTUEEL KAARTNUMMER CONTACTLOZE BETALING: 5354 00XX XXXX 7841 KAARTHOUDER: BOMBAERT BRAM"/>
    <s v="Uitgave"/>
    <n v="-8.15"/>
    <x v="1"/>
    <s v="OK"/>
  </r>
  <r>
    <d v="2025-07-21T00:00:00"/>
    <x v="10"/>
    <n v="-33.549999999999997"/>
    <x v="26"/>
    <s v="EUROPESE DOMICILIERING               21-07 SCHULDEISER     : CARDIF -ASSURANCE VIE REF. SCHULDEISER: RF63250543867488235418399 MANDAATREFERTE  : CARDIF-8742994/01 MEDEDELING      : SCOR                   ISO                   RF63250543867488235418399"/>
    <s v="Uitgave"/>
    <n v="-33.549999999999997"/>
    <x v="1"/>
    <s v="OK"/>
  </r>
  <r>
    <d v="2025-07-22T00:00:00"/>
    <x v="10"/>
    <n v="-15.13"/>
    <x v="1"/>
    <s v="BETALING VIA DEBIT MASTERCARD        24-07 22-07-2025 OM 12.28 UUR LIDL 803 KORTRIJK 2 BE8500 KORTRIJK MET APPLE PAY 5127 88XX XXXX 8113 VIRTUEEL KAARTNUMMER CONTACTLOZE BETALING: 5354 00XX XXXX 8030 KAARTHOUDER: BOMBAERT BRAM"/>
    <s v="Uitgave"/>
    <n v="-15.13"/>
    <x v="1"/>
    <s v="OK"/>
  </r>
  <r>
    <d v="2025-07-22T00:00:00"/>
    <x v="10"/>
    <n v="-5.14"/>
    <x v="1"/>
    <s v="BETALING VIA DEBIT MASTERCARD        23-07 22-07-2025 OM 12.40 UUR CARREFOUR MARKE BE8510 MARKE MET APPLE PAY 5127 88XX XXXX 8113 VIRTUEEL KAARTNUMMER CONTACTLOZE BETALING: 5354 00XX XXXX 8030 KAARTHOUDER: BOMBAERT BRAM"/>
    <s v="Uitgave"/>
    <n v="-5.14"/>
    <x v="1"/>
    <s v="OK"/>
  </r>
  <r>
    <d v="2025-07-22T00:00:00"/>
    <x v="10"/>
    <n v="-8.9"/>
    <x v="47"/>
    <s v="BETALING VIA MAESTRO                 22-07 18-07-2025 OM 15.21 UUR MOLECULE BE VICHTE MET APPLE PAY 6703 42XX XXXX X901 0 VIRTUEEL KAARTNUMMER CONTACTLOZE BETALING: 6790 28XX XXXX X658 7 KAARTHOUDER: ROTTY CHRISTOFF"/>
    <s v="Uitgave"/>
    <n v="-8.9"/>
    <x v="2"/>
    <s v="OK"/>
  </r>
  <r>
    <d v="2025-07-22T00:00:00"/>
    <x v="10"/>
    <n v="-16"/>
    <x v="1"/>
    <s v="BETALING VIA MAESTRO                 22-07 19-07-2025 OM 14.42 UUR BEUGNIES LES CHOCOLATS BE KORTRIJK MET APPLE PAY 6703 42XX XXXX X901 0 VIRTUEEL KAARTNUMMER CONTACTLOZE BETALING: 6790 28XX XXXX X658 7 KAARTHOUDER: ROTTY CHRISTOFF"/>
    <s v="Uitgave"/>
    <n v="-16"/>
    <x v="1"/>
    <s v="OK"/>
  </r>
  <r>
    <d v="2025-07-22T00:00:00"/>
    <x v="10"/>
    <n v="15.44"/>
    <x v="13"/>
    <s v="OVERSCHRIJVING VAN                   22-07 BE76 3350 5545 9895 BANKIER OPDRACHTGEVER: BBRUBEBB LUMINUS NV LUMINUS TERUGBET 4834178099 0415334214 REFERENTIE: 000165443362"/>
    <s v="Inkomst"/>
    <n v="15.44"/>
    <x v="1"/>
    <s v="OK"/>
  </r>
  <r>
    <d v="2025-07-22T00:00:00"/>
    <x v="10"/>
    <n v="-53.29"/>
    <x v="31"/>
    <s v="EUROPESE DOMICILIERING               22-07 SCHULDEISER     : AXA REF. SCHULDEISER: 20250715010935524060002695 MANDAATREFERTE  : 010817143526001 MEDEDELING      : 0108171435261042025-07-222025070000 0010817143526"/>
    <s v="Uitgave"/>
    <n v="-53.29"/>
    <x v="1"/>
    <s v="OK"/>
  </r>
  <r>
    <d v="2025-07-23T00:00:00"/>
    <x v="10"/>
    <n v="-84"/>
    <x v="34"/>
    <s v="BETALING VIA DEBIT MASTERCARD        24-07 23-07-2025 OM 00.00 tickets TOTZ"/>
    <s v="Uitgave"/>
    <n v="-84"/>
    <x v="2"/>
    <s v="OK"/>
  </r>
  <r>
    <d v="2025-07-23T00:00:00"/>
    <x v="10"/>
    <n v="-15.2"/>
    <x v="1"/>
    <s v="BETALING VIA DEBIT MASTERCARD        24-07 23-07-2025 OM 12.14 UUR CARREFOUR MARKE BE8510 MARKE MET APPLE PAY 5127 88XX XXXX 8113 VIRTUEEL KAARTNUMMER CONTACTLOZE BETALING: 5354 00XX XXXX 7841 KAARTHOUDER: BOMBAERT BRAM"/>
    <s v="Uitgave"/>
    <n v="-15.2"/>
    <x v="1"/>
    <s v="OK"/>
  </r>
  <r>
    <d v="2025-07-23T00:00:00"/>
    <x v="10"/>
    <n v="-387"/>
    <x v="23"/>
    <s v="BETALING VIA DEBIT MASTERCARD        24-07 23-07-2025 OM 14.57 UUR CCV*MARKIES TANDARTSEN BE8510 KORTRIJK MET APPLE PAY 5127 88XX XXXX 8113 VIRTUEEL KAARTNUMMER CONTACTLOZE BETALING: 5354 00XX XXXX 8030 KAARTHOUDER: BOMBAERT BRAM"/>
    <s v="Uitgave"/>
    <n v="-387"/>
    <x v="1"/>
    <s v="OK"/>
  </r>
  <r>
    <d v="2025-07-23T00:00:00"/>
    <x v="10"/>
    <n v="-6"/>
    <x v="14"/>
    <s v="BETALING VIA BANCONTACT              24-07 23-07-2025 OM 22.57 UUR SPOTS BE8434 MIDDELKERK MET KBC-DEBETKAART 5127 88XX XXXX 8113 KAARTHOUDER: BOMBAERT BRAM"/>
    <s v="Uitgave"/>
    <n v="-6"/>
    <x v="2"/>
    <s v="OK"/>
  </r>
  <r>
    <d v="2025-07-23T00:00:00"/>
    <x v="10"/>
    <n v="-1.3"/>
    <x v="7"/>
    <s v="OVERSCHRIJVING NAAR                  23-07 BE23 7330 6155 2691 BANKIER BEGUNSTIGDE: KREDBEBB 4411 4411 MIDDELKERKE MID2 2CMY158 - OLMPA100100 - NBKPNI1 BJNHQ MET KBC MOBILE"/>
    <s v="Uitgave"/>
    <n v="-1.3"/>
    <x v="2"/>
    <s v="OK"/>
  </r>
  <r>
    <d v="2025-07-24T00:00:00"/>
    <x v="10"/>
    <n v="19.5"/>
    <x v="35"/>
    <s v="OVERSCHRIJVING VAN                   24-07 NL27 INGB 0000 0265 00 BANKIER OPDRACHTGEVER: INGBNL2A BOLCOM BV ARTIKEL GERETOURNEERD VOOR FACTUUR 3913732120357 REFERENTIE: 0BA06622187E46DCB0D7925D5B632AB9"/>
    <s v="Inkomst"/>
    <n v="19.5"/>
    <x v="2"/>
    <s v="OK"/>
  </r>
  <r>
    <d v="2025-07-24T00:00:00"/>
    <x v="10"/>
    <n v="242"/>
    <x v="23"/>
    <s v="OVERSCHRIJVING VAN                   24-07 BE10 1325 4851 1904 BANKIER OPDRACHTGEVER: BNAGBEBBXXX SOLIDARIS W.-VLAANDEREN /C/ (1619945)   ZORG VAN 23/07/25 TACK E 93032216582 REFERENTIE: 112"/>
    <s v="Inkomst"/>
    <n v="242"/>
    <x v="1"/>
    <s v="OK"/>
  </r>
  <r>
    <d v="2025-07-24T00:00:00"/>
    <x v="10"/>
    <n v="-36.799999999999997"/>
    <x v="14"/>
    <s v="BETALING VIA MAESTRO                 24-07 23-07-2025 OM 18.44 UUR CCV*BAR DU SOLEIL BE MIDDELKERKE MET APPLE PAY 6703 42XX XXXX X901 0 VIRTUEEL KAARTNUMMER CONTACTLOZE BETALING: 6790 28XX XXXX X658 7 KAARTHOUDER: ROTTY CHRISTOFF"/>
    <s v="Uitgave"/>
    <n v="-36.799999999999997"/>
    <x v="2"/>
    <s v="OK"/>
  </r>
  <r>
    <d v="2025-07-24T00:00:00"/>
    <x v="10"/>
    <n v="-10.4"/>
    <x v="34"/>
    <s v="BETALING VIA MAESTRO                 24-07 23-07-2025 OM 20.00 UUR TIEN OM TE ZIEN BE GRIMBERGEN MET APPLE PAY 6703 42XX XXXX X901 0 VIRTUEEL KAARTNUMMER CONTACTLOZE BETALING: 6790 28XX XXXX X658 7 KAARTHOUDER: ROTTY CHRISTOFF"/>
    <s v="Uitgave"/>
    <n v="-10.4"/>
    <x v="2"/>
    <s v="OK"/>
  </r>
  <r>
    <d v="2025-07-24T00:00:00"/>
    <x v="10"/>
    <n v="-4"/>
    <x v="3"/>
    <s v="BETALING VIA MAESTRO                 24-07 23-07-2025 OM 09.56 UUR OVO CHARGE ANYWH GB BRISTOL MET KBC-DEBETKAART 6703 42XX XXXX X901 0 KAARTHOUDER: ROTTY CHRISTOFF"/>
    <s v="Uitgave"/>
    <n v="-4"/>
    <x v="1"/>
    <s v="OK"/>
  </r>
  <r>
    <d v="2025-07-24T00:00:00"/>
    <x v="10"/>
    <n v="-5.24"/>
    <x v="1"/>
    <s v="BETALING VIA DEBIT MASTERCARD        25-07 24-07-2025 OM 18.29 UUR CARREFOUR MARKE BE8510 MARKE MET APPLE PAY 5127 88XX XXXX 8113 VIRTUEEL KAARTNUMMER CONTACTLOZE BETALING: 5354 00XX XXXX 7841 KAARTHOUDER: BOMBAERT BRAM"/>
    <s v="Uitgave"/>
    <n v="-5.24"/>
    <x v="1"/>
    <s v="OK"/>
  </r>
  <r>
    <d v="2025-07-24T00:00:00"/>
    <x v="10"/>
    <n v="-13.76"/>
    <x v="1"/>
    <s v="BETALING VIA DEBIT MASTERCARD        25-07 24-07-2025 OM 12.06 UUR CARREFOUR MARKE BE8510 MARKE MET APPLE PAY 5127 88XX XXXX 8113 VIRTUEEL KAARTNUMMER CONTACTLOZE BETALING: 5354 00XX XXXX 7841 KAARTHOUDER: BOMBAERT BRAM"/>
    <s v="Uitgave"/>
    <n v="-13.76"/>
    <x v="1"/>
    <s v="OK"/>
  </r>
  <r>
    <d v="2025-07-25T00:00:00"/>
    <x v="10"/>
    <n v="-33.89"/>
    <x v="1"/>
    <s v="BETALING VIA DEBIT MASTERCARD        28-07 25-07-2025 OM 17.00 UUR LIDL 803 KORTRIJK 2 BE8500 KORTRIJK MET APPLE PAY 5127 88XX XXXX 8113 VIRTUEEL KAARTNUMMER CONTACTLOZE BETALING: 5354 00XX XXXX 8030 KAARTHOUDER: BOMBAERT BRAM"/>
    <s v="Uitgave"/>
    <n v="-33.89"/>
    <x v="1"/>
    <s v="OK"/>
  </r>
  <r>
    <d v="2025-07-25T00:00:00"/>
    <x v="10"/>
    <n v="-15.4"/>
    <x v="1"/>
    <s v="BETALING VIA DEBIT MASTERCARD        28-07 25-07-2025 OM 12.05 UUR ERIC KAYSER FR59000 LILLE MET APPLE PAY 5127 88XX XXXX 8113 VIRTUEEL KAARTNUMMER CONTACTLOZE BETALING: 5354 00XX XXXX 8030 KAARTHOUDER: BOMBAERT BRAM"/>
    <s v="Uitgave"/>
    <n v="-15.4"/>
    <x v="1"/>
    <s v="OK"/>
  </r>
  <r>
    <d v="2025-07-25T00:00:00"/>
    <x v="10"/>
    <n v="-4.4000000000000004"/>
    <x v="1"/>
    <s v="BETALING VIA DEBIT MASTERCARD        28-07 25-07-2025 OM 12.06 UUR ERIC KAYSER FR59000 LILLE MET APPLE PAY 5127 88XX XXXX 8113 VIRTUEEL KAARTNUMMER CONTACTLOZE BETALING: 5354 00XX XXXX 8030 KAARTHOUDER: BOMBAERT BRAM"/>
    <s v="Uitgave"/>
    <n v="-4.4000000000000004"/>
    <x v="1"/>
    <s v="OK"/>
  </r>
  <r>
    <d v="2025-07-25T00:00:00"/>
    <x v="10"/>
    <n v="-16.600000000000001"/>
    <x v="14"/>
    <s v="BETALING VIA DEBIT MASTERCARD        28-07 25-07-2025 OM 16.12 UUR CCV*S&amp;R KORTRIJK-ZWEVE BE8500 KORTRIJK MET APPLE PAY 5127 88XX XXXX 8113 VIRTUEEL KAARTNUMMER CONTACTLOZE BETALING: 5354 00XX XXXX 8030 KAARTHOUDER: BOMBAERT BRAM"/>
    <s v="Uitgave"/>
    <n v="-16.600000000000001"/>
    <x v="2"/>
    <s v="OK"/>
  </r>
  <r>
    <d v="2025-07-25T00:00:00"/>
    <x v="10"/>
    <n v="4"/>
    <x v="12"/>
    <s v="OVERSCHRIJVING VAN                   25-07 BE17 7350 6873 7521 BANKIER OPDRACHTGEVER: KREDBEBB BEYOND ORDERING BV REFUND 71324844524635444236686431554B3178593252 BESTANDSREF. 2C1BE8280D43429985D4D35223F86126 OPDRACHTREF. Q2HDRF5DB6HD1UK1XY2R"/>
    <s v="Inkomst"/>
    <n v="4"/>
    <x v="2"/>
    <s v="OK"/>
  </r>
  <r>
    <d v="2025-07-25T00:00:00"/>
    <x v="10"/>
    <n v="-23.8"/>
    <x v="14"/>
    <s v="BETALING VIA MAESTRO                 25-07 24-07-2025 OM 17.15 UUR CCV*S&amp;R KORTRIJK-ZWEVE BE KORTRIJK MET APPLE PAY 6703 42XX XXXX X901 0 VIRTUEEL KAARTNUMMER CONTACTLOZE BETALING: 6790 28XX XXXX X658 7 KAARTHOUDER: ROTTY CHRISTOFF"/>
    <s v="Uitgave"/>
    <n v="-23.8"/>
    <x v="2"/>
    <s v="OK"/>
  </r>
  <r>
    <d v="2025-07-25T00:00:00"/>
    <x v="10"/>
    <n v="-6.4"/>
    <x v="14"/>
    <s v="BETALING VIA MAESTRO                 25-07 24-07-2025 OM 17.00 UUR CCV*S&amp;R KORTRIJK-ZWEVE BE KORTRIJK MET APPLE PAY 6703 42XX XXXX X901 0 VIRTUEEL KAARTNUMMER CONTACTLOZE BETALING: 6790 28XX XXXX X658 7 KAARTHOUDER: ROTTY CHRISTOFF"/>
    <s v="Uitgave"/>
    <n v="-6.4"/>
    <x v="2"/>
    <s v="OK"/>
  </r>
  <r>
    <d v="2025-07-25T00:00:00"/>
    <x v="10"/>
    <n v="-121.2"/>
    <x v="13"/>
    <s v="BETALING VIA BANCONTACT              25-07 25-07-2025 OM 06.28 UUR ENGIE BE1000 BRUSSEL MET KBC-DEBETKAART 6703 42XX XXXX X901 0 KAARTHOUDER: ROTTY CHRISTOFF"/>
    <s v="Uitgave"/>
    <n v="-121.2"/>
    <x v="1"/>
    <s v="OK"/>
  </r>
  <r>
    <d v="2025-07-25T00:00:00"/>
    <x v="10"/>
    <n v="-113.49"/>
    <x v="31"/>
    <s v="EUROPESE DOMICILIERING               25-07 SCHULDEISER     : AXA REF. SCHULDEISER: 20250718010842671923011292 MANDAATREFERTE  : 010624258692001 MEDEDELING      : 0106242586921042025-07-252025070000 0010624258692"/>
    <s v="Uitgave"/>
    <n v="-113.49"/>
    <x v="1"/>
    <s v="OK"/>
  </r>
  <r>
    <d v="2025-07-25T00:00:00"/>
    <x v="10"/>
    <n v="-2.6"/>
    <x v="7"/>
    <s v="BETALING VIA DEBIT MASTERCARD        29-07 25-07-2025 OM 12.42 UUR EFFIA FR59000 LILLE MET APPLE PAY 5127 88XX XXXX 8113 VIRTUEEL KAARTNUMMER CONTACTLOZE BETALING: 5354 00XX XXXX 8030 KAARTHOUDER: BOMBAERT BRAM"/>
    <s v="Uitgave"/>
    <n v="-2.6"/>
    <x v="2"/>
    <s v="OK"/>
  </r>
  <r>
    <d v="2025-07-26T00:00:00"/>
    <x v="10"/>
    <n v="-17.72"/>
    <x v="1"/>
    <s v="BETALING VIA DEBIT MASTERCARD        28-07 26-07-2025 OM 12.13 UUR LIDL 803 KORTRIJK 2 BE8500 KORTRIJK MET APPLE PAY 5127 88XX XXXX 8113 VIRTUEEL KAARTNUMMER CONTACTLOZE BETALING: 5354 00XX XXXX 8030 KAARTHOUDER: BOMBAERT BRAM"/>
    <s v="Uitgave"/>
    <n v="-17.72"/>
    <x v="1"/>
    <s v="OK"/>
  </r>
  <r>
    <d v="2025-07-26T00:00:00"/>
    <x v="10"/>
    <n v="-19"/>
    <x v="44"/>
    <s v="BETALING VIA BANCONTACT              28-07 26-07-2025 OM 15.37 UUR CARWASH DE SINGEL KUUR BE8250 KUUME MET KBC-DEBETKAART 5127 88XX XXXX 8113 KAARTHOUDER: BOMBAERT BRAM"/>
    <s v="Uitgave"/>
    <n v="-19"/>
    <x v="2"/>
    <s v="OK"/>
  </r>
  <r>
    <d v="2025-07-27T00:00:00"/>
    <x v="10"/>
    <n v="-12.31"/>
    <x v="1"/>
    <s v="BETALING VIA DEBIT MASTERCARD        28-07 27-07-2025 OM 16.09 UUR CARREFOUR MARKE BE8510 MARKE MET APPLE PAY 5127 88XX XXXX 8113 VIRTUEEL KAARTNUMMER CONTACTLOZE BETALING: 5354 00XX XXXX 8030 KAARTHOUDER: BOMBAERT BRAM"/>
    <s v="Uitgave"/>
    <n v="-12.31"/>
    <x v="1"/>
    <s v="OK"/>
  </r>
  <r>
    <d v="2025-07-27T00:00:00"/>
    <x v="10"/>
    <n v="-5.95"/>
    <x v="14"/>
    <s v="BETALING VIA DEBIT MASTERCARD        28-07 27-07-2025 OM 19.35 UUR LSP*MOOCHIE FROZEN YOG BE9000 GENT MET APPLE PAY 5127 88XX XXXX 8113 VIRTUEEL KAARTNUMMER CONTACTLOZE BETALING: 5354 00XX XXXX 8030 KAARTHOUDER: BOMBAERT BRAM"/>
    <s v="Uitgave"/>
    <n v="-5.95"/>
    <x v="2"/>
    <s v="OK"/>
  </r>
  <r>
    <d v="2025-07-28T00:00:00"/>
    <x v="10"/>
    <n v="-7.48"/>
    <x v="3"/>
    <s v="BETALING VIA MAESTRO                 28-07 27-07-2025 OM 07.29 UUR OVO CHARGE ANYWHERE GB BRISTOL MET APPLE PAY 6703 42XX XXXX X901 0 VIRTUEEL KAARTNUMMER CONTACTLOZE BETALING: 6790 28XX XXXX X658 7 KAARTHOUDER: ROTTY CHRISTOFF"/>
    <s v="Uitgave"/>
    <n v="-7.48"/>
    <x v="1"/>
    <s v="OK"/>
  </r>
  <r>
    <d v="2025-07-28T00:00:00"/>
    <x v="10"/>
    <n v="-5"/>
    <x v="3"/>
    <s v="BETALING VIA MAESTRO                 28-07 27-07-2025 OM 07.29 UUR OVO CHARGE ANYWHERE GB BRISTOL MET APPLE PAY 6703 42XX XXXX X901 0 VIRTUEEL KAARTNUMMER CONTACTLOZE BETALING: 6790 28XX XXXX X658 7 KAARTHOUDER: ROTTY CHRISTOFF"/>
    <s v="Uitgave"/>
    <n v="-5"/>
    <x v="1"/>
    <s v="OK"/>
  </r>
  <r>
    <d v="2025-07-28T00:00:00"/>
    <x v="10"/>
    <n v="-10.65"/>
    <x v="3"/>
    <s v="BETALING VIA MAESTRO                 28-07 25-07-2025 OM 04.13 UUR OVO CHARGE ANYWHERE GB BRISTOL MET APPLE PAY 6703 42XX XXXX X901 0 VIRTUEEL KAARTNUMMER CONTACTLOZE BETALING: 6790 28XX XXXX X658 7 KAARTHOUDER: ROTTY CHRISTOFF"/>
    <s v="Uitgave"/>
    <n v="-10.65"/>
    <x v="1"/>
    <s v="OK"/>
  </r>
  <r>
    <d v="2025-07-28T00:00:00"/>
    <x v="10"/>
    <n v="-5"/>
    <x v="3"/>
    <s v="BETALING VIA MAESTRO                 28-07 25-07-2025 OM 04.13 UUR OVO CHARGE ANYWHERE GB BRISTOL MET APPLE PAY 6703 42XX XXXX X901 0 VIRTUEEL KAARTNUMMER CONTACTLOZE BETALING: 6790 28XX XXXX X658 7 KAARTHOUDER: ROTTY CHRISTOFF"/>
    <s v="Uitgave"/>
    <n v="-5"/>
    <x v="1"/>
    <s v="OK"/>
  </r>
  <r>
    <d v="2025-07-28T00:00:00"/>
    <x v="10"/>
    <n v="-18"/>
    <x v="30"/>
    <s v="EUROPESE DOMICILIERING               28-07 SCHULDEISER     : ORANGE REF. SCHULDEISER: A68O81EA MANDAATREFERTE  : 7808001 MEDEDELING      : SCOR                   BBA                   111846299230"/>
    <s v="Uitgave"/>
    <n v="-18"/>
    <x v="1"/>
    <s v="OK"/>
  </r>
  <r>
    <d v="2025-07-28T00:00:00"/>
    <x v="10"/>
    <n v="-10"/>
    <x v="39"/>
    <s v="BETALING VIA DEBIT MASTERCARD        29-07 28-07-2025 OM 14.34 UUR TOM&amp;CO KORTRIJK BE8500 KORTRIJK MET APPLE PAY 5127 88XX XXXX 8113 VIRTUEEL KAARTNUMMER CONTACTLOZE BETALING: 5354 00XX XXXX 7841 KAARTHOUDER: BOMBAERT BRAM"/>
    <s v="Uitgave"/>
    <n v="-10"/>
    <x v="2"/>
    <s v="OK"/>
  </r>
  <r>
    <d v="2025-07-28T00:00:00"/>
    <x v="10"/>
    <n v="-9.66"/>
    <x v="1"/>
    <s v="BETALING VIA DEBIT MASTERCARD        29-07 28-07-2025 OM 14.43 UUR LIDL 803 KORTRIJK 2 BE8500 KORTRIJK MET APPLE PAY 5127 88XX XXXX 8113 VIRTUEEL KAARTNUMMER CONTACTLOZE BETALING: 5354 00XX XXXX 7841 KAARTHOUDER: BOMBAERT BRAM"/>
    <s v="Uitgave"/>
    <n v="-9.66"/>
    <x v="1"/>
    <s v="OK"/>
  </r>
  <r>
    <d v="2025-07-28T00:00:00"/>
    <x v="10"/>
    <n v="-0.9"/>
    <x v="6"/>
    <s v="BETALING VIA DEBIT MASTERCARD        29-07 28-07-2025 OM 01.06 UUR VALINSOPAY NL NL4261 LN WIJK EN AALBU MET APPLE PAY 5127 88XX XXXX 8113 VIRTUEEL KAARTNUMMER CONTACTLOZE BETALING: 5354 00XX XXXX 8030 KAARTHOUDER: BOMBAERT BRAM"/>
    <s v="Uitgave"/>
    <n v="-0.9"/>
    <x v="2"/>
    <s v="OK"/>
  </r>
  <r>
    <d v="2025-07-28T00:00:00"/>
    <x v="10"/>
    <n v="-1.5"/>
    <x v="6"/>
    <s v="BETALING VIA DEBIT MASTERCARD        29-07 28-07-2025 OM 01.05 UUR VALINSOPAY NL NL4261 LN WIJK EN AALBU MET APPLE PAY 5127 88XX XXXX 8113 VIRTUEEL KAARTNUMMER CONTACTLOZE BETALING: 5354 00XX XXXX 8030 KAARTHOUDER: BOMBAERT BRAM"/>
    <s v="Uitgave"/>
    <n v="-1.5"/>
    <x v="2"/>
    <s v="OK"/>
  </r>
  <r>
    <d v="2025-07-28T00:00:00"/>
    <x v="10"/>
    <n v="-5.33"/>
    <x v="1"/>
    <s v="BETALING VIA DEBIT MASTERCARD        29-07 28-07-2025 OM 18.33 UUR CARREFOUR MARKE BE8510 MARKE MET KBC-DEBETKAART 5127 88XX XXXX 8113 KAARTHOUDER: BOMBAERT BRAM"/>
    <s v="Uitgave"/>
    <n v="-5.33"/>
    <x v="1"/>
    <s v="OK"/>
  </r>
  <r>
    <d v="2025-07-28T00:00:00"/>
    <x v="10"/>
    <n v="-22.4"/>
    <x v="1"/>
    <s v="BETALING VIA DEBIT MASTERCARD        29-07 28-07-2025 OM 12.07 UUR CARREFOUR MARKE BE8510 MARKE MET APPLE PAY 5127 88XX XXXX 8113 VIRTUEEL KAARTNUMMER CONTACTLOZE BETALING: 5354 00XX XXXX 7841 KAARTHOUDER: BOMBAERT BRAM"/>
    <s v="Uitgave"/>
    <n v="-22.4"/>
    <x v="1"/>
    <s v="OK"/>
  </r>
  <r>
    <d v="2025-07-28T00:00:00"/>
    <x v="10"/>
    <n v="-110.1"/>
    <x v="39"/>
    <s v="BETALING VIA DEBIT MASTERCARD        29-07 28-07-2025 OM 14.22 UUR CCV*DIERENARTSENPRAKTI BE8500 KORTRIJK MET APPLE PAY 5127 88XX XXXX 8113 VIRTUEEL KAARTNUMMER CONTACTLOZE BETALING: 5354 00XX XXXX 7841 KAARTHOUDER: BOMBAERT BRAM"/>
    <s v="Uitgave"/>
    <n v="-110.1"/>
    <x v="2"/>
    <s v="OK"/>
  </r>
  <r>
    <d v="2025-07-29T00:00:00"/>
    <x v="10"/>
    <n v="-22.48"/>
    <x v="39"/>
    <s v="BETALING VIA MAESTRO                 29-07 28-07-2025 OM 15.05 UUR TOM&amp;CO KORTRIJK BE KORTRIJK MET APPLE PAY 6703 42XX XXXX X901 0 VIRTUEEL KAARTNUMMER CONTACTLOZE BETALING: 6790 28XX XXXX X658 7 KAARTHOUDER: ROTTY CHRISTOFF"/>
    <s v="Uitgave"/>
    <n v="-22.48"/>
    <x v="2"/>
    <s v="OK"/>
  </r>
  <r>
    <d v="2025-07-29T00:00:00"/>
    <x v="10"/>
    <n v="-27.33"/>
    <x v="1"/>
    <s v="BETALING VIA MAESTRO                 29-07 28-07-2025 OM 16.43 UUR LIDL 803 KORTRIJK 2 BE KORTRIJK MET APPLE PAY 6703 42XX XXXX X901 0 VIRTUEEL KAARTNUMMER CONTACTLOZE BETALING: 6790 28XX XXXX X658 7 KAARTHOUDER: ROTTY CHRISTOFF"/>
    <s v="Uitgave"/>
    <n v="-27.33"/>
    <x v="1"/>
    <s v="OK"/>
  </r>
  <r>
    <d v="2025-07-29T00:00:00"/>
    <x v="10"/>
    <n v="-15.84"/>
    <x v="23"/>
    <s v="BETALING VIA BANCONTACT              29-07 29-07-2025 OM 14.24 UUR APOTHEEK ARIE BE8510 MARKE MET KBC-DEBETKAART 5127 88XX XXXX 8113 KAARTHOUDER: BOMBAERT BRAM"/>
    <s v="Uitgave"/>
    <n v="-15.84"/>
    <x v="1"/>
    <s v="OK"/>
  </r>
  <r>
    <d v="2025-07-29T00:00:00"/>
    <x v="10"/>
    <n v="-5.5"/>
    <x v="3"/>
    <s v="BETALING VIA MAESTRO                 29-07 28-07-2025 OM 02.51 UUR OVO CHARGE ANYWHERE GB BRISTOL MET APPLE PAY 6703 42XX XXXX X901 0 VIRTUEEL KAARTNUMMER CONTACTLOZE BETALING: 6790 28XX XXXX X658 7 KAARTHOUDER: ROTTY CHRISTOFF"/>
    <s v="Uitgave"/>
    <n v="-5.5"/>
    <x v="1"/>
    <s v="OK"/>
  </r>
  <r>
    <d v="2025-07-29T00:00:00"/>
    <x v="10"/>
    <n v="-55.11"/>
    <x v="5"/>
    <s v="BETALING VIA DEBIT MASTERCARD        30-07 29-07-2025 OM 12.35 UUR MOL*VIVA SARA BE8570 3256777776 MET APPLE PAY 5127 88XX XXXX 8113 VIRTUEEL KAARTNUMMER CONTACTLOZE BETALING: 5354 00XX XXXX 7841 KAARTHOUDER: BOMBAERT BRAM"/>
    <s v="Uitgave"/>
    <n v="-55.11"/>
    <x v="2"/>
    <s v="OK"/>
  </r>
  <r>
    <d v="2025-07-29T00:00:00"/>
    <x v="10"/>
    <n v="-3.58"/>
    <x v="1"/>
    <s v="BETALING VIA DEBIT MASTERCARD        31-07 29-07-2025 OM 14.14 UUR LIDL 803 KORTRIJK 2 BE8500 KORTRIJK MET APPLE PAY 5127 88XX XXXX 8113 VIRTUEEL KAARTNUMMER CONTACTLOZE BETALING: 5354 00XX XXXX 8030 KAARTHOUDER: BOMBAERT BRAM"/>
    <s v="Uitgave"/>
    <n v="-3.58"/>
    <x v="1"/>
    <s v="OK"/>
  </r>
  <r>
    <d v="2025-07-30T00:00:00"/>
    <x v="10"/>
    <n v="-200"/>
    <x v="37"/>
    <s v="BETALING LEASING                     30-07 0001/0001/BE/2502240437"/>
    <s v="Uitgave"/>
    <n v="-200"/>
    <x v="1"/>
    <s v="OK"/>
  </r>
  <r>
    <d v="2025-07-30T00:00:00"/>
    <x v="10"/>
    <n v="-10.18"/>
    <x v="1"/>
    <s v="BETALING VIA MAESTRO                 30-07 29-07-2025 OM 16.20 UUR COLRUYT LEDEBERG BE GENT MET APPLE PAY 6703 42XX XXXX X901 0 VIRTUEEL KAARTNUMMER CONTACTLOZE BETALING: 6790 28XX XXXX X658 7 KAARTHOUDER: ROTTY CHRISTOFF"/>
    <s v="Uitgave"/>
    <n v="-10.18"/>
    <x v="1"/>
    <s v="OK"/>
  </r>
  <r>
    <d v="2025-07-30T00:00:00"/>
    <x v="10"/>
    <n v="-6.99"/>
    <x v="23"/>
    <s v="BETALING VIA BANCONTACT              30-07 30-07-2025 OM 15.30 UUR MEDI-MARKET KORTRIJK BE8500 KORTRIJK MET KBC-DEBETKAART 5127 88XX XXXX 8113 KAARTHOUDER: BOMBAERT BRAM"/>
    <s v="Uitgave"/>
    <n v="-6.99"/>
    <x v="1"/>
    <s v="OK"/>
  </r>
  <r>
    <d v="2025-07-30T00:00:00"/>
    <x v="10"/>
    <n v="-1.6"/>
    <x v="1"/>
    <s v="BETALING VIA BANCONTACT              30-07 30-07-2025 OM 12.52 UUR TOTAL NB002038 MARKE C BE8510 MARKE (KORTRI MET KBC-DEBETKAART 5127 88XX XXXX 8113 KAARTHOUDER: BOMBAERT BRAM"/>
    <s v="Uitgave"/>
    <n v="-1.6"/>
    <x v="1"/>
    <s v="OK"/>
  </r>
  <r>
    <d v="2025-07-30T00:00:00"/>
    <x v="10"/>
    <n v="-76.83"/>
    <x v="36"/>
    <s v="EUROPESE DOMICILIERING               30-07 SCHULDEISER     : TELENET BV REF. SCHULDEISER: 115343185310657366763 MANDAATREFERTE  : 001285135 MEDEDELING      : ACCOUNT: 115343185 REF : 3106573667 63"/>
    <s v="Uitgave"/>
    <n v="-76.83"/>
    <x v="1"/>
    <s v="OK"/>
  </r>
  <r>
    <d v="2025-07-30T00:00:00"/>
    <x v="10"/>
    <n v="-386.12"/>
    <x v="37"/>
    <s v="BETALING LEASING                     30-07 0001/0001/BE/2502240437"/>
    <s v="Uitgave"/>
    <n v="-386.12"/>
    <x v="1"/>
    <s v="OK"/>
  </r>
  <r>
    <d v="2025-07-30T00:00:00"/>
    <x v="10"/>
    <n v="-6.23"/>
    <x v="1"/>
    <s v="BETALING VIA DEBIT MASTERCARD        31-07 30-07-2025 OM 16.56 UUR CARREFOUR MARKE BE8510 MARKE MET APPLE PAY 5127 88XX XXXX 8113 VIRTUEEL KAARTNUMMER CONTACTLOZE BETALING: 5354 00XX XXXX 7841 KAARTHOUDER: BOMBAERT BRAM"/>
    <s v="Uitgave"/>
    <n v="-6.23"/>
    <x v="1"/>
    <s v="OK"/>
  </r>
  <r>
    <d v="2025-07-30T00:00:00"/>
    <x v="10"/>
    <n v="-297"/>
    <x v="23"/>
    <s v="BETALING VIA DEBIT MASTERCARD        31-07 30-07-2025 OM 14.28 UUR CCV*MARKIES TANDARTSEN BE8510 KORTRIJK MET APPLE PAY 5127 88XX XXXX 8113 VIRTUEEL KAARTNUMMER CONTACTLOZE BETALING: 5354 00XX XXXX 8030 KAARTHOUDER: BOMBAERT BRAM"/>
    <s v="Uitgave"/>
    <n v="-297"/>
    <x v="1"/>
    <s v="OK"/>
  </r>
  <r>
    <d v="2025-07-30T00:00:00"/>
    <x v="10"/>
    <n v="-4.59"/>
    <x v="21"/>
    <s v="BETALING VIA DEBIT MASTERCARD        31-07 30-07-2025 OM 15.37 UUR HEMA EV409 KORTRIJK BE8520 KORTRIJK MET APPLE PAY 5127 88XX XXXX 8113 VIRTUEEL KAARTNUMMER CONTACTLOZE BETALING: 5354 00XX XXXX 8030 KAARTHOUDER: BOMBAERT BRAM"/>
    <s v="Uitgave"/>
    <n v="-4.59"/>
    <x v="2"/>
    <s v="OK"/>
  </r>
  <r>
    <d v="2025-07-30T00:00:00"/>
    <x v="10"/>
    <n v="-8.1"/>
    <x v="2"/>
    <s v="BETALING VIA DEBIT MASTERCARD        01-08 30-07-2025 OM 16.00 UUR EURO SHOP KORTRIJK BE8800 ROESELARE MET APPLE PAY 5127 88XX XXXX 8113 VIRTUEEL KAARTNUMMER CONTACTLOZE BETALING: 5354 00XX XXXX 8030 KAARTHOUDER: BOMBAERT BRAM"/>
    <s v="Uitgave"/>
    <n v="-8.1"/>
    <x v="2"/>
    <s v="OK"/>
  </r>
  <r>
    <d v="2025-07-30T00:00:00"/>
    <x v="10"/>
    <n v="-5.62"/>
    <x v="1"/>
    <s v="BETALING VIA DEBIT MASTERCARD        01-08 30-07-2025 OM 14.47 UUR LIDL 803 KORTRIJK 2 BE8500 KORTRIJK MET APPLE PAY 5127 88XX XXXX 8113 VIRTUEEL KAARTNUMMER CONTACTLOZE BETALING: 5354 00XX XXXX 8030 KAARTHOUDER: BOMBAERT BRAM"/>
    <s v="Uitgave"/>
    <n v="-5.62"/>
    <x v="1"/>
    <s v="OK"/>
  </r>
  <r>
    <d v="2025-07-31T00:00:00"/>
    <x v="10"/>
    <n v="-1.99"/>
    <x v="1"/>
    <s v="BETALING VIA MAESTRO                 31-07 30-07-2025 OM 17.18 UUR CARREFOUR MARKE BE MARKE MET APPLE PAY 6703 42XX XXXX X901 0 VIRTUEEL KAARTNUMMER CONTACTLOZE BETALING: 6790 28XX XXXX X658 7 KAARTHOUDER: ROTTY CHRISTOFF"/>
    <s v="Uitgave"/>
    <n v="-1.99"/>
    <x v="1"/>
    <s v="OK"/>
  </r>
  <r>
    <d v="2025-07-31T00:00:00"/>
    <x v="10"/>
    <n v="-3.92"/>
    <x v="3"/>
    <s v="BETALING VIA MAESTRO                 31-07 30-07-2025 OM 05.48 UUR OVO CHARGE ANYWHERE GB BRISTOL MET APPLE PAY 6703 42XX XXXX X901 0 VIRTUEEL KAARTNUMMER CONTACTLOZE BETALING: 6790 28XX XXXX X658 7 KAARTHOUDER: ROTTY CHRISTOFF"/>
    <s v="Uitgave"/>
    <n v="-3.92"/>
    <x v="1"/>
    <s v="OK"/>
  </r>
  <r>
    <d v="2025-07-31T00:00:00"/>
    <x v="10"/>
    <n v="-50.6"/>
    <x v="8"/>
    <s v="EUROPESE DOMICILIERING               31-07 SCHULDEISER     : KBC VERZEKERINGEN REF. SCHULDEISER: 392129685878 MANDAATREFERTE  : L00194638787V0001 EIGEN OMSCHR.   : HOSPITALISATIEVERZEKERING MEDEDELING      : POL.54467509 31/07/2025-31/08/2025 HOSPITALISATIEVERZEKERING"/>
    <s v="Uitgave"/>
    <n v="-50.6"/>
    <x v="1"/>
    <s v="OK"/>
  </r>
  <r>
    <d v="2025-07-31T00:00:00"/>
    <x v="10"/>
    <n v="-24"/>
    <x v="64"/>
    <s v="BETALING VIA BANCONTACT              31-07 31-07-2025 OM 10.30 UUR LIEN P2P MOBILE MET KBC-DEBETKAART 5127 88XX XXXX 8113 KAARTHOUDER: BOMBAERT BRAM"/>
    <s v="Uitgave"/>
    <n v="-24"/>
    <x v="2"/>
    <s v="OK"/>
  </r>
  <r>
    <d v="2025-07-31T00:00:00"/>
    <x v="10"/>
    <n v="53.1"/>
    <x v="12"/>
    <s v="OVERSCHRIJVING VAN                   31-07 BE64 3751 1173 1652 BANKIER OPDRACHTGEVER: BBRUBEBB VVM DE LIJN ALGEMENE REK ATTENTIE ZIEK/OVERL 50 EURO"/>
    <s v="Inkomst"/>
    <n v="53.1"/>
    <x v="2"/>
    <s v="OK"/>
  </r>
  <r>
    <d v="2025-07-31T00:00:00"/>
    <x v="10"/>
    <n v="164.5"/>
    <x v="23"/>
    <s v="OVERSCHRIJVING VAN                   31-07 BE10 1325 4851 1904 BANKIER OPDRACHTGEVER: BNAGBEBBXXX SOLIDARIS W.-VLAANDEREN /C/ (1619945)   ZORG VAN 30/07/25 TACK E 93032216582 REFERENTIE: 109"/>
    <s v="Inkomst"/>
    <n v="164.5"/>
    <x v="1"/>
    <s v="OK"/>
  </r>
  <r>
    <d v="2025-07-31T00:00:00"/>
    <x v="10"/>
    <n v="-1.5"/>
    <x v="6"/>
    <s v="BETALING VIA MAESTRO                 31-07 30-07-2025 OM 14.09 UUR VALINSOPAY NL NL WIJK EN AALBU MET APPLE PAY 6703 42XX XXXX X901 0 VIRTUEEL KAARTNUMMER CONTACTLOZE BETALING: 6790 28XX XXXX X658 7 KAARTHOUDER: ROTTY CHRISTOFF"/>
    <s v="Uitgave"/>
    <n v="-1.5"/>
    <x v="2"/>
    <s v="OK"/>
  </r>
  <r>
    <d v="2025-07-31T00:00:00"/>
    <x v="10"/>
    <n v="-7.04"/>
    <x v="27"/>
    <s v="BETALING VIA BANCONTACT              31-07 31-07-2025 OM 13.50 UUR KWARTO  N.V. BE9000 GENT MET KBC-DEBETKAART 5127 88XX XXXX 8113 KAARTHOUDER: BOMBAERT BRAM"/>
    <s v="Uitgave"/>
    <n v="-7.04"/>
    <x v="2"/>
    <s v="OK"/>
  </r>
  <r>
    <d v="2025-08-01T00:00:00"/>
    <x v="11"/>
    <n v="1851.77"/>
    <x v="0"/>
    <s v="OVERSCHRIJVING VAN                   31-07 BE57 3751 1109 9435 BANKIER OPDRACHTGEVER: BBRUBEBB OV HULPREKENING /A/E001646 - 19303221177-118257-311 UITGESTELDE BEZOL DIGING JULI--- REFERENTIE: 250702-001646-/A/E001646"/>
    <s v="Inkomst"/>
    <n v="1851.77"/>
    <x v="0"/>
    <s v="OK"/>
  </r>
  <r>
    <d v="2025-08-01T00:00:00"/>
    <x v="11"/>
    <n v="2654.51"/>
    <x v="0"/>
    <s v="OVERSCHRIJVING VAN                   31-07 BE64 3751 1173 1652 BANKIER OPDRACHTGEVER: BBRUBEBB VVM DE LIJN ALGEMENE REK /A/ 29076 LOON VVM 07/2025"/>
    <s v="Inkomst"/>
    <n v="2654.51"/>
    <x v="0"/>
    <s v="OK"/>
  </r>
  <r>
    <d v="2025-08-01T00:00:00"/>
    <x v="11"/>
    <n v="20"/>
    <x v="0"/>
    <s v="OVERSCHRIJVING VAN                   31-07 BE57 3751 1109 9435 BANKIER OPDRACHTGEVER: BBRUBEBB OV HULPREKENING /A/E003158 - 19303221177-118257-311 BETALING-07/2025- -- REFERENTIE: 250701-003158-/A/E003158"/>
    <s v="Inkomst"/>
    <n v="20"/>
    <x v="0"/>
    <s v="OK"/>
  </r>
  <r>
    <d v="2025-08-01T00:00:00"/>
    <x v="11"/>
    <n v="-45.25"/>
    <x v="8"/>
    <s v="EUROPESE DOMICILIERING               01-08 SCHULDEISER     : DKV BELGIUM REF. SCHULDEISER: 2025200345523551X000000000000001 MANDAATREFERTE  : 345523551/002 MEDEDELING      : 0825-0925 PREMIE"/>
    <s v="Uitgave"/>
    <n v="-45.25"/>
    <x v="1"/>
    <s v="OK"/>
  </r>
  <r>
    <d v="2025-08-01T00:00:00"/>
    <x v="11"/>
    <n v="-74"/>
    <x v="13"/>
    <s v="EUROPESE DOMICILIERING               01-08 SCHULDEISER     : LUMINUS SA REF. SCHULDEISER: 002992755583 MANDAATREFERTE  : 0087006660811 MEDEDELING      : LUMINUS VOORSCHOT 3434131195"/>
    <s v="Uitgave"/>
    <n v="-74"/>
    <x v="1"/>
    <s v="OK"/>
  </r>
  <r>
    <d v="2025-08-01T00:00:00"/>
    <x v="11"/>
    <n v="-138.66"/>
    <x v="10"/>
    <s v="AUTOMATISCHE BETALING                01-08 FLEX BUDGET 420-6319589-46"/>
    <s v="Uitgave"/>
    <n v="-138.66"/>
    <x v="2"/>
    <s v="OK"/>
  </r>
  <r>
    <d v="2025-08-01T00:00:00"/>
    <x v="11"/>
    <n v="-25"/>
    <x v="24"/>
    <s v="BETALING VIA BANCONTACT              01-08 01-08-2025 OM 08.49 UUR VERLINDE LAUREN BE8510 MARKE MET KBC-DEBETKAART 5127 88XX XXXX 8113 KAARTHOUDER: BOMBAERT BRAM"/>
    <s v="Uitgave"/>
    <n v="-25"/>
    <x v="1"/>
    <s v="OK"/>
  </r>
  <r>
    <d v="2025-08-02T00:00:00"/>
    <x v="11"/>
    <n v="-14.7"/>
    <x v="34"/>
    <s v="BETALING VIA DEBIT MASTERCARD        04-08 02-08-2025 OM 20.16 UUR KINEPOLIS KORTRIJK BE8500 KORTRIJK MET APPLE PAY 5127 88XX XXXX 8113 VIRTUEEL KAARTNUMMER CONTACTLOZE BETALING: 5354 00XX XXXX 8030 KAARTHOUDER: BOMBAERT BRAM"/>
    <s v="Uitgave"/>
    <n v="-14.7"/>
    <x v="2"/>
    <s v="OK"/>
  </r>
  <r>
    <d v="2025-08-01T00:00:00"/>
    <x v="11"/>
    <n v="-19.399999999999999"/>
    <x v="42"/>
    <s v="BETALING VIA DEBIT MASTERCARD        04-08 01-08-2025 OM 12.07 UUR BRICO PLAN-IT 4210 BE8500 KORTRIJK MET APPLE PAY 5127 88XX XXXX 8113 VIRTUEEL KAARTNUMMER CONTACTLOZE BETALING: 5354 00XX XXXX 8030 KAARTHOUDER: BOMBAERT BRAM"/>
    <s v="Uitgave"/>
    <n v="-19.399999999999999"/>
    <x v="2"/>
    <s v="OK"/>
  </r>
  <r>
    <d v="2025-08-01T00:00:00"/>
    <x v="11"/>
    <n v="-5.32"/>
    <x v="1"/>
    <s v="BETALING VIA DEBIT MASTERCARD        04-08 01-08-2025 OM 17.38 UUR CARREFOUR MARKE BE8510 MARKE MET APPLE PAY 5127 88XX XXXX 8113 VIRTUEEL KAARTNUMMER CONTACTLOZE BETALING: 5354 00XX XXXX 7841 KAARTHOUDER: BOMBAERT BRAM"/>
    <s v="Uitgave"/>
    <n v="-5.32"/>
    <x v="1"/>
    <s v="OK"/>
  </r>
  <r>
    <d v="2025-08-02T00:00:00"/>
    <x v="11"/>
    <n v="-2"/>
    <x v="34"/>
    <s v="BETALING VIA BANCONTACT              04-08 02-08-2025 OM 18.55 UUR KINEPOLIS MULTI BE8500 KORTRIJK MET KBC-DEBETKAART 5127 88XX XXXX 8113 KAARTHOUDER: BOMBAERT BRAM"/>
    <s v="Uitgave"/>
    <n v="-2"/>
    <x v="2"/>
    <s v="OK"/>
  </r>
  <r>
    <d v="2025-08-02T00:00:00"/>
    <x v="11"/>
    <n v="-23.4"/>
    <x v="34"/>
    <s v="BETALING VIA BANCONTACT              04-08 02-08-2025 OM 17.50 UUR CORPORATE BENEFITS BEN BE3500 HASSELT MET KBC-DEBETKAART 5127 88XX XXXX 8113 KAARTHOUDER: BOMBAERT BRAM INFO VAN DE HANDELAAR: 73KIP46 E-BENELUX-25-833718"/>
    <s v="Uitgave"/>
    <n v="-23.4"/>
    <x v="2"/>
    <s v="OK"/>
  </r>
  <r>
    <d v="2025-08-01T00:00:00"/>
    <x v="11"/>
    <n v="-13.99"/>
    <x v="33"/>
    <s v="BETALING VIA DEBIT MASTERCARD        04-08 01-08-2025 OM 16.46 UUR COOLBLUE N.V. BE2600 BERCHEM MET APPLE PAY 5127 88XX XXXX 8113 VIRTUEEL KAARTNUMMER CONTACTLOZE BETALING: 5354 00XX XXXX 7841 KAARTHOUDER: BOMBAERT BRAM"/>
    <s v="Uitgave"/>
    <n v="-13.99"/>
    <x v="2"/>
    <s v="OK"/>
  </r>
  <r>
    <d v="2025-08-01T00:00:00"/>
    <x v="11"/>
    <n v="-5"/>
    <x v="55"/>
    <s v="BETALING VIA BANCONTACT              04-08 01-08-2025 OM 21.37 UUR ORANGE BRUXELLES BE1140 BRUSSEL MET KBC-DEBETKAART 6703 42XX XXXX X901 0 KAARTHOUDER: ROTTY CHRISTOFF"/>
    <s v="Uitgave"/>
    <n v="-5"/>
    <x v="1"/>
    <s v="OK"/>
  </r>
  <r>
    <d v="2025-07-31T00:00:00"/>
    <x v="10"/>
    <n v="-23.92"/>
    <x v="1"/>
    <s v="BETALING VIA DEBIT MASTERCARD        01-08 31-07-2025 OM 14.36 UUR LIDL 803 KORTRIJK 2 BE8500 KORTRIJK MET APPLE PAY 5127 88XX XXXX 8113 VIRTUEEL KAARTNUMMER CONTACTLOZE BETALING: 5354 00XX XXXX 7841 KAARTHOUDER: BOMBAERT BRAM"/>
    <s v="Uitgave"/>
    <n v="-23.92"/>
    <x v="1"/>
    <s v="OK"/>
  </r>
  <r>
    <d v="2025-08-01T00:00:00"/>
    <x v="11"/>
    <n v="-0.9"/>
    <x v="6"/>
    <s v="BETALING VIA MAESTRO                 01-08 31-07-2025 OM 14.48 UUR VALINSOPAY NL NL WIJK EN AALBU MET APPLE PAY 6703 42XX XXXX X901 0 VIRTUEEL KAARTNUMMER CONTACTLOZE BETALING: 6790 28XX XXXX X005 7 KAARTHOUDER: ROTTY CHRISTOFF"/>
    <s v="Uitgave"/>
    <n v="-0.9"/>
    <x v="2"/>
    <s v="OK"/>
  </r>
  <r>
    <d v="2025-07-31T00:00:00"/>
    <x v="10"/>
    <n v="-5.49"/>
    <x v="1"/>
    <s v="BETALING VIA DEBIT MASTERCARD        01-08 31-07-2025 OM 14.47 UUR CARREFOUR MARKE BE8510 MARKE MET APPLE PAY 5127 88XX XXXX 8113 VIRTUEEL KAARTNUMMER CONTACTLOZE BETALING: 5354 00XX XXXX 8030 KAARTHOUDER: BOMBAERT BRAM"/>
    <s v="Uitgave"/>
    <n v="-5.49"/>
    <x v="1"/>
    <s v="OK"/>
  </r>
  <r>
    <d v="2025-08-04T00:00:00"/>
    <x v="11"/>
    <n v="-172.5"/>
    <x v="23"/>
    <s v="OVERSCHRIJVING NAAR                  04-08 BE23 9731 1727 8791 BANKIER BEGUNSTIGDE: ARSPBE22 NATACHA LEMAN KINE BOMBAERT B MET KBC MOBILE"/>
    <s v="Uitgave"/>
    <n v="-172.5"/>
    <x v="1"/>
    <s v="OK"/>
  </r>
  <r>
    <d v="2025-08-04T00:00:00"/>
    <x v="11"/>
    <n v="92.1"/>
    <x v="23"/>
    <s v="OVERSCHRIJVING VAN                   04-08 BE42 8782 7051 0154 BANKIER OPDRACHTGEVER: BNAGBEBBXXX SOLIDARIS W.-VLAANDEREN /C/ 40278250801/RAADPL OP 210525/LEMAN NATACHA    /25 0731821895008 REFERENTIE: 48"/>
    <s v="Inkomst"/>
    <n v="92.1"/>
    <x v="1"/>
    <s v="OK"/>
  </r>
  <r>
    <d v="2025-08-04T00:00:00"/>
    <x v="11"/>
    <n v="-22.95"/>
    <x v="35"/>
    <s v="BETALING VIA BANCONTACT              04-08 04-08-2025 OM 16.33 UUR BOL.COM NL3528 BJ UTRECHT MET KBC-DEBETKAART 5127 88XX XXXX 8113 KAARTHOUDER: BOMBAERT BRAM"/>
    <s v="Uitgave"/>
    <n v="-22.95"/>
    <x v="2"/>
    <s v="OK"/>
  </r>
  <r>
    <d v="2025-08-04T00:00:00"/>
    <x v="11"/>
    <n v="-197.86"/>
    <x v="22"/>
    <s v="BETALING VIA BANCONTACT              04-08 04-08-2025 OM 14.22 UUR ZALANDO PAYMENTS GMBH DE10243 BERLIN MET KBC-DEBETKAART 6703 42XX XXXX X901 0 KAARTHOUDER: ROTTY CHRISTOFF"/>
    <s v="Uitgave"/>
    <n v="-197.86"/>
    <x v="2"/>
    <s v="OK"/>
  </r>
  <r>
    <d v="2025-08-02T00:00:00"/>
    <x v="11"/>
    <n v="-6.05"/>
    <x v="1"/>
    <s v="BETALING VIA DEBIT MASTERCARD        04-08 02-08-2025 OM 16.25 UUR CARREFOUR MARKE BE8510 MARKE MET APPLE PAY 5127 88XX XXXX 8113 VIRTUEEL KAARTNUMMER CONTACTLOZE BETALING: 5354 00XX XXXX 8030 KAARTHOUDER: BOMBAERT BRAM"/>
    <s v="Uitgave"/>
    <n v="-6.05"/>
    <x v="1"/>
    <s v="OK"/>
  </r>
  <r>
    <d v="2025-08-03T00:00:00"/>
    <x v="11"/>
    <n v="-13.95"/>
    <x v="1"/>
    <s v="BETALING VIA DEBIT MASTERCARD        04-08 03-08-2025 OM 11.01 UUR CARREFOUR MARKE BE8510 MARKE MET KBC-DEBETKAART 5127 88XX XXXX 8113 KAARTHOUDER: BOMBAERT BRAM"/>
    <s v="Uitgave"/>
    <n v="-13.95"/>
    <x v="1"/>
    <s v="OK"/>
  </r>
  <r>
    <d v="2025-08-02T00:00:00"/>
    <x v="11"/>
    <n v="-1.19"/>
    <x v="1"/>
    <s v="BETALING VIA DEBIT MASTERCARD        04-08 02-08-2025 OM 11.54 UUR CARREFOUR MARKE BE8510 MARKE MET APPLE PAY 5127 88XX XXXX 8113 VIRTUEEL KAARTNUMMER CONTACTLOZE BETALING: 5354 00XX XXXX 8030 KAARTHOUDER: BOMBAERT BRAM"/>
    <s v="Uitgave"/>
    <n v="-1.19"/>
    <x v="1"/>
    <s v="OK"/>
  </r>
  <r>
    <d v="2025-08-02T00:00:00"/>
    <x v="11"/>
    <n v="-4.59"/>
    <x v="21"/>
    <s v="BETALING VIA DEBIT MASTERCARD        04-08 02-08-2025 OM 15.50 UUR HEMA EV409 KORTRIJK BE8520 KORTRIJK MET APPLE PAY 5127 88XX XXXX 8113 VIRTUEEL KAARTNUMMER CONTACTLOZE BETALING: 5354 00XX XXXX 8030 KAARTHOUDER: BOMBAERT BRAM"/>
    <s v="Uitgave"/>
    <n v="-4.59"/>
    <x v="2"/>
    <s v="OK"/>
  </r>
  <r>
    <d v="2025-08-04T00:00:00"/>
    <x v="11"/>
    <n v="-19.8"/>
    <x v="14"/>
    <s v="BETALING VIA MAESTRO                 04-08 03-08-2025 OM 16.48 UUR CCV*GRYMONPREZ STEVE BE DADIZELE MET APPLE PAY 6703 42XX XXXX X901 0 VIRTUEEL KAARTNUMMER CONTACTLOZE BETALING: 6790 28XX XXXX X658 7 KAARTHOUDER: ROTTY CHRISTOFF"/>
    <s v="Uitgave"/>
    <n v="-19.8"/>
    <x v="2"/>
    <s v="OK"/>
  </r>
  <r>
    <d v="2025-08-04T00:00:00"/>
    <x v="11"/>
    <n v="-0.6"/>
    <x v="12"/>
    <s v="BETALING VIA MAESTRO                 04-08 02-08-2025 OM 15.39 UUR MATHOT MICHELINE BE OPWIJK MET APPLE PAY 6703 42XX XXXX X901 0 VIRTUEEL KAARTNUMMER CONTACTLOZE BETALING: 6790 28XX XXXX X658 7 KAARTHOUDER: ROTTY CHRISTOFF"/>
    <s v="Uitgave"/>
    <n v="-0.6"/>
    <x v="2"/>
    <s v="OK"/>
  </r>
  <r>
    <d v="2025-08-04T00:00:00"/>
    <x v="11"/>
    <n v="-1.1000000000000001"/>
    <x v="6"/>
    <s v="BETALING VIA MAESTRO                 04-08 01-08-2025 OM 09.07 UUR VALINSOPAY NL NL WIJK EN AALBU MET APPLE PAY 6703 42XX XXXX X901 0 VIRTUEEL KAARTNUMMER CONTACTLOZE BETALING: 6790 28XX XXXX X658 7 KAARTHOUDER: ROTTY CHRISTOFF"/>
    <s v="Uitgave"/>
    <n v="-1.1000000000000001"/>
    <x v="2"/>
    <s v="OK"/>
  </r>
  <r>
    <d v="2025-08-04T00:00:00"/>
    <x v="11"/>
    <n v="-1.5"/>
    <x v="6"/>
    <s v="BETALING VIA MAESTRO                 04-08 01-08-2025 OM 16.29 UUR VALINSOPAY NL NL WIJK EN AALBU MET APPLE PAY 6703 42XX XXXX X901 0 VIRTUEEL KAARTNUMMER CONTACTLOZE BETALING: 6790 28XX XXXX X005 7 KAARTHOUDER: ROTTY CHRISTOFF"/>
    <s v="Uitgave"/>
    <n v="-1.5"/>
    <x v="2"/>
    <s v="OK"/>
  </r>
  <r>
    <d v="2025-08-04T00:00:00"/>
    <x v="11"/>
    <n v="-1.5"/>
    <x v="6"/>
    <s v="BETALING VIA MAESTRO                 04-08 01-08-2025 OM 14.04 UUR VALINSOPAY NL NL WIJK EN AALBU MET APPLE PAY 6703 42XX XXXX X901 0 VIRTUEEL KAARTNUMMER CONTACTLOZE BETALING: 6790 28XX XXXX X658 7 KAARTHOUDER: ROTTY CHRISTOFF"/>
    <s v="Uitgave"/>
    <n v="-1.5"/>
    <x v="2"/>
    <s v="OK"/>
  </r>
  <r>
    <d v="2025-08-04T00:00:00"/>
    <x v="11"/>
    <n v="-20.71"/>
    <x v="9"/>
    <s v="EUROPESE DOMICILIERING               04-08 SCHULDEISER     : ACV-CSC REF. SCHULDEISER: 0825 BIJDRAGEN 082025-082025 MANDAATREFERTE  : N00814013 MEDEDELING      : SCOR                   BBA                   081760860769"/>
    <s v="Uitgave"/>
    <n v="-20.71"/>
    <x v="1"/>
    <s v="OK"/>
  </r>
  <r>
    <d v="2025-08-04T00:00:00"/>
    <x v="11"/>
    <n v="-12"/>
    <x v="63"/>
    <s v="EUROPESE DOMICILIERING               04-08 SCHULDEISER     : MEDIAHUIS NV - NB REF. SCHULDEISER: J9841209 MANDAATREFERTE  : 101000942759 MEDEDELING      : ABONR. 5862848 : 04/08/25 - 03/09/2 5"/>
    <s v="Uitgave"/>
    <n v="-12"/>
    <x v="2"/>
    <s v="OK"/>
  </r>
  <r>
    <d v="2025-08-02T00:00:00"/>
    <x v="11"/>
    <n v="-58.92"/>
    <x v="1"/>
    <s v="BETALING VIA DEBIT MASTERCARD        04-08 02-08-2025 OM 11.41 UUR LIDL 803 KORTRIJK 2 BE8500 KORTRIJK MET APPLE PAY 5127 88XX XXXX 8113 VIRTUEEL KAARTNUMMER CONTACTLOZE BETALING: 5354 00XX XXXX 8030 KAARTHOUDER: BOMBAERT BRAM"/>
    <s v="Uitgave"/>
    <n v="-58.92"/>
    <x v="1"/>
    <s v="OK"/>
  </r>
  <r>
    <d v="2025-08-02T00:00:00"/>
    <x v="11"/>
    <n v="-12.53"/>
    <x v="23"/>
    <s v="BETALING VIA DEBIT MASTERCARD        04-08 02-08-2025 OM 15.34 UUR MEDI-MARKET KORTRIJK BE8500 KORTRIJK MET APPLE PAY 5127 88XX XXXX 8113 VIRTUEEL KAARTNUMMER CONTACTLOZE BETALING: 5354 00XX XXXX 8030 KAARTHOUDER: BOMBAERT BRAM"/>
    <s v="Uitgave"/>
    <n v="-12.53"/>
    <x v="1"/>
    <s v="OK"/>
  </r>
  <r>
    <d v="2025-08-04T00:00:00"/>
    <x v="11"/>
    <n v="-19.05"/>
    <x v="39"/>
    <s v="BETALING VIA DEBIT MASTERCARD        05-08 04-08-2025 OM 13.22 UUR VOGEL &amp; VIJVERCENTRUM BE8531 HULSTE MET APPLE PAY 5127 88XX XXXX 8113 VIRTUEEL KAARTNUMMER CONTACTLOZE BETALING: 5354 00XX XXXX 8030 KAARTHOUDER: BOMBAERT BRAM"/>
    <s v="Uitgave"/>
    <n v="-19.05"/>
    <x v="2"/>
    <s v="OK"/>
  </r>
  <r>
    <d v="2025-08-04T00:00:00"/>
    <x v="11"/>
    <n v="-10"/>
    <x v="39"/>
    <s v="BETALING VIA DEBIT MASTERCARD        05-08 04-08-2025 OM 14.14 UUR TOM&amp;CO KORTRIJK BE8500 KORTRIJK MET APPLE PAY 5127 88XX XXXX 8113 VIRTUEEL KAARTNUMMER CONTACTLOZE BETALING: 5354 00XX XXXX 7841 KAARTHOUDER: BOMBAERT BRAM"/>
    <s v="Uitgave"/>
    <n v="-10"/>
    <x v="2"/>
    <s v="OK"/>
  </r>
  <r>
    <d v="2025-08-04T00:00:00"/>
    <x v="11"/>
    <n v="-3.67"/>
    <x v="1"/>
    <s v="BETALING VIA DEBIT MASTERCARD        05-08 04-08-2025 OM 10.12 UUR LIDL 803 KORTRIJK 2 BE8500 KORTRIJK MET APPLE PAY 5127 88XX XXXX 8113 VIRTUEEL KAARTNUMMER CONTACTLOZE BETALING: 5354 00XX XXXX 8030 KAARTHOUDER: BOMBAERT BRAM"/>
    <s v="Uitgave"/>
    <n v="-3.67"/>
    <x v="1"/>
    <s v="OK"/>
  </r>
  <r>
    <d v="2025-08-04T00:00:00"/>
    <x v="11"/>
    <n v="-11.39"/>
    <x v="1"/>
    <s v="BETALING VIA DEBIT MASTERCARD        05-08 04-08-2025 OM 10.25 UUR CARREFOUR MARKE BE8510 MARKE MET APPLE PAY 5127 88XX XXXX 8113 VIRTUEEL KAARTNUMMER CONTACTLOZE BETALING: 5354 00XX XXXX 8030 KAARTHOUDER: BOMBAERT BRAM"/>
    <s v="Uitgave"/>
    <n v="-11.39"/>
    <x v="1"/>
    <s v="OK"/>
  </r>
  <r>
    <d v="2025-08-04T00:00:00"/>
    <x v="11"/>
    <n v="-182.8"/>
    <x v="39"/>
    <s v="BETALING VIA DEBIT MASTERCARD        05-08 04-08-2025 OM 14.04 UUR CCV*DIERENARTSENPRAKTI BE8500 KORTRIJK MET APPLE PAY 5127 88XX XXXX 8113 VIRTUEEL KAARTNUMMER CONTACTLOZE BETALING: 5354 00XX XXXX 8030 KAARTHOUDER: BOMBAERT BRAM"/>
    <s v="Uitgave"/>
    <n v="-182.8"/>
    <x v="2"/>
    <s v="OK"/>
  </r>
  <r>
    <d v="2025-08-05T00:00:00"/>
    <x v="11"/>
    <n v="-34.99"/>
    <x v="35"/>
    <s v="BETALING VIA BANCONTACT              05-08 05-08-2025 OM 11.09 UUR BOL.COM NL3528 BJ UTRECHT MET KBC-DEBETKAART 5127 88XX XXXX 8113 KAARTHOUDER: BOMBAERT BRAM"/>
    <s v="Uitgave"/>
    <n v="-34.99"/>
    <x v="2"/>
    <s v="OK"/>
  </r>
  <r>
    <d v="2025-08-05T00:00:00"/>
    <x v="11"/>
    <n v="-18.07"/>
    <x v="3"/>
    <s v="EUROPESE DOMICILIERING               05-08 SCHULDEISER     : CHARGEMAP SAS REF. SCHULDEISER: STR16NASNCISP0S7Y1SZQRANTPBHZAEDCH MANDAATREFERTE  : YGAYU1XCULZ4UQUA MEDEDELING      : CHARGEMAP"/>
    <s v="Uitgave"/>
    <n v="-18.07"/>
    <x v="1"/>
    <s v="OK"/>
  </r>
  <r>
    <d v="2025-08-05T00:00:00"/>
    <x v="11"/>
    <n v="-27.5"/>
    <x v="10"/>
    <s v="INSTANTOVERSCHRIJVING NAAR           05-08 BE95 7360 7034 3858 BANKIER BEGUNSTIGDE: KREDBEBBXXX SOLUTIONS FOR YOU OM 07.18 UUR MET KBC MOBILE"/>
    <s v="Uitgave"/>
    <n v="-27.5"/>
    <x v="2"/>
    <s v="OK"/>
  </r>
  <r>
    <d v="2025-08-06T00:00:00"/>
    <x v="11"/>
    <n v="-39.119999999999997"/>
    <x v="23"/>
    <s v="EUROPESE DOMICILIERING               06-08 SCHULDEISER     : SOLIDARIS WEST-VLAANDEREN REF. SCHULDEISER: 507549947583 MANDAATREFERTE  : SDD30984112213972202203030070 MEDEDELING      : 507549947583 - DENTAPLAN TOT 301120 25/5591566"/>
    <s v="Uitgave"/>
    <n v="-39.119999999999997"/>
    <x v="1"/>
    <s v="OK"/>
  </r>
  <r>
    <d v="2025-08-06T00:00:00"/>
    <x v="11"/>
    <n v="-125.81"/>
    <x v="58"/>
    <s v="TERUGBETALING                        06-08 LENING OP AFBETALING VOLGENS AFLOSSINGSPLAN REFERENTIE 420-6466664-69"/>
    <s v="Uitgave"/>
    <n v="-125.81"/>
    <x v="1"/>
    <s v="OK"/>
  </r>
  <r>
    <d v="2025-08-05T00:00:00"/>
    <x v="11"/>
    <n v="-240.78"/>
    <x v="23"/>
    <s v="BETALING VIA DEBIT MASTERCARD        06-08 05-08-2025 OM 15.49 UUR APOTHEEK ARIE FREDERIK BE8510 MARKE MET APPLE PAY 5127 88XX XXXX 8113 VIRTUEEL KAARTNUMMER CONTACTLOZE BETALING: 5354 00XX XXXX 8030 KAARTHOUDER: BOMBAERT BRAM"/>
    <s v="Uitgave"/>
    <n v="-240.78"/>
    <x v="1"/>
    <s v="OK"/>
  </r>
  <r>
    <d v="2025-08-06T00:00:00"/>
    <x v="11"/>
    <n v="-24.95"/>
    <x v="22"/>
    <s v="BETALING VIA BANCONTACT              06-08 06-08-2025 OM 15.12 UUR BOL.COM NL3528 BJ UTRECHT MET KBC-DEBETKAART 5127 88XX XXXX 8113 KAARTHOUDER: BOMBAERT BRAM"/>
    <s v="Uitgave"/>
    <n v="-24.95"/>
    <x v="2"/>
    <s v="OK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6B1DC0-EB89-43FD-BB50-76DE156257F4}" name="Draaitabel2" cacheId="0" applyNumberFormats="0" applyBorderFormats="0" applyFontFormats="0" applyPatternFormats="0" applyAlignmentFormats="0" applyWidthHeightFormats="1" dataCaption="Waarden" updatedVersion="8" minRefreshableVersion="3" useAutoFormatting="1" itemPrintTitles="1" createdVersion="8" indent="0" outline="1" outlineData="1" multipleFieldFilters="0" chartFormat="1">
  <location ref="A115:B128" firstHeaderRow="1" firstDataRow="1" firstDataCol="1"/>
  <pivotFields count="4">
    <pivotField axis="axisRow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m="1" x="12"/>
        <item t="default"/>
      </items>
    </pivotField>
    <pivotField showAll="0"/>
    <pivotField dataField="1" showAll="0"/>
    <pivotField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om van Water (m³) netto" fld="2" baseField="0" baseItem="0"/>
  </dataFields>
  <chartFormats count="1"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770FDF-C5E6-4B74-BB00-AD8E2FE4A246}" name="Draaitabel1" cacheId="7" applyNumberFormats="0" applyBorderFormats="0" applyFontFormats="0" applyPatternFormats="0" applyAlignmentFormats="0" applyWidthHeightFormats="1" dataCaption="Waarden" updatedVersion="8" minRefreshableVersion="3" useAutoFormatting="1" itemPrintTitles="1" createdVersion="8" indent="0" compact="0" compactData="0" multipleFieldFilters="0" chartFormat="5">
  <location ref="A5:O74" firstHeaderRow="1" firstDataRow="2" firstDataCol="2"/>
  <pivotFields count="9">
    <pivotField compact="0" outline="0" subtotalTop="0" showAll="0"/>
    <pivotField axis="axisCol" compact="0" outline="0" subtotalTop="0" showAll="0">
      <items count="27">
        <item m="1" x="13"/>
        <item m="1" x="14"/>
        <item m="1" x="23"/>
        <item m="1" x="22"/>
        <item m="1" x="21"/>
        <item m="1" x="20"/>
        <item m="1" x="19"/>
        <item m="1" x="18"/>
        <item m="1" x="17"/>
        <item m="1" x="25"/>
        <item m="1" x="16"/>
        <item m="1" x="15"/>
        <item m="1" x="12"/>
        <item m="1" x="24"/>
        <item x="4"/>
        <item x="5"/>
        <item x="6"/>
        <item x="7"/>
        <item x="8"/>
        <item x="9"/>
        <item x="10"/>
        <item x="11"/>
        <item x="0"/>
        <item x="1"/>
        <item x="2"/>
        <item x="3"/>
        <item t="default"/>
      </items>
    </pivotField>
    <pivotField compact="0" outline="0" subtotalTop="0" showAll="0"/>
    <pivotField axis="axisRow" compact="0" outline="0" subtotalTop="0" showAll="0">
      <items count="67">
        <item x="12"/>
        <item x="41"/>
        <item x="18"/>
        <item x="57"/>
        <item x="6"/>
        <item x="17"/>
        <item x="13"/>
        <item x="40"/>
        <item x="1"/>
        <item x="36"/>
        <item x="51"/>
        <item x="11"/>
        <item x="35"/>
        <item x="42"/>
        <item x="46"/>
        <item x="44"/>
        <item x="30"/>
        <item x="55"/>
        <item x="33"/>
        <item x="49"/>
        <item x="45"/>
        <item x="28"/>
        <item x="56"/>
        <item x="2"/>
        <item x="62"/>
        <item x="23"/>
        <item x="21"/>
        <item x="8"/>
        <item x="10"/>
        <item x="4"/>
        <item x="0"/>
        <item x="59"/>
        <item x="22"/>
        <item x="5"/>
        <item x="37"/>
        <item x="48"/>
        <item x="15"/>
        <item x="39"/>
        <item x="63"/>
        <item x="47"/>
        <item x="19"/>
        <item x="58"/>
        <item x="25"/>
        <item x="53"/>
        <item x="31"/>
        <item x="61"/>
        <item x="54"/>
        <item x="32"/>
        <item x="7"/>
        <item x="29"/>
        <item x="14"/>
        <item x="60"/>
        <item x="27"/>
        <item x="43"/>
        <item x="20"/>
        <item x="38"/>
        <item x="34"/>
        <item x="9"/>
        <item x="52"/>
        <item x="16"/>
        <item x="26"/>
        <item x="3"/>
        <item x="50"/>
        <item x="24"/>
        <item h="1" m="1" x="65"/>
        <item h="1" x="64"/>
        <item t="default"/>
      </items>
    </pivotField>
    <pivotField compact="0" outline="0" subtotalTop="0" showAll="0"/>
    <pivotField compact="0" outline="0" subtotalTop="0" showAll="0"/>
    <pivotField dataField="1" compact="0" outline="0" subtotalTop="0" showAll="0"/>
    <pivotField axis="axisRow" compact="0" outline="0" subtotalTop="0" showAll="0">
      <items count="8">
        <item x="0"/>
        <item x="1"/>
        <item m="1" x="5"/>
        <item x="2"/>
        <item m="1" x="6"/>
        <item m="1" x="3"/>
        <item m="1" x="4"/>
        <item t="default"/>
      </items>
    </pivotField>
    <pivotField compact="0" outline="0" subtotalTop="0" showAll="0"/>
  </pivotFields>
  <rowFields count="2">
    <field x="7"/>
    <field x="3"/>
  </rowFields>
  <rowItems count="68">
    <i>
      <x/>
      <x v="30"/>
    </i>
    <i t="default">
      <x/>
    </i>
    <i>
      <x v="1"/>
      <x v="2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6"/>
    </i>
    <i r="1">
      <x v="17"/>
    </i>
    <i r="1">
      <x v="25"/>
    </i>
    <i r="1">
      <x v="27"/>
    </i>
    <i r="1">
      <x v="34"/>
    </i>
    <i r="1">
      <x v="41"/>
    </i>
    <i r="1">
      <x v="42"/>
    </i>
    <i r="1">
      <x v="43"/>
    </i>
    <i r="1">
      <x v="44"/>
    </i>
    <i r="1">
      <x v="45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 t="default">
      <x v="1"/>
    </i>
    <i>
      <x v="3"/>
      <x/>
    </i>
    <i r="1">
      <x v="1"/>
    </i>
    <i r="1">
      <x v="3"/>
    </i>
    <i r="1">
      <x v="4"/>
    </i>
    <i r="1">
      <x v="5"/>
    </i>
    <i r="1">
      <x v="12"/>
    </i>
    <i r="1">
      <x v="13"/>
    </i>
    <i r="1">
      <x v="14"/>
    </i>
    <i r="1">
      <x v="15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6"/>
    </i>
    <i r="1">
      <x v="28"/>
    </i>
    <i r="1">
      <x v="29"/>
    </i>
    <i r="1">
      <x v="31"/>
    </i>
    <i r="1">
      <x v="32"/>
    </i>
    <i r="1">
      <x v="33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t="default">
      <x v="3"/>
    </i>
    <i t="grand">
      <x/>
    </i>
  </rowItems>
  <colFields count="1">
    <field x="1"/>
  </colFields>
  <colItems count="13"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colItems>
  <dataFields count="1">
    <dataField name="Som van Bedrag +/-" fld="6" baseField="0" baseItem="0" numFmtId="2"/>
  </dataFields>
  <formats count="24">
    <format dxfId="157">
      <pivotArea fieldPosition="0">
        <references count="3">
          <reference field="1" count="1" selected="0">
            <x v="15"/>
          </reference>
          <reference field="3" count="24">
            <x v="2"/>
            <x v="6"/>
            <x v="7"/>
            <x v="8"/>
            <x v="9"/>
            <x v="10"/>
            <x v="11"/>
            <x v="16"/>
            <x v="17"/>
            <x v="25"/>
            <x v="27"/>
            <x v="34"/>
            <x v="41"/>
            <x v="42"/>
            <x v="43"/>
            <x v="44"/>
            <x v="45"/>
            <x v="57"/>
            <x v="58"/>
            <x v="59"/>
            <x v="60"/>
            <x v="61"/>
            <x v="62"/>
            <x v="63"/>
          </reference>
          <reference field="7" count="1" selected="0">
            <x v="1"/>
          </reference>
        </references>
      </pivotArea>
    </format>
    <format dxfId="156">
      <pivotArea fieldPosition="0">
        <references count="2">
          <reference field="1" count="1" selected="0">
            <x v="20"/>
          </reference>
          <reference field="7" count="1">
            <x v="0"/>
          </reference>
        </references>
      </pivotArea>
    </format>
    <format dxfId="155">
      <pivotArea fieldPosition="0">
        <references count="3">
          <reference field="1" count="1" selected="0">
            <x v="20"/>
          </reference>
          <reference field="3" count="1">
            <x v="30"/>
          </reference>
          <reference field="7" count="1" selected="0">
            <x v="0"/>
          </reference>
        </references>
      </pivotArea>
    </format>
    <format dxfId="154">
      <pivotArea fieldPosition="0">
        <references count="2">
          <reference field="1" count="1" selected="0">
            <x v="20"/>
          </reference>
          <reference field="7" count="1">
            <x v="1"/>
          </reference>
        </references>
      </pivotArea>
    </format>
    <format dxfId="153">
      <pivotArea fieldPosition="0">
        <references count="3">
          <reference field="1" count="1" selected="0">
            <x v="20"/>
          </reference>
          <reference field="3" count="24">
            <x v="2"/>
            <x v="6"/>
            <x v="7"/>
            <x v="8"/>
            <x v="9"/>
            <x v="10"/>
            <x v="11"/>
            <x v="16"/>
            <x v="17"/>
            <x v="25"/>
            <x v="27"/>
            <x v="34"/>
            <x v="41"/>
            <x v="42"/>
            <x v="43"/>
            <x v="44"/>
            <x v="45"/>
            <x v="57"/>
            <x v="58"/>
            <x v="59"/>
            <x v="60"/>
            <x v="61"/>
            <x v="62"/>
            <x v="63"/>
          </reference>
          <reference field="7" count="1" selected="0">
            <x v="1"/>
          </reference>
        </references>
      </pivotArea>
    </format>
    <format dxfId="152">
      <pivotArea fieldPosition="0">
        <references count="2">
          <reference field="1" count="1" selected="0">
            <x v="20"/>
          </reference>
          <reference field="7" count="1">
            <x v="3"/>
          </reference>
        </references>
      </pivotArea>
    </format>
    <format dxfId="151">
      <pivotArea fieldPosition="0">
        <references count="3">
          <reference field="1" count="1" selected="0">
            <x v="20"/>
          </reference>
          <reference field="3" count="39">
            <x v="0"/>
            <x v="1"/>
            <x v="3"/>
            <x v="4"/>
            <x v="5"/>
            <x v="12"/>
            <x v="13"/>
            <x v="14"/>
            <x v="15"/>
            <x v="18"/>
            <x v="19"/>
            <x v="20"/>
            <x v="21"/>
            <x v="22"/>
            <x v="23"/>
            <x v="24"/>
            <x v="26"/>
            <x v="28"/>
            <x v="29"/>
            <x v="31"/>
            <x v="32"/>
            <x v="33"/>
            <x v="35"/>
            <x v="36"/>
            <x v="37"/>
            <x v="38"/>
            <x v="39"/>
            <x v="40"/>
            <x v="46"/>
            <x v="47"/>
            <x v="48"/>
            <x v="49"/>
            <x v="50"/>
            <x v="51"/>
            <x v="52"/>
            <x v="53"/>
            <x v="54"/>
            <x v="55"/>
            <x v="56"/>
          </reference>
          <reference field="7" count="1" selected="0">
            <x v="3"/>
          </reference>
        </references>
      </pivotArea>
    </format>
    <format dxfId="150">
      <pivotArea outline="0" collapsedLevelsAreSubtotals="1" fieldPosition="0"/>
    </format>
    <format dxfId="149">
      <pivotArea field="7" type="button" dataOnly="0" labelOnly="1" outline="0" axis="axisRow" fieldPosition="0"/>
    </format>
    <format dxfId="148">
      <pivotArea field="3" type="button" dataOnly="0" labelOnly="1" outline="0" axis="axisRow" fieldPosition="1"/>
    </format>
    <format dxfId="147">
      <pivotArea dataOnly="0" labelOnly="1" outline="0" fieldPosition="0">
        <references count="1">
          <reference field="1" count="0"/>
        </references>
      </pivotArea>
    </format>
    <format dxfId="146">
      <pivotArea dataOnly="0" labelOnly="1" grandCol="1" outline="0" fieldPosition="0"/>
    </format>
    <format dxfId="145">
      <pivotArea field="7" type="button" dataOnly="0" labelOnly="1" outline="0" axis="axisRow" fieldPosition="0"/>
    </format>
    <format dxfId="144">
      <pivotArea field="3" type="button" dataOnly="0" labelOnly="1" outline="0" axis="axisRow" fieldPosition="1"/>
    </format>
    <format dxfId="143">
      <pivotArea dataOnly="0" labelOnly="1" outline="0" fieldPosition="0">
        <references count="1">
          <reference field="1" count="0"/>
        </references>
      </pivotArea>
    </format>
    <format dxfId="142">
      <pivotArea dataOnly="0" labelOnly="1" grandCol="1" outline="0" fieldPosition="0"/>
    </format>
    <format dxfId="141">
      <pivotArea field="7" type="button" dataOnly="0" labelOnly="1" outline="0" axis="axisRow" fieldPosition="0"/>
    </format>
    <format dxfId="140">
      <pivotArea field="3" type="button" dataOnly="0" labelOnly="1" outline="0" axis="axisRow" fieldPosition="1"/>
    </format>
    <format dxfId="139">
      <pivotArea dataOnly="0" labelOnly="1" outline="0" fieldPosition="0">
        <references count="1">
          <reference field="1" count="0"/>
        </references>
      </pivotArea>
    </format>
    <format dxfId="138">
      <pivotArea dataOnly="0" labelOnly="1" grandCol="1" outline="0" fieldPosition="0"/>
    </format>
    <format dxfId="137">
      <pivotArea field="7" type="button" dataOnly="0" labelOnly="1" outline="0" axis="axisRow" fieldPosition="0"/>
    </format>
    <format dxfId="136">
      <pivotArea field="3" type="button" dataOnly="0" labelOnly="1" outline="0" axis="axisRow" fieldPosition="1"/>
    </format>
    <format dxfId="135">
      <pivotArea dataOnly="0" labelOnly="1" outline="0" fieldPosition="0">
        <references count="1">
          <reference field="1" count="0"/>
        </references>
      </pivotArea>
    </format>
    <format dxfId="134">
      <pivotArea dataOnly="0" labelOnly="1" grandCol="1" outline="0" fieldPosition="0"/>
    </format>
  </formats>
  <pivotTableStyleInfo name="PivotStyleLight17" showRowHeaders="0" showColHeaders="1" showRowStripes="0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B1C9C0-27C0-49E0-A34F-4E383041BB10}" name="Draaitabel1" cacheId="7" applyNumberFormats="0" applyBorderFormats="0" applyFontFormats="0" applyPatternFormats="0" applyAlignmentFormats="0" applyWidthHeightFormats="1" dataCaption="Waarden" updatedVersion="8" minRefreshableVersion="3" useAutoFormatting="1" itemPrintTitles="1" createdVersion="8" indent="0" outline="1" outlineData="1" multipleFieldFilters="0">
  <location ref="A1:BO15" firstHeaderRow="1" firstDataRow="2" firstDataCol="1"/>
  <pivotFields count="9">
    <pivotField numFmtId="14" showAll="0"/>
    <pivotField axis="axisRow" showAll="0">
      <items count="27">
        <item x="4"/>
        <item x="5"/>
        <item x="6"/>
        <item x="7"/>
        <item m="1" x="17"/>
        <item m="1" x="13"/>
        <item m="1" x="24"/>
        <item m="1" x="21"/>
        <item m="1" x="19"/>
        <item m="1" x="25"/>
        <item m="1" x="20"/>
        <item x="8"/>
        <item x="9"/>
        <item x="10"/>
        <item m="1" x="12"/>
        <item m="1" x="15"/>
        <item m="1" x="18"/>
        <item m="1" x="16"/>
        <item x="11"/>
        <item m="1" x="22"/>
        <item m="1" x="23"/>
        <item x="0"/>
        <item m="1" x="14"/>
        <item x="1"/>
        <item x="2"/>
        <item x="3"/>
        <item t="default"/>
      </items>
    </pivotField>
    <pivotField showAll="0"/>
    <pivotField axis="axisCol" showAll="0">
      <items count="67">
        <item x="0"/>
        <item x="1"/>
        <item x="18"/>
        <item x="37"/>
        <item x="13"/>
        <item x="40"/>
        <item x="8"/>
        <item x="27"/>
        <item x="36"/>
        <item x="39"/>
        <item x="30"/>
        <item x="55"/>
        <item x="31"/>
        <item x="25"/>
        <item x="58"/>
        <item x="11"/>
        <item x="12"/>
        <item x="7"/>
        <item x="52"/>
        <item x="14"/>
        <item x="16"/>
        <item x="26"/>
        <item x="23"/>
        <item x="9"/>
        <item x="41"/>
        <item x="57"/>
        <item x="6"/>
        <item x="34"/>
        <item x="17"/>
        <item x="22"/>
        <item x="51"/>
        <item x="35"/>
        <item x="42"/>
        <item x="44"/>
        <item x="33"/>
        <item x="49"/>
        <item x="45"/>
        <item x="28"/>
        <item x="56"/>
        <item x="2"/>
        <item x="62"/>
        <item x="21"/>
        <item x="10"/>
        <item x="4"/>
        <item x="59"/>
        <item x="24"/>
        <item x="5"/>
        <item x="50"/>
        <item x="48"/>
        <item x="3"/>
        <item x="53"/>
        <item x="15"/>
        <item x="63"/>
        <item x="47"/>
        <item x="19"/>
        <item x="61"/>
        <item x="54"/>
        <item x="29"/>
        <item x="60"/>
        <item x="43"/>
        <item x="20"/>
        <item x="38"/>
        <item x="46"/>
        <item x="64"/>
        <item x="32"/>
        <item m="1" x="65"/>
        <item t="default"/>
      </items>
    </pivotField>
    <pivotField showAll="0"/>
    <pivotField showAll="0"/>
    <pivotField dataField="1" showAll="0"/>
    <pivotField showAll="0"/>
    <pivotField showAll="0"/>
  </pivotFields>
  <rowFields count="1">
    <field x="1"/>
  </rowFields>
  <rowItems count="13">
    <i>
      <x/>
    </i>
    <i>
      <x v="1"/>
    </i>
    <i>
      <x v="2"/>
    </i>
    <i>
      <x v="3"/>
    </i>
    <i>
      <x v="11"/>
    </i>
    <i>
      <x v="12"/>
    </i>
    <i>
      <x v="13"/>
    </i>
    <i>
      <x v="18"/>
    </i>
    <i>
      <x v="21"/>
    </i>
    <i>
      <x v="23"/>
    </i>
    <i>
      <x v="24"/>
    </i>
    <i>
      <x v="25"/>
    </i>
    <i t="grand">
      <x/>
    </i>
  </rowItems>
  <colFields count="1">
    <field x="3"/>
  </colFields>
  <colItems count="6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 t="grand">
      <x/>
    </i>
  </colItems>
  <dataFields count="1">
    <dataField name="Som van Bedrag +/-" fld="6" baseField="0" baseItem="0"/>
  </dataFields>
  <formats count="5">
    <format dxfId="119">
      <pivotArea dataOnly="0" labelOnly="1" fieldPosition="0">
        <references count="1">
          <reference field="3" count="48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62"/>
          </reference>
        </references>
      </pivotArea>
    </format>
    <format dxfId="118">
      <pivotArea dataOnly="0" labelOnly="1" fieldPosition="0">
        <references count="1">
          <reference field="3" count="15">
            <x v="48"/>
            <x v="49"/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4"/>
          </reference>
        </references>
      </pivotArea>
    </format>
    <format dxfId="117">
      <pivotArea collapsedLevelsAreSubtotals="1" fieldPosition="0">
        <references count="1">
          <reference field="1" count="1">
            <x v="13"/>
          </reference>
        </references>
      </pivotArea>
    </format>
    <format dxfId="116">
      <pivotArea dataOnly="0" labelOnly="1" fieldPosition="0">
        <references count="1">
          <reference field="1" count="1">
            <x v="13"/>
          </reference>
        </references>
      </pivotArea>
    </format>
    <format dxfId="115">
      <pivotArea dataOnly="0" fieldPosition="0">
        <references count="1">
          <reference field="1" count="1">
            <x v="18"/>
          </reference>
        </references>
      </pivotArea>
    </format>
  </formats>
  <conditionalFormats count="1">
    <conditionalFormat priority="2">
      <pivotAreas count="1">
        <pivotArea type="data" grandRow="1" grandCol="1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2B206A9-1CE5-4758-AD2D-1099AA7C2D86}" name="Tabel4" displayName="Tabel4" ref="C77:N78" totalsRowShown="0" headerRowDxfId="133" dataDxfId="132">
  <autoFilter ref="C77:N78" xr:uid="{C2B206A9-1CE5-4758-AD2D-1099AA7C2D86}"/>
  <tableColumns count="12">
    <tableColumn id="1" xr3:uid="{EBE29235-D322-4262-BAF9-91048E83D189}" name="Kolom1" dataDxfId="131">
      <calculatedColumnFormula>GETPIVOTDATA("Bedrag +/-",$A$5,"maand","januari ","vast/variabel","Variabel")+GETPIVOTDATA("Bedrag +/-",$A$5,"maand","januari ","vast/variabel","Vast")</calculatedColumnFormula>
    </tableColumn>
    <tableColumn id="2" xr3:uid="{C32EA5AE-67FB-4995-8C6D-7DEEFB9EA37D}" name="Kolom2" dataDxfId="130">
      <calculatedColumnFormula>GETPIVOTDATA("Bedrag +/-",$A$5,"maand","februari ","vast/variabel","Variabel")+GETPIVOTDATA("Bedrag +/-",$A$5,"maand","februari ","vast/variabel","Vast")</calculatedColumnFormula>
    </tableColumn>
    <tableColumn id="3" xr3:uid="{C928BEDF-4E16-480A-85A9-7C4E23CEE637}" name="Kolom3" dataDxfId="129">
      <calculatedColumnFormula>GETPIVOTDATA("Bedrag +/-",$A$5,"maand","maart ","vast/variabel","Variabel")+GETPIVOTDATA("Bedrag +/-",$A$5,"maand","maart ","vast/variabel","Vast")</calculatedColumnFormula>
    </tableColumn>
    <tableColumn id="4" xr3:uid="{F67F1809-C26C-49B3-A7C4-62824A4E95A9}" name="Kolom4" dataDxfId="128">
      <calculatedColumnFormula>GETPIVOTDATA("Bedrag +/-",$A$5,"maand","april ","vast/variabel","Variabel")+GETPIVOTDATA("Bedrag +/-",$A$5,"maand","april ","vast/variabel","Vast")</calculatedColumnFormula>
    </tableColumn>
    <tableColumn id="5" xr3:uid="{455D1D47-349C-4FC3-99AC-6A1587A73287}" name="Kolom5" dataDxfId="127">
      <calculatedColumnFormula>GETPIVOTDATA("Bedrag +/-",$A$5,"maand","mei ","vast/variabel","Variabel")+GETPIVOTDATA("Bedrag +/-",$A$5,"maand","juni ","vast/variabel","Vast")</calculatedColumnFormula>
    </tableColumn>
    <tableColumn id="6" xr3:uid="{C4E57151-F61D-4083-BFD4-49100E53DB6D}" name="Kolom6" dataDxfId="126">
      <calculatedColumnFormula>GETPIVOTDATA("Bedrag +/-",$A$5,"maand","juni ","vast/variabel","Variabel")+GETPIVOTDATA("Bedrag +/-",$A$5,"maand","juni ","vast/variabel","Vast")</calculatedColumnFormula>
    </tableColumn>
    <tableColumn id="7" xr3:uid="{0974AFE0-712F-48B8-836A-6D9C31C3C44D}" name="Kolom7" dataDxfId="125">
      <calculatedColumnFormula>GETPIVOTDATA("Bedrag +/-",$A$5,"maand","juli ","vast/variabel","Variabel")+GETPIVOTDATA("Bedrag +/-",$A$5,"maand","juli ","vast/variabel","Vast")</calculatedColumnFormula>
    </tableColumn>
    <tableColumn id="8" xr3:uid="{3705AA3D-A596-4C26-B933-A84015F921EE}" name="Kolom8" dataDxfId="124">
      <calculatedColumnFormula>GETPIVOTDATA("Bedrag +/-",$A$5,"maand","augustus ","vast/variabel","Variabel")+GETPIVOTDATA("Bedrag +/-",$A$5,"maand","augustus ","vast/variabel","Vast")</calculatedColumnFormula>
    </tableColumn>
    <tableColumn id="9" xr3:uid="{3E77C3A4-1491-4A6B-81BD-49BCD29DCE23}" name="Kolom9" dataDxfId="123">
      <calculatedColumnFormula>GETPIVOTDATA("Bedrag +/-",$A$5,"maand","september ","vast/variabel","Variabel")+GETPIVOTDATA("Bedrag +/-",$A$5,"maand","september ","vast/variabel","Vast")</calculatedColumnFormula>
    </tableColumn>
    <tableColumn id="10" xr3:uid="{A47EA04D-A94E-4CF1-BBF0-A7E18A8E8D7D}" name="Kolom10" dataDxfId="122">
      <calculatedColumnFormula>GETPIVOTDATA("Bedrag +/-",$A$5,"maand","oktober ","vast/variabel","Variabel")+GETPIVOTDATA("Bedrag +/-",$A$5,"maand","oktober ","vast/variabel","Vast")</calculatedColumnFormula>
    </tableColumn>
    <tableColumn id="11" xr3:uid="{6926A437-E3F3-44B6-AB6E-BDA2A7C7B0FE}" name="Kolom11" dataDxfId="121">
      <calculatedColumnFormula>GETPIVOTDATA("Bedrag +/-",$A$5,"maand","november ","vast/variabel","Variabel")+GETPIVOTDATA("Bedrag +/-",$A$5,"maand","november ","vast/variabel","Vast")</calculatedColumnFormula>
    </tableColumn>
    <tableColumn id="12" xr3:uid="{6B02AAD4-1968-4EB6-BA92-6A3BD36575E9}" name="Kolom12" dataDxfId="120">
      <calculatedColumnFormula>GETPIVOTDATA("Bedrag +/-",$A$5,"maand","december ","vast/variabel","Variabel")+GETPIVOTDATA("Bedrag +/-",$A$5,"maand","december ","vast/variabel","Vast")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DCCB6B-F251-4242-B0A0-8539191F39A0}" name="Tabel2" displayName="Tabel2" ref="A17:BO23" totalsRowShown="0" headerRowDxfId="114" dataDxfId="113">
  <autoFilter ref="A17:BO23" xr:uid="{E5DCCB6B-F251-4242-B0A0-8539191F39A0}"/>
  <tableColumns count="67">
    <tableColumn id="1" xr3:uid="{3FC2E407-5A7C-47F9-8A2F-AFDEB50BD670}" name="Kolom1" dataDxfId="112"/>
    <tableColumn id="2" xr3:uid="{B9E4E47E-6D68-4572-9EED-4746EED5A3A3}" name="Kolom2" dataDxfId="111"/>
    <tableColumn id="3" xr3:uid="{7DBAB659-C572-4F32-B1AF-ED56C683E9B8}" name="Kolom3" dataDxfId="110"/>
    <tableColumn id="4" xr3:uid="{707B4B79-A147-445E-82C5-108CA5047071}" name="Kolom4" dataDxfId="109"/>
    <tableColumn id="5" xr3:uid="{5CC67425-3E1A-4210-98C4-39EFFBA675ED}" name="Kolom5" dataDxfId="108"/>
    <tableColumn id="6" xr3:uid="{CC7F2219-20C9-4C92-9521-CBA6CF301D4D}" name="Kolom6" dataDxfId="107"/>
    <tableColumn id="7" xr3:uid="{199E2475-4588-4714-8BF5-798791095EDB}" name="Kolom7" dataDxfId="106"/>
    <tableColumn id="8" xr3:uid="{9BF1F530-B9AB-4625-A9CB-E2AB9A66BF4B}" name="Kolom8" dataDxfId="105"/>
    <tableColumn id="9" xr3:uid="{4E0D8E91-1C6F-4D2F-A39E-D4B60CD59D3E}" name="Kolom9" dataDxfId="104"/>
    <tableColumn id="10" xr3:uid="{883E0D17-C4B6-4C1B-95B7-6F9E478833DE}" name="Kolom10" dataDxfId="103"/>
    <tableColumn id="11" xr3:uid="{757877F5-146E-4DA3-9CBB-4A158D162BAC}" name="Kolom11" dataDxfId="102"/>
    <tableColumn id="12" xr3:uid="{73518DEE-C393-4B4C-9E24-ECCC6AD1766D}" name="Kolom12" dataDxfId="101"/>
    <tableColumn id="13" xr3:uid="{F5CA7212-9F07-432F-9E1B-BCCC831AA624}" name="Kolom13" dataDxfId="100"/>
    <tableColumn id="14" xr3:uid="{83899EAD-0E5C-48AA-80DA-5EBA9D3D206B}" name="Kolom14" dataDxfId="99"/>
    <tableColumn id="15" xr3:uid="{AB07C597-E7F3-4BE6-9ECE-F455A07476F7}" name="Kolom15" dataDxfId="98"/>
    <tableColumn id="16" xr3:uid="{5CD4EE50-84D9-4582-9061-8CFE0395AC4F}" name="Kolom16" dataDxfId="97"/>
    <tableColumn id="17" xr3:uid="{A71899DC-4A47-4395-9A41-08240D91126C}" name="Kolom17" dataDxfId="96"/>
    <tableColumn id="18" xr3:uid="{EC3E2899-36FF-4FCA-AF8B-CB622DCB3ED9}" name="Kolom18" dataDxfId="95"/>
    <tableColumn id="19" xr3:uid="{7F316728-E2C9-4A68-A7C1-AC61EA27BD8B}" name="Kolom19" dataDxfId="94"/>
    <tableColumn id="20" xr3:uid="{F089124A-8710-4C38-9729-75E24AC7A02A}" name="Kolom20" dataDxfId="93"/>
    <tableColumn id="21" xr3:uid="{BBBE4051-97DF-49B8-BFED-7FAA02C26D08}" name="Kolom21" dataDxfId="92"/>
    <tableColumn id="22" xr3:uid="{F36FE09D-BAD1-4C82-8C8A-2E38F05D8031}" name="Kolom22" dataDxfId="91"/>
    <tableColumn id="23" xr3:uid="{6D0DF192-6813-48A2-814A-E97F0A2A5F4E}" name="Kolom23" dataDxfId="90"/>
    <tableColumn id="24" xr3:uid="{E0AEB8FC-52D5-4F22-A860-E822C7AF275F}" name="Kolom24" dataDxfId="89"/>
    <tableColumn id="25" xr3:uid="{6223EAB1-443F-4103-B90E-3F06513C6823}" name="Kolom25" dataDxfId="88"/>
    <tableColumn id="26" xr3:uid="{330C52B2-91DA-4818-B015-877F2279C142}" name="Kolom26" dataDxfId="87"/>
    <tableColumn id="27" xr3:uid="{304A21C7-555D-4917-B5D0-8C5808B8E4CF}" name="Kolom27" dataDxfId="86"/>
    <tableColumn id="28" xr3:uid="{1B70A8B3-CB80-4208-B3C4-AC944BEC8006}" name="Kolom28" dataDxfId="85"/>
    <tableColumn id="29" xr3:uid="{B56BC01D-A530-42BC-9E90-1A689994C02B}" name="Kolom29" dataDxfId="84"/>
    <tableColumn id="30" xr3:uid="{52A3AA0C-6795-45E2-99C8-92F0077B03C7}" name="Kolom30" dataDxfId="83"/>
    <tableColumn id="31" xr3:uid="{E274C6D7-686A-4E6D-A537-45F51A7B91E8}" name="Kolom31" dataDxfId="82"/>
    <tableColumn id="32" xr3:uid="{A270D521-603F-4B57-93C4-F9FE6F0D8FA4}" name="Kolom32" dataDxfId="81"/>
    <tableColumn id="33" xr3:uid="{31498544-CDB1-4644-BA16-CB824AFE847D}" name="Kolom33" dataDxfId="80"/>
    <tableColumn id="34" xr3:uid="{C3078BB2-1A24-4ED4-834E-68D7B92C764A}" name="Kolom34" dataDxfId="79"/>
    <tableColumn id="35" xr3:uid="{7615FEA2-9608-4E2F-97BF-50993897E2E7}" name="Kolom35" dataDxfId="78"/>
    <tableColumn id="36" xr3:uid="{6BA96595-C363-4C56-81AF-E30C5E76AD54}" name="Kolom36" dataDxfId="77"/>
    <tableColumn id="37" xr3:uid="{EAA63DFA-2D06-45E7-BC2A-E277B58376F1}" name="Kolom37" dataDxfId="76"/>
    <tableColumn id="38" xr3:uid="{9EACBC6B-BF57-45E0-ACB4-C9DA797232C9}" name="Kolom38" dataDxfId="75"/>
    <tableColumn id="39" xr3:uid="{774CFC5F-A471-4E85-A0F6-464CA655A240}" name="Kolom39" dataDxfId="74"/>
    <tableColumn id="40" xr3:uid="{C5C0EB8C-1F58-4816-BA30-B0754A430F19}" name="Kolom40" dataDxfId="73"/>
    <tableColumn id="41" xr3:uid="{F369C847-C63C-42D9-80CF-F706CDCFE25E}" name="Kolom41" dataDxfId="72"/>
    <tableColumn id="42" xr3:uid="{7880D1A0-4892-41CA-862C-2E7E9CE0BDBA}" name="Kolom42" dataDxfId="71"/>
    <tableColumn id="43" xr3:uid="{6549EEAB-2A18-41D7-9127-A01657FCBA72}" name="Kolom43" dataDxfId="70"/>
    <tableColumn id="44" xr3:uid="{24A3538E-A4E4-4134-B5B0-15FF4FB4770B}" name="Kolom44" dataDxfId="69"/>
    <tableColumn id="45" xr3:uid="{0EDFC65E-9B65-4570-98E4-64690D5944C7}" name="Kolom45" dataDxfId="68"/>
    <tableColumn id="46" xr3:uid="{F9943F72-D28E-4805-9626-A93631CCC2AE}" name="Kolom46" dataDxfId="67"/>
    <tableColumn id="47" xr3:uid="{6420A58D-D7A3-407E-A045-02304231485E}" name="Kolom47" dataDxfId="66"/>
    <tableColumn id="48" xr3:uid="{080E72CB-3C37-41F9-88CF-A5A94FAB69C3}" name="Kolom48" dataDxfId="65"/>
    <tableColumn id="49" xr3:uid="{C029B547-52BA-4646-AC0F-0040A01F9C69}" name="Kolom49" dataDxfId="64"/>
    <tableColumn id="50" xr3:uid="{81256AFC-0018-4239-952C-BDEDE18CBAD0}" name="Kolom50" dataDxfId="63"/>
    <tableColumn id="51" xr3:uid="{43C90A7F-D83B-444D-A129-8630542A8439}" name="Kolom51" dataDxfId="62"/>
    <tableColumn id="52" xr3:uid="{28B13369-4157-47B5-A22D-0873969E393E}" name="Kolom52" dataDxfId="61"/>
    <tableColumn id="53" xr3:uid="{BA1397F6-F6DD-4D9C-91EB-FFDB18627470}" name="Kolom53" dataDxfId="60"/>
    <tableColumn id="54" xr3:uid="{76CC4E48-2AFF-4C7F-BB56-511F9E07B9D3}" name="Kolom54" dataDxfId="59"/>
    <tableColumn id="55" xr3:uid="{1432BCE4-8EC7-43FF-B8F9-568543BB2551}" name="Kolom55" dataDxfId="58"/>
    <tableColumn id="56" xr3:uid="{D52DAC28-8CAA-44A0-A1BF-DBC9A51C187B}" name="Kolom56" dataDxfId="57"/>
    <tableColumn id="57" xr3:uid="{37820B6A-5DF7-4C60-B954-A8666C87D3E8}" name="Kolom57" dataDxfId="56"/>
    <tableColumn id="58" xr3:uid="{E2887BAB-C414-47AD-B58F-A70B2DF591C2}" name="Kolom58" dataDxfId="55"/>
    <tableColumn id="59" xr3:uid="{8DD26D38-FE5C-4414-B7F5-792494993681}" name="Kolom59" dataDxfId="54"/>
    <tableColumn id="60" xr3:uid="{C388C763-FFC8-4297-AC9D-BA0818A3D809}" name="Kolom60" dataDxfId="53"/>
    <tableColumn id="61" xr3:uid="{C1227F14-8494-4489-9459-491F04DD2785}" name="Kolom61" dataDxfId="52"/>
    <tableColumn id="62" xr3:uid="{4CA693F8-0DD7-45EA-9477-86189A91FB6D}" name="Kolom62" dataDxfId="51"/>
    <tableColumn id="63" xr3:uid="{D2E4D5E9-4C6F-4A61-98B8-DA8746BE73E4}" name="Kolom63" dataDxfId="50"/>
    <tableColumn id="64" xr3:uid="{9A5CEE9C-BFC7-464F-BF30-1D6680EB5D38}" name="Kolom64" dataDxfId="49"/>
    <tableColumn id="65" xr3:uid="{7D3583D6-0E98-4DB2-92DA-859322E1D494}" name="Kolom65" dataDxfId="48"/>
    <tableColumn id="66" xr3:uid="{93E7F95D-9626-4AF0-BFE1-1EC3EB893AB3}" name="Kolom66" dataDxfId="47"/>
    <tableColumn id="67" xr3:uid="{B70AB678-41C6-4EAB-96BD-71F92346040F}" name="Kolom67" dataDxfId="4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AFCD72-AD15-462B-A2F2-017E6177E75B}" name="Tabel1" displayName="Tabel1" ref="A1:I2404" totalsRowShown="0">
  <autoFilter ref="A1:I2404" xr:uid="{1FAFCD72-AD15-462B-A2F2-017E6177E75B}"/>
  <sortState xmlns:xlrd2="http://schemas.microsoft.com/office/spreadsheetml/2017/richdata2" ref="A2:I2404">
    <sortCondition ref="A1:A2404"/>
  </sortState>
  <tableColumns count="9">
    <tableColumn id="1" xr3:uid="{E3EBF0BA-FD87-49C5-BBBE-7E695C51B576}" name="datum" dataDxfId="45"/>
    <tableColumn id="5" xr3:uid="{92CCAE21-F4A1-436C-9F22-D6B47882A7F0}" name="maand" dataDxfId="44">
      <calculatedColumnFormula>TEXT(A2,"mmmm ")</calculatedColumnFormula>
    </tableColumn>
    <tableColumn id="2" xr3:uid="{CFFC4013-BE89-42EF-8DB3-31F3FCEF90DA}" name="bedrag"/>
    <tableColumn id="3" xr3:uid="{5CA5BA7B-A394-4DDC-A762-4B21C3F13040}" name="categorie"/>
    <tableColumn id="4" xr3:uid="{71BFC97C-E63A-455F-8C5F-14C51D4AE902}" name="omschrijving"/>
    <tableColumn id="7" xr3:uid="{496D5F6A-445E-47C6-9545-55315E9AFF9F}" name="in/uitgave"/>
    <tableColumn id="6" xr3:uid="{FDFC81E7-3FFC-4930-80E9-4C90DE007FD9}" name="Bedrag +/-" dataDxfId="43">
      <calculatedColumnFormula>IF(F2="Uitgave", -ABS(C2), ABS(C2))</calculatedColumnFormula>
    </tableColumn>
    <tableColumn id="8" xr3:uid="{A7C05CAB-CA9A-465B-95B1-62135A3D2C74}" name="vast/variabel"/>
    <tableColumn id="9" xr3:uid="{EDA818CC-1E2A-455F-B521-6392D0A63523}" name="controle" dataDxfId="42">
      <calculatedColumnFormula>IF(OR(AND(F2="Uitgave", C2&lt;0), AND(F2="Inkomst", C2&gt;0)), "OK", "FOUT")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DCD8C8-6A92-4B67-A7B2-7756B5A10310}" name="Tabel3" displayName="Tabel3" ref="A1:D13" totalsRowShown="0">
  <autoFilter ref="A1:D13" xr:uid="{97DCD8C8-6A92-4B67-A7B2-7756B5A10310}"/>
  <tableColumns count="4">
    <tableColumn id="1" xr3:uid="{1E7859E6-8DE6-4BA3-B9C9-F84B0BB27A31}" name="maand"/>
    <tableColumn id="7" xr3:uid="{171E3F26-8F97-426B-AC34-7CB8B6CE749D}" name="water (m³)"/>
    <tableColumn id="15" xr3:uid="{A058DDCD-B415-4139-9277-5CAAB646C236}" name="Water (m³) netto" dataDxfId="41">
      <calculatedColumnFormula>Tabel3[[#This Row],[water (m³)]]-B1</calculatedColumnFormula>
    </tableColumn>
    <tableColumn id="8" xr3:uid="{930414B7-BA55-4910-A2AB-C724167FAC25}" name="opmerking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table" Target="../tables/table1.xml"/><Relationship Id="rId5" Type="http://schemas.openxmlformats.org/officeDocument/2006/relationships/drawing" Target="../drawings/drawing1.xml"/><Relationship Id="rId4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customProperty" Target="../customProperty2.bin"/><Relationship Id="rId1" Type="http://schemas.openxmlformats.org/officeDocument/2006/relationships/pivotTable" Target="../pivotTables/pivotTable3.xml"/><Relationship Id="rId5" Type="http://schemas.openxmlformats.org/officeDocument/2006/relationships/comments" Target="../comments1.xm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customProperty" Target="../customProperty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customProperty" Target="../customProperty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B566D-F663-4EE5-856F-23B09B5FBC42}">
  <dimension ref="A1:AA235"/>
  <sheetViews>
    <sheetView topLeftCell="A2" zoomScale="90" zoomScaleNormal="90" workbookViewId="0">
      <selection activeCell="F30" sqref="F30"/>
    </sheetView>
  </sheetViews>
  <sheetFormatPr defaultRowHeight="14.4" x14ac:dyDescent="0.3"/>
  <cols>
    <col min="1" max="1" width="17.88671875" bestFit="1" customWidth="1"/>
    <col min="2" max="2" width="19.88671875" bestFit="1" customWidth="1"/>
    <col min="3" max="14" width="15.44140625" bestFit="1" customWidth="1"/>
    <col min="15" max="15" width="14" bestFit="1" customWidth="1"/>
    <col min="16" max="16" width="13.88671875" bestFit="1" customWidth="1"/>
    <col min="17" max="17" width="21.33203125" bestFit="1" customWidth="1"/>
    <col min="18" max="52" width="28.6640625" bestFit="1" customWidth="1"/>
    <col min="53" max="53" width="32.5546875" bestFit="1" customWidth="1"/>
    <col min="54" max="54" width="34.33203125" bestFit="1" customWidth="1"/>
    <col min="55" max="55" width="20.6640625" bestFit="1" customWidth="1"/>
    <col min="56" max="56" width="24.33203125" bestFit="1" customWidth="1"/>
  </cols>
  <sheetData>
    <row r="1" spans="1:27" ht="28.95" customHeight="1" x14ac:dyDescent="0.3">
      <c r="A1" s="21" t="s">
        <v>1163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8"/>
      <c r="Q1" s="8"/>
      <c r="R1" s="13">
        <f t="shared" ref="R1:Z1" si="0">DATE(2025,COLUMN()-3,1)</f>
        <v>46082</v>
      </c>
      <c r="S1" s="13">
        <f t="shared" si="0"/>
        <v>46113</v>
      </c>
      <c r="T1" s="13">
        <f t="shared" si="0"/>
        <v>46143</v>
      </c>
      <c r="U1" s="13">
        <f t="shared" si="0"/>
        <v>46174</v>
      </c>
      <c r="V1" s="13">
        <f t="shared" si="0"/>
        <v>46204</v>
      </c>
      <c r="W1" s="13">
        <f t="shared" si="0"/>
        <v>46235</v>
      </c>
      <c r="X1" s="13">
        <f t="shared" si="0"/>
        <v>46266</v>
      </c>
      <c r="Y1" s="13">
        <f t="shared" si="0"/>
        <v>46296</v>
      </c>
      <c r="Z1" s="13">
        <f t="shared" si="0"/>
        <v>46327</v>
      </c>
      <c r="AA1" s="13">
        <f t="shared" ref="AA1" si="1">DATE(2025,COLUMN()-2,1)</f>
        <v>46388</v>
      </c>
    </row>
    <row r="2" spans="1:27" ht="28.95" customHeight="1" x14ac:dyDescent="0.3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x14ac:dyDescent="0.3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ht="14.4" customHeight="1" x14ac:dyDescent="0.3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7" ht="14.4" customHeight="1" x14ac:dyDescent="0.3">
      <c r="A5" s="1" t="s">
        <v>1147</v>
      </c>
      <c r="C5" s="1" t="s">
        <v>5</v>
      </c>
      <c r="P5" s="20" t="s">
        <v>1162</v>
      </c>
      <c r="Q5" s="20">
        <f>Score!E7</f>
        <v>60</v>
      </c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 ht="21" x14ac:dyDescent="0.4">
      <c r="A6" s="14" t="s">
        <v>20</v>
      </c>
      <c r="B6" s="14" t="s">
        <v>1031</v>
      </c>
      <c r="C6" s="15" t="s">
        <v>1041</v>
      </c>
      <c r="D6" s="15" t="s">
        <v>1040</v>
      </c>
      <c r="E6" s="15" t="s">
        <v>1039</v>
      </c>
      <c r="F6" s="15" t="s">
        <v>1038</v>
      </c>
      <c r="G6" s="15" t="s">
        <v>1037</v>
      </c>
      <c r="H6" s="15" t="s">
        <v>1036</v>
      </c>
      <c r="I6" s="15" t="s">
        <v>1033</v>
      </c>
      <c r="J6" s="15" t="s">
        <v>1034</v>
      </c>
      <c r="K6" s="15" t="s">
        <v>1035</v>
      </c>
      <c r="L6" s="15" t="s">
        <v>1044</v>
      </c>
      <c r="M6" s="15" t="s">
        <v>1043</v>
      </c>
      <c r="N6" s="15" t="s">
        <v>1042</v>
      </c>
      <c r="O6" s="15" t="s">
        <v>4</v>
      </c>
      <c r="P6" s="20"/>
      <c r="Q6" s="20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x14ac:dyDescent="0.3">
      <c r="A7" t="s">
        <v>1032</v>
      </c>
      <c r="B7" t="s">
        <v>83</v>
      </c>
      <c r="C7" s="6">
        <v>4880.3500000000004</v>
      </c>
      <c r="D7" s="6">
        <v>4656.53</v>
      </c>
      <c r="E7" s="6">
        <v>5546.02</v>
      </c>
      <c r="F7" s="6">
        <v>5108.93</v>
      </c>
      <c r="G7" s="6">
        <v>7249.02</v>
      </c>
      <c r="H7" s="6">
        <v>6896.6299999999992</v>
      </c>
      <c r="I7" s="24">
        <v>5039.74</v>
      </c>
      <c r="J7" s="6">
        <v>4526.2800000000007</v>
      </c>
      <c r="K7" s="6">
        <v>6390.4400000000005</v>
      </c>
      <c r="L7" s="6">
        <v>4589.58</v>
      </c>
      <c r="M7" s="6">
        <v>4553.0599999999995</v>
      </c>
      <c r="N7" s="6">
        <v>6945.58</v>
      </c>
      <c r="O7" s="6">
        <v>66382.16</v>
      </c>
      <c r="P7" s="20" t="s">
        <v>1172</v>
      </c>
      <c r="Q7" s="22" t="e">
        <f>IF(Kredietscore!B8&gt;=80,"✅ Kredietwaardig",IF(Kredietscore!B8&gt;=50,"⚠️ Redelijk","❌ Risico"))</f>
        <v>#DIV/0!</v>
      </c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x14ac:dyDescent="0.3">
      <c r="A8" t="s">
        <v>1205</v>
      </c>
      <c r="C8" s="6">
        <v>4880.3500000000004</v>
      </c>
      <c r="D8" s="6">
        <v>4656.53</v>
      </c>
      <c r="E8" s="6">
        <v>5546.02</v>
      </c>
      <c r="F8" s="6">
        <v>5108.93</v>
      </c>
      <c r="G8" s="6">
        <v>7249.02</v>
      </c>
      <c r="H8" s="6">
        <v>6896.6299999999992</v>
      </c>
      <c r="I8" s="6">
        <v>5039.74</v>
      </c>
      <c r="J8" s="6">
        <v>4526.2800000000007</v>
      </c>
      <c r="K8" s="6">
        <v>6390.4400000000005</v>
      </c>
      <c r="L8" s="6">
        <v>4589.58</v>
      </c>
      <c r="M8" s="6">
        <v>4553.0599999999995</v>
      </c>
      <c r="N8" s="6">
        <v>6945.58</v>
      </c>
      <c r="O8" s="6">
        <v>66382.16</v>
      </c>
      <c r="P8" s="20"/>
      <c r="Q8" s="22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x14ac:dyDescent="0.3">
      <c r="A9" t="s">
        <v>1</v>
      </c>
      <c r="B9" t="s">
        <v>789</v>
      </c>
      <c r="C9" s="6">
        <v>-810.65</v>
      </c>
      <c r="D9" s="24">
        <v>-810.65</v>
      </c>
      <c r="E9" s="6">
        <v>-810.65</v>
      </c>
      <c r="F9" s="6">
        <v>-810.65</v>
      </c>
      <c r="G9" s="6">
        <v>-810.65</v>
      </c>
      <c r="H9" s="6">
        <v>-810.65</v>
      </c>
      <c r="I9" s="24">
        <v>-810.65</v>
      </c>
      <c r="J9" s="6"/>
      <c r="K9" s="6">
        <v>-810.65</v>
      </c>
      <c r="L9" s="6">
        <v>-810.65</v>
      </c>
      <c r="M9" s="6">
        <v>-810.65</v>
      </c>
      <c r="N9" s="6">
        <v>-810.65</v>
      </c>
      <c r="O9" s="6">
        <v>-8917.1499999999978</v>
      </c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x14ac:dyDescent="0.3">
      <c r="B10" t="s">
        <v>11</v>
      </c>
      <c r="C10" s="6">
        <v>-121.5</v>
      </c>
      <c r="D10" s="24">
        <v>-127.5</v>
      </c>
      <c r="E10" s="6">
        <v>-265.71000000000004</v>
      </c>
      <c r="F10" s="6">
        <v>-142</v>
      </c>
      <c r="G10" s="6">
        <v>51.33</v>
      </c>
      <c r="H10" s="6">
        <v>-108.31</v>
      </c>
      <c r="I10" s="24">
        <v>-228.76</v>
      </c>
      <c r="J10" s="6">
        <v>-74</v>
      </c>
      <c r="K10" s="6">
        <v>-97.89</v>
      </c>
      <c r="L10" s="6">
        <v>-4.6899999999999977</v>
      </c>
      <c r="M10" s="6">
        <v>-95</v>
      </c>
      <c r="N10" s="6">
        <v>-98.5</v>
      </c>
      <c r="O10" s="6">
        <v>-1312.5300000000002</v>
      </c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x14ac:dyDescent="0.3">
      <c r="B11" t="s">
        <v>12</v>
      </c>
      <c r="C11" s="6"/>
      <c r="D11" s="24">
        <v>-95.86</v>
      </c>
      <c r="E11" s="6"/>
      <c r="F11" s="6">
        <v>-159.85</v>
      </c>
      <c r="G11" s="6"/>
      <c r="H11" s="6"/>
      <c r="I11" s="24"/>
      <c r="J11" s="6"/>
      <c r="K11" s="6"/>
      <c r="L11" s="6">
        <v>-95.86</v>
      </c>
      <c r="M11" s="6"/>
      <c r="N11" s="6"/>
      <c r="O11" s="6">
        <v>-351.57</v>
      </c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x14ac:dyDescent="0.3">
      <c r="B12" t="s">
        <v>3</v>
      </c>
      <c r="C12" s="6">
        <v>-728.74</v>
      </c>
      <c r="D12" s="24">
        <v>-679.88000000000034</v>
      </c>
      <c r="E12" s="6">
        <v>-1235.3700000000001</v>
      </c>
      <c r="F12" s="6">
        <v>-924.1099999999999</v>
      </c>
      <c r="G12" s="6">
        <v>-1037.9500000000003</v>
      </c>
      <c r="H12" s="6">
        <v>-952.25000000000057</v>
      </c>
      <c r="I12" s="24">
        <v>-939.6500000000002</v>
      </c>
      <c r="J12" s="6">
        <v>-100.49000000000001</v>
      </c>
      <c r="K12" s="6">
        <v>-725.86999999999989</v>
      </c>
      <c r="L12" s="6">
        <v>-908.32999999999981</v>
      </c>
      <c r="M12" s="6">
        <v>-722.11000000000013</v>
      </c>
      <c r="N12" s="6">
        <v>-655.70999999999981</v>
      </c>
      <c r="O12" s="6">
        <v>-9610.4600000000009</v>
      </c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x14ac:dyDescent="0.3">
      <c r="B13" t="s">
        <v>23</v>
      </c>
      <c r="C13" s="6">
        <v>-66.23</v>
      </c>
      <c r="D13" s="24"/>
      <c r="E13" s="6">
        <v>-136.26999999999998</v>
      </c>
      <c r="F13" s="6">
        <v>-66.03</v>
      </c>
      <c r="G13" s="6">
        <v>-69.650000000000006</v>
      </c>
      <c r="H13" s="6">
        <v>-74.430000000000007</v>
      </c>
      <c r="I13" s="24">
        <v>-76.83</v>
      </c>
      <c r="J13" s="6"/>
      <c r="K13" s="6">
        <v>-66</v>
      </c>
      <c r="L13" s="6">
        <v>-66</v>
      </c>
      <c r="M13" s="6"/>
      <c r="N13" s="6">
        <v>-138.61000000000001</v>
      </c>
      <c r="O13" s="6">
        <v>-760.05</v>
      </c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x14ac:dyDescent="0.3">
      <c r="B14" t="s">
        <v>19</v>
      </c>
      <c r="C14" s="6"/>
      <c r="D14" s="24">
        <v>-1.5</v>
      </c>
      <c r="E14" s="6">
        <v>-1.5</v>
      </c>
      <c r="F14" s="6">
        <v>-11.49</v>
      </c>
      <c r="G14" s="6">
        <v>-1.5</v>
      </c>
      <c r="H14" s="6">
        <v>-1.5</v>
      </c>
      <c r="I14" s="24"/>
      <c r="J14" s="6"/>
      <c r="K14" s="6"/>
      <c r="L14" s="6"/>
      <c r="M14" s="6"/>
      <c r="N14" s="6"/>
      <c r="O14" s="6">
        <v>-17.490000000000002</v>
      </c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x14ac:dyDescent="0.3">
      <c r="B15" t="s">
        <v>29</v>
      </c>
      <c r="C15" s="6"/>
      <c r="D15" s="24"/>
      <c r="E15" s="6">
        <v>3234.04</v>
      </c>
      <c r="F15" s="6"/>
      <c r="G15" s="6"/>
      <c r="H15" s="6">
        <v>-310.06</v>
      </c>
      <c r="I15" s="24"/>
      <c r="J15" s="6"/>
      <c r="K15" s="6">
        <v>-300.48</v>
      </c>
      <c r="L15" s="6"/>
      <c r="M15" s="6"/>
      <c r="N15" s="6">
        <v>-126</v>
      </c>
      <c r="O15" s="6">
        <v>2497.5</v>
      </c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x14ac:dyDescent="0.3">
      <c r="B16" t="s">
        <v>30</v>
      </c>
      <c r="C16" s="6">
        <v>-120.94</v>
      </c>
      <c r="D16" s="24">
        <v>-126.92</v>
      </c>
      <c r="E16" s="6">
        <v>-75.959999999999994</v>
      </c>
      <c r="F16" s="6">
        <v>-44.98</v>
      </c>
      <c r="G16" s="6">
        <v>-24.1</v>
      </c>
      <c r="H16" s="6">
        <v>-53.22</v>
      </c>
      <c r="I16" s="24">
        <v>-14.010000000000002</v>
      </c>
      <c r="J16" s="6"/>
      <c r="K16" s="6">
        <v>-74.959999999999994</v>
      </c>
      <c r="L16" s="6">
        <v>-74.959999999999994</v>
      </c>
      <c r="M16" s="6">
        <v>-81.62</v>
      </c>
      <c r="N16" s="6">
        <v>-147.93</v>
      </c>
      <c r="O16" s="6">
        <v>-839.60000000000014</v>
      </c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2:27" x14ac:dyDescent="0.3">
      <c r="B17" t="s">
        <v>31</v>
      </c>
      <c r="C17" s="6"/>
      <c r="D17" s="24"/>
      <c r="E17" s="6"/>
      <c r="F17" s="6">
        <v>-5</v>
      </c>
      <c r="G17" s="6">
        <v>-5</v>
      </c>
      <c r="H17" s="6">
        <v>-7.58</v>
      </c>
      <c r="I17" s="24">
        <v>-5</v>
      </c>
      <c r="J17" s="6">
        <v>-5</v>
      </c>
      <c r="K17" s="6"/>
      <c r="L17" s="6"/>
      <c r="M17" s="6"/>
      <c r="N17" s="6"/>
      <c r="O17" s="6">
        <v>-27.58</v>
      </c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2:27" x14ac:dyDescent="0.3">
      <c r="B18" t="s">
        <v>82</v>
      </c>
      <c r="C18" s="6">
        <v>-45.509999999999991</v>
      </c>
      <c r="D18" s="24">
        <v>-175.74</v>
      </c>
      <c r="E18" s="6">
        <v>-161.15</v>
      </c>
      <c r="F18" s="6">
        <v>-232.26</v>
      </c>
      <c r="G18" s="6">
        <v>-313.74</v>
      </c>
      <c r="H18" s="6">
        <v>-375.81</v>
      </c>
      <c r="I18" s="24">
        <v>-817.75</v>
      </c>
      <c r="J18" s="6">
        <v>-372.83000000000004</v>
      </c>
      <c r="K18" s="6">
        <v>84.57</v>
      </c>
      <c r="L18" s="6">
        <v>-136.46</v>
      </c>
      <c r="M18" s="6">
        <v>-102.77000000000001</v>
      </c>
      <c r="N18" s="6">
        <v>-123.83000000000001</v>
      </c>
      <c r="O18" s="6">
        <v>-2773.2799999999997</v>
      </c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2:27" x14ac:dyDescent="0.3">
      <c r="B19" t="s">
        <v>1030</v>
      </c>
      <c r="C19" s="6">
        <v>-85.259999999999991</v>
      </c>
      <c r="D19" s="24">
        <v>-85.259999999999991</v>
      </c>
      <c r="E19" s="6">
        <v>-85.259999999999991</v>
      </c>
      <c r="F19" s="6">
        <v>-85.259999999999991</v>
      </c>
      <c r="G19" s="6">
        <v>-45.25</v>
      </c>
      <c r="H19" s="6">
        <v>-134.53</v>
      </c>
      <c r="I19" s="24">
        <v>-95.85</v>
      </c>
      <c r="J19" s="6">
        <v>-45.25</v>
      </c>
      <c r="K19" s="6">
        <v>-129.89999999999998</v>
      </c>
      <c r="L19" s="6">
        <v>-85.259999999999991</v>
      </c>
      <c r="M19" s="6">
        <v>-40.619999999999997</v>
      </c>
      <c r="N19" s="6">
        <v>-129.89999999999998</v>
      </c>
      <c r="O19" s="6">
        <v>-1047.5999999999999</v>
      </c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2:27" x14ac:dyDescent="0.3">
      <c r="B20" t="s">
        <v>73</v>
      </c>
      <c r="C20" s="6">
        <v>-586.12</v>
      </c>
      <c r="D20" s="24">
        <v>-586.12</v>
      </c>
      <c r="E20" s="6">
        <v>-586.12</v>
      </c>
      <c r="F20" s="6">
        <v>-586.12</v>
      </c>
      <c r="G20" s="6">
        <v>-586.12</v>
      </c>
      <c r="H20" s="6">
        <v>-586.12</v>
      </c>
      <c r="I20" s="24">
        <v>-586.12</v>
      </c>
      <c r="J20" s="6"/>
      <c r="K20" s="6">
        <v>-586.12</v>
      </c>
      <c r="L20" s="6">
        <v>-586.12</v>
      </c>
      <c r="M20" s="6">
        <v>-586.12</v>
      </c>
      <c r="N20" s="6">
        <v>-586.12</v>
      </c>
      <c r="O20" s="6">
        <v>-6447.32</v>
      </c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2:27" x14ac:dyDescent="0.3">
      <c r="B21" t="s">
        <v>24</v>
      </c>
      <c r="C21" s="6"/>
      <c r="D21" s="24"/>
      <c r="E21" s="6"/>
      <c r="F21" s="6"/>
      <c r="G21" s="6">
        <v>-120</v>
      </c>
      <c r="H21" s="6">
        <v>-125.81</v>
      </c>
      <c r="I21" s="24">
        <v>-125.81</v>
      </c>
      <c r="J21" s="6">
        <v>-125.81</v>
      </c>
      <c r="K21" s="6"/>
      <c r="L21" s="6"/>
      <c r="M21" s="6"/>
      <c r="N21" s="6"/>
      <c r="O21" s="6">
        <v>-497.43</v>
      </c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2:27" x14ac:dyDescent="0.3">
      <c r="B22" t="s">
        <v>33</v>
      </c>
      <c r="C22" s="6">
        <v>-166.66</v>
      </c>
      <c r="D22" s="24">
        <v>-166.66</v>
      </c>
      <c r="E22" s="6">
        <v>-166.66</v>
      </c>
      <c r="F22" s="6">
        <v>-166.66</v>
      </c>
      <c r="G22" s="6">
        <v>-166.66</v>
      </c>
      <c r="H22" s="6">
        <v>-166.66</v>
      </c>
      <c r="I22" s="24">
        <v>-171.66</v>
      </c>
      <c r="J22" s="6"/>
      <c r="K22" s="6">
        <v>-167.91</v>
      </c>
      <c r="L22" s="6">
        <v>-167.91</v>
      </c>
      <c r="M22" s="6">
        <v>-167.91</v>
      </c>
      <c r="N22" s="6">
        <v>-167.91</v>
      </c>
      <c r="O22" s="6">
        <v>-1843.2600000000002</v>
      </c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2:27" x14ac:dyDescent="0.3">
      <c r="B23" t="s">
        <v>40</v>
      </c>
      <c r="C23" s="6"/>
      <c r="D23" s="24"/>
      <c r="E23" s="6"/>
      <c r="F23" s="6">
        <v>-363.29</v>
      </c>
      <c r="G23" s="6">
        <v>-899.89</v>
      </c>
      <c r="H23" s="6">
        <v>-110.86</v>
      </c>
      <c r="I23" s="24">
        <v>-48.95</v>
      </c>
      <c r="J23" s="6"/>
      <c r="K23" s="6"/>
      <c r="L23" s="6"/>
      <c r="M23" s="6"/>
      <c r="N23" s="6"/>
      <c r="O23" s="6">
        <v>-1422.99</v>
      </c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2:27" x14ac:dyDescent="0.3">
      <c r="B24" t="s">
        <v>28</v>
      </c>
      <c r="C24" s="6">
        <v>-165.8</v>
      </c>
      <c r="D24" s="24">
        <v>-165.8</v>
      </c>
      <c r="E24" s="6">
        <v>-166.78</v>
      </c>
      <c r="F24" s="6">
        <v>-166.78</v>
      </c>
      <c r="G24" s="6">
        <v>-166.78</v>
      </c>
      <c r="H24" s="6">
        <v>-53.29</v>
      </c>
      <c r="I24" s="24">
        <v>-166.78</v>
      </c>
      <c r="J24" s="6"/>
      <c r="K24" s="6">
        <v>-165.8</v>
      </c>
      <c r="L24" s="6">
        <v>-165.8</v>
      </c>
      <c r="M24" s="6">
        <v>-165.8</v>
      </c>
      <c r="N24" s="6">
        <v>-165.8</v>
      </c>
      <c r="O24" s="6">
        <v>-1715.2099999999998</v>
      </c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2:27" x14ac:dyDescent="0.3">
      <c r="B25" t="s">
        <v>41</v>
      </c>
      <c r="C25" s="6"/>
      <c r="D25" s="24"/>
      <c r="E25" s="6"/>
      <c r="F25" s="6"/>
      <c r="G25" s="6"/>
      <c r="H25" s="6">
        <v>-113.49</v>
      </c>
      <c r="I25" s="24"/>
      <c r="J25" s="6"/>
      <c r="K25" s="6"/>
      <c r="L25" s="6"/>
      <c r="M25" s="6"/>
      <c r="N25" s="6"/>
      <c r="O25" s="6">
        <v>-113.49</v>
      </c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2:27" x14ac:dyDescent="0.3">
      <c r="B26" t="s">
        <v>38</v>
      </c>
      <c r="C26" s="6">
        <v>-20.71</v>
      </c>
      <c r="D26" s="24">
        <v>122.28999999999999</v>
      </c>
      <c r="E26" s="6">
        <v>-20.71</v>
      </c>
      <c r="F26" s="6">
        <v>-20.71</v>
      </c>
      <c r="G26" s="6">
        <v>-20.71</v>
      </c>
      <c r="H26" s="6">
        <v>-20.71</v>
      </c>
      <c r="I26" s="24">
        <v>-20.71</v>
      </c>
      <c r="J26" s="6">
        <v>-20.71</v>
      </c>
      <c r="K26" s="6">
        <v>-34.65</v>
      </c>
      <c r="L26" s="6">
        <v>-34.65</v>
      </c>
      <c r="M26" s="6">
        <v>-74.17</v>
      </c>
      <c r="N26" s="6">
        <v>-39.409999999999997</v>
      </c>
      <c r="O26" s="6">
        <v>-205.56000000000003</v>
      </c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2:27" x14ac:dyDescent="0.3">
      <c r="B27" t="s">
        <v>8</v>
      </c>
      <c r="C27" s="6"/>
      <c r="D27" s="24"/>
      <c r="E27" s="6">
        <v>-33.549999999999997</v>
      </c>
      <c r="F27" s="6"/>
      <c r="G27" s="6"/>
      <c r="H27" s="6">
        <v>-45.559999999999995</v>
      </c>
      <c r="I27" s="24"/>
      <c r="J27" s="6"/>
      <c r="K27" s="6"/>
      <c r="L27" s="6"/>
      <c r="M27" s="6"/>
      <c r="N27" s="6"/>
      <c r="O27" s="6">
        <v>-79.109999999999985</v>
      </c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2:27" x14ac:dyDescent="0.3">
      <c r="B28" t="s">
        <v>46</v>
      </c>
      <c r="C28" s="6">
        <v>-12.01</v>
      </c>
      <c r="D28" s="24">
        <v>-12.01</v>
      </c>
      <c r="E28" s="6">
        <v>-12.01</v>
      </c>
      <c r="F28" s="6">
        <v>-12.01</v>
      </c>
      <c r="G28" s="6">
        <v>-12.01</v>
      </c>
      <c r="H28" s="6"/>
      <c r="I28" s="24">
        <v>-12.01</v>
      </c>
      <c r="J28" s="6"/>
      <c r="K28" s="6">
        <v>-12.01</v>
      </c>
      <c r="L28" s="6">
        <v>-12.01</v>
      </c>
      <c r="M28" s="6">
        <v>-12.01</v>
      </c>
      <c r="N28" s="6">
        <v>-12.01</v>
      </c>
      <c r="O28" s="6">
        <v>-120.10000000000002</v>
      </c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2:27" x14ac:dyDescent="0.3">
      <c r="B29" t="s">
        <v>50</v>
      </c>
      <c r="C29" s="6">
        <v>-33.549999999999997</v>
      </c>
      <c r="D29" s="24">
        <v>-33.549999999999997</v>
      </c>
      <c r="E29" s="6"/>
      <c r="F29" s="6">
        <v>-33.549999999999997</v>
      </c>
      <c r="G29" s="6">
        <v>-33.549999999999997</v>
      </c>
      <c r="H29" s="6"/>
      <c r="I29" s="24">
        <v>-33.549999999999997</v>
      </c>
      <c r="J29" s="6"/>
      <c r="K29" s="6">
        <v>-33.549999999999997</v>
      </c>
      <c r="L29" s="6">
        <v>-33.549999999999997</v>
      </c>
      <c r="M29" s="6">
        <v>-33.549999999999997</v>
      </c>
      <c r="N29" s="6">
        <v>-33.549999999999997</v>
      </c>
      <c r="O29" s="6">
        <v>-301.95000000000005</v>
      </c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2:27" x14ac:dyDescent="0.3">
      <c r="B30" t="s">
        <v>13</v>
      </c>
      <c r="C30" s="6">
        <v>-213.52000000000004</v>
      </c>
      <c r="D30" s="24">
        <v>-168.53</v>
      </c>
      <c r="E30" s="6">
        <v>-132.5</v>
      </c>
      <c r="F30" s="6">
        <v>-149.30000000000001</v>
      </c>
      <c r="G30" s="6">
        <v>-104.18</v>
      </c>
      <c r="H30" s="6">
        <v>-90.449999999999989</v>
      </c>
      <c r="I30" s="24">
        <v>-122.05000000000003</v>
      </c>
      <c r="J30" s="6">
        <v>-18.07</v>
      </c>
      <c r="K30" s="6">
        <v>-117.42</v>
      </c>
      <c r="L30" s="6">
        <v>-114.88</v>
      </c>
      <c r="M30" s="6">
        <v>-119.23000000000002</v>
      </c>
      <c r="N30" s="6">
        <v>-264.63</v>
      </c>
      <c r="O30" s="6">
        <v>-1614.7600000000007</v>
      </c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2:27" x14ac:dyDescent="0.3">
      <c r="B31" t="s">
        <v>39</v>
      </c>
      <c r="C31" s="6">
        <v>-11.95</v>
      </c>
      <c r="D31" s="24">
        <v>-11.95</v>
      </c>
      <c r="E31" s="6">
        <v>-5.6199999999999992</v>
      </c>
      <c r="F31" s="6">
        <v>-12</v>
      </c>
      <c r="G31" s="6">
        <v>-12</v>
      </c>
      <c r="H31" s="6">
        <v>-12</v>
      </c>
      <c r="I31" s="24"/>
      <c r="J31" s="6"/>
      <c r="K31" s="6"/>
      <c r="L31" s="6"/>
      <c r="M31" s="6"/>
      <c r="N31" s="6"/>
      <c r="O31" s="6">
        <v>-65.52</v>
      </c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2:27" x14ac:dyDescent="0.3">
      <c r="B32" t="s">
        <v>43</v>
      </c>
      <c r="C32" s="6">
        <v>-25</v>
      </c>
      <c r="D32" s="24">
        <v>-25</v>
      </c>
      <c r="E32" s="6">
        <v>-50</v>
      </c>
      <c r="F32" s="6">
        <v>-25</v>
      </c>
      <c r="G32" s="6">
        <v>-25</v>
      </c>
      <c r="H32" s="6"/>
      <c r="I32" s="24">
        <v>-25</v>
      </c>
      <c r="J32" s="6">
        <v>-25</v>
      </c>
      <c r="K32" s="6">
        <v>-23</v>
      </c>
      <c r="L32" s="6">
        <v>-23</v>
      </c>
      <c r="M32" s="6">
        <v>-25</v>
      </c>
      <c r="N32" s="6">
        <v>-25</v>
      </c>
      <c r="O32" s="6">
        <v>-296</v>
      </c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 x14ac:dyDescent="0.3">
      <c r="A33" t="s">
        <v>1206</v>
      </c>
      <c r="C33" s="6">
        <v>-3214.15</v>
      </c>
      <c r="D33" s="6">
        <v>-3150.6400000000008</v>
      </c>
      <c r="E33" s="6">
        <v>-711.78000000000043</v>
      </c>
      <c r="F33" s="6">
        <v>-4017.0500000000006</v>
      </c>
      <c r="G33" s="6">
        <v>-4403.4100000000008</v>
      </c>
      <c r="H33" s="6">
        <v>-4153.29</v>
      </c>
      <c r="I33" s="6">
        <v>-4301.1400000000003</v>
      </c>
      <c r="J33" s="6">
        <v>-787.1600000000002</v>
      </c>
      <c r="K33" s="6">
        <v>-3261.6400000000003</v>
      </c>
      <c r="L33" s="6">
        <v>-3320.1300000000006</v>
      </c>
      <c r="M33" s="6">
        <v>-3036.5600000000004</v>
      </c>
      <c r="N33" s="6">
        <v>-3525.5600000000004</v>
      </c>
      <c r="O33" s="6">
        <v>-37882.509999999987</v>
      </c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x14ac:dyDescent="0.3">
      <c r="A34" t="s">
        <v>2</v>
      </c>
      <c r="B34" t="s">
        <v>75</v>
      </c>
      <c r="C34" s="6">
        <v>-29.1</v>
      </c>
      <c r="D34" s="6">
        <v>117.20999999999998</v>
      </c>
      <c r="E34" s="6">
        <v>-189.31</v>
      </c>
      <c r="F34" s="6">
        <v>-130.26999999999998</v>
      </c>
      <c r="G34" s="6">
        <v>154.4</v>
      </c>
      <c r="H34" s="6">
        <v>-11.979999999999993</v>
      </c>
      <c r="I34" s="24">
        <v>-19.979999999999997</v>
      </c>
      <c r="J34" s="6">
        <v>-0.6</v>
      </c>
      <c r="K34" s="6">
        <v>30.700000000000003</v>
      </c>
      <c r="L34" s="6">
        <v>664.29</v>
      </c>
      <c r="M34" s="6">
        <v>551.57999999999993</v>
      </c>
      <c r="N34" s="6">
        <v>-224.97</v>
      </c>
      <c r="O34" s="6">
        <v>911.97</v>
      </c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x14ac:dyDescent="0.3">
      <c r="B35" t="s">
        <v>62</v>
      </c>
      <c r="C35" s="6"/>
      <c r="D35" s="6"/>
      <c r="E35" s="6"/>
      <c r="F35" s="6"/>
      <c r="G35" s="6">
        <v>-0.99</v>
      </c>
      <c r="H35" s="6">
        <v>-43.96</v>
      </c>
      <c r="I35" s="24">
        <v>-25.090000000000003</v>
      </c>
      <c r="J35" s="6"/>
      <c r="K35" s="6"/>
      <c r="L35" s="6">
        <v>-13.93</v>
      </c>
      <c r="M35" s="6">
        <v>-7.57</v>
      </c>
      <c r="N35" s="6">
        <v>-35.1</v>
      </c>
      <c r="O35" s="6">
        <v>-126.63999999999999</v>
      </c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x14ac:dyDescent="0.3">
      <c r="B36" t="s">
        <v>59</v>
      </c>
      <c r="C36" s="6"/>
      <c r="D36" s="6"/>
      <c r="E36" s="6"/>
      <c r="F36" s="6"/>
      <c r="G36" s="6">
        <v>-89.17</v>
      </c>
      <c r="H36" s="6">
        <v>-52.05</v>
      </c>
      <c r="I36" s="24">
        <v>-49.99</v>
      </c>
      <c r="J36" s="6"/>
      <c r="K36" s="6"/>
      <c r="L36" s="6"/>
      <c r="M36" s="6"/>
      <c r="N36" s="6"/>
      <c r="O36" s="6">
        <v>-191.21</v>
      </c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1:27" x14ac:dyDescent="0.3">
      <c r="B37" t="s">
        <v>26</v>
      </c>
      <c r="C37" s="6">
        <v>-27.9</v>
      </c>
      <c r="D37" s="6">
        <v>-56.899999999999991</v>
      </c>
      <c r="E37" s="6">
        <v>-41.300000000000004</v>
      </c>
      <c r="F37" s="6">
        <v>-36.4</v>
      </c>
      <c r="G37" s="6">
        <v>-22.5</v>
      </c>
      <c r="H37" s="6">
        <v>-15.200000000000001</v>
      </c>
      <c r="I37" s="24">
        <v>-11.9</v>
      </c>
      <c r="J37" s="6">
        <v>-5</v>
      </c>
      <c r="K37" s="6">
        <v>-50.699999999999989</v>
      </c>
      <c r="L37" s="6">
        <v>-35.799999999999997</v>
      </c>
      <c r="M37" s="6">
        <v>-34.099999999999994</v>
      </c>
      <c r="N37" s="6">
        <v>-39.1</v>
      </c>
      <c r="O37" s="6">
        <v>-376.79999999999995</v>
      </c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1:27" x14ac:dyDescent="0.3">
      <c r="B38" t="s">
        <v>63</v>
      </c>
      <c r="C38" s="6"/>
      <c r="D38" s="6"/>
      <c r="E38" s="6"/>
      <c r="F38" s="6">
        <v>-10.28</v>
      </c>
      <c r="G38" s="6"/>
      <c r="H38" s="6">
        <v>-3.1</v>
      </c>
      <c r="I38" s="24"/>
      <c r="J38" s="6"/>
      <c r="K38" s="6">
        <v>-37.96</v>
      </c>
      <c r="L38" s="6"/>
      <c r="M38" s="6">
        <v>-28.43</v>
      </c>
      <c r="N38" s="6"/>
      <c r="O38" s="6">
        <v>-79.77000000000001</v>
      </c>
      <c r="P38" s="8"/>
      <c r="Q38" s="11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spans="1:27" x14ac:dyDescent="0.3">
      <c r="B39" t="s">
        <v>52</v>
      </c>
      <c r="C39" s="6">
        <v>-45.89</v>
      </c>
      <c r="D39" s="6">
        <v>-22.89</v>
      </c>
      <c r="E39" s="6"/>
      <c r="F39" s="6">
        <v>-5.5</v>
      </c>
      <c r="G39" s="6">
        <v>-14.99</v>
      </c>
      <c r="H39" s="6">
        <v>-44.95</v>
      </c>
      <c r="I39" s="24">
        <v>0</v>
      </c>
      <c r="J39" s="6">
        <v>-57.94</v>
      </c>
      <c r="K39" s="6">
        <v>-1.08</v>
      </c>
      <c r="L39" s="6">
        <v>-36.43</v>
      </c>
      <c r="M39" s="6">
        <v>0</v>
      </c>
      <c r="N39" s="6">
        <v>-109.61</v>
      </c>
      <c r="O39" s="6">
        <v>-339.28000000000003</v>
      </c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1:27" x14ac:dyDescent="0.3">
      <c r="B40" t="s">
        <v>53</v>
      </c>
      <c r="C40" s="6">
        <v>-13.08</v>
      </c>
      <c r="D40" s="6"/>
      <c r="E40" s="6">
        <v>-11.99</v>
      </c>
      <c r="F40" s="6"/>
      <c r="G40" s="6"/>
      <c r="H40" s="6">
        <v>-16.579999999999998</v>
      </c>
      <c r="I40" s="24">
        <v>-15.48</v>
      </c>
      <c r="J40" s="6">
        <v>-19.399999999999999</v>
      </c>
      <c r="K40" s="6"/>
      <c r="L40" s="6">
        <v>-32.979999999999997</v>
      </c>
      <c r="M40" s="6">
        <v>-52.95</v>
      </c>
      <c r="N40" s="6"/>
      <c r="O40" s="6">
        <v>-162.45999999999998</v>
      </c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spans="1:27" x14ac:dyDescent="0.3">
      <c r="B41" t="s">
        <v>44</v>
      </c>
      <c r="C41" s="6"/>
      <c r="D41" s="6"/>
      <c r="E41" s="6">
        <v>-34.5</v>
      </c>
      <c r="F41" s="6">
        <v>-10</v>
      </c>
      <c r="G41" s="6"/>
      <c r="H41" s="6"/>
      <c r="I41" s="24"/>
      <c r="J41" s="6"/>
      <c r="K41" s="6"/>
      <c r="L41" s="6"/>
      <c r="M41" s="6">
        <v>-1648</v>
      </c>
      <c r="N41" s="6">
        <v>-75.02</v>
      </c>
      <c r="O41" s="6">
        <v>-1767.52</v>
      </c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spans="1:27" x14ac:dyDescent="0.3">
      <c r="B42" t="s">
        <v>54</v>
      </c>
      <c r="C42" s="6">
        <v>-13</v>
      </c>
      <c r="D42" s="6"/>
      <c r="E42" s="6"/>
      <c r="F42" s="6">
        <v>-34</v>
      </c>
      <c r="G42" s="6">
        <v>-35</v>
      </c>
      <c r="H42" s="6"/>
      <c r="I42" s="24">
        <v>-19</v>
      </c>
      <c r="J42" s="6"/>
      <c r="K42" s="6"/>
      <c r="L42" s="6">
        <v>-13</v>
      </c>
      <c r="M42" s="6"/>
      <c r="N42" s="6">
        <v>-19</v>
      </c>
      <c r="O42" s="6">
        <v>-133</v>
      </c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spans="1:27" x14ac:dyDescent="0.3">
      <c r="B43" t="s">
        <v>45</v>
      </c>
      <c r="C43" s="6">
        <v>-60.95</v>
      </c>
      <c r="D43" s="6">
        <v>-13.99</v>
      </c>
      <c r="E43" s="6">
        <v>-90.99</v>
      </c>
      <c r="F43" s="6">
        <v>-44.98</v>
      </c>
      <c r="G43" s="6">
        <v>-120.99</v>
      </c>
      <c r="H43" s="6">
        <v>-241.97000000000003</v>
      </c>
      <c r="I43" s="24">
        <v>-43.99</v>
      </c>
      <c r="J43" s="6">
        <v>-13.99</v>
      </c>
      <c r="K43" s="6">
        <v>-361.98</v>
      </c>
      <c r="L43" s="6">
        <v>-2675</v>
      </c>
      <c r="M43" s="6">
        <v>-123.99000000000001</v>
      </c>
      <c r="N43" s="6">
        <v>80</v>
      </c>
      <c r="O43" s="6">
        <v>-3712.8199999999997</v>
      </c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spans="1:27" x14ac:dyDescent="0.3">
      <c r="B44" t="s">
        <v>74</v>
      </c>
      <c r="C44" s="6">
        <v>-25</v>
      </c>
      <c r="D44" s="6"/>
      <c r="E44" s="6"/>
      <c r="F44" s="6"/>
      <c r="G44" s="6"/>
      <c r="H44" s="6"/>
      <c r="I44" s="24"/>
      <c r="J44" s="6"/>
      <c r="K44" s="6"/>
      <c r="L44" s="6"/>
      <c r="M44" s="6"/>
      <c r="N44" s="6"/>
      <c r="O44" s="6">
        <v>-25</v>
      </c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spans="1:27" x14ac:dyDescent="0.3">
      <c r="B45" t="s">
        <v>61</v>
      </c>
      <c r="C45" s="6"/>
      <c r="D45" s="6"/>
      <c r="E45" s="6"/>
      <c r="F45" s="6">
        <v>-7</v>
      </c>
      <c r="G45" s="6">
        <v>-20.5</v>
      </c>
      <c r="H45" s="6"/>
      <c r="I45" s="24">
        <v>-8</v>
      </c>
      <c r="J45" s="6"/>
      <c r="K45" s="6"/>
      <c r="L45" s="6"/>
      <c r="M45" s="6">
        <v>-1</v>
      </c>
      <c r="N45" s="6">
        <v>-9</v>
      </c>
      <c r="O45" s="6">
        <v>-45.5</v>
      </c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spans="1:27" x14ac:dyDescent="0.3">
      <c r="B46" t="s">
        <v>58</v>
      </c>
      <c r="C46" s="6"/>
      <c r="D46" s="6"/>
      <c r="E46" s="6"/>
      <c r="F46" s="6"/>
      <c r="G46" s="6">
        <v>-59.41</v>
      </c>
      <c r="H46" s="6"/>
      <c r="I46" s="24"/>
      <c r="J46" s="6"/>
      <c r="K46" s="6">
        <v>-10.95</v>
      </c>
      <c r="L46" s="6">
        <v>-10.95</v>
      </c>
      <c r="M46" s="6">
        <v>-10.95</v>
      </c>
      <c r="N46" s="6">
        <v>-11.95</v>
      </c>
      <c r="O46" s="6">
        <v>-104.21000000000001</v>
      </c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spans="1:27" x14ac:dyDescent="0.3">
      <c r="B47" t="s">
        <v>64</v>
      </c>
      <c r="C47" s="6"/>
      <c r="D47" s="6"/>
      <c r="E47" s="6"/>
      <c r="F47" s="6">
        <v>-81.8</v>
      </c>
      <c r="G47" s="6"/>
      <c r="H47" s="6"/>
      <c r="I47" s="24"/>
      <c r="J47" s="6"/>
      <c r="K47" s="6"/>
      <c r="L47" s="6"/>
      <c r="M47" s="6"/>
      <c r="N47" s="6"/>
      <c r="O47" s="6">
        <v>-81.8</v>
      </c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spans="1:27" x14ac:dyDescent="0.3">
      <c r="B48" t="s">
        <v>56</v>
      </c>
      <c r="C48" s="6">
        <v>-29.15</v>
      </c>
      <c r="D48" s="6">
        <v>-28.7</v>
      </c>
      <c r="E48" s="6">
        <v>-5.95</v>
      </c>
      <c r="F48" s="6"/>
      <c r="G48" s="6">
        <v>-25.9</v>
      </c>
      <c r="H48" s="6">
        <v>-71</v>
      </c>
      <c r="I48" s="24">
        <v>-35.200000000000003</v>
      </c>
      <c r="J48" s="6"/>
      <c r="K48" s="6">
        <v>-44.85</v>
      </c>
      <c r="L48" s="6">
        <v>-44.25</v>
      </c>
      <c r="M48" s="6">
        <v>-30.9</v>
      </c>
      <c r="N48" s="6">
        <v>-65.75</v>
      </c>
      <c r="O48" s="6">
        <v>-381.65</v>
      </c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spans="2:27" x14ac:dyDescent="0.3">
      <c r="B49" t="s">
        <v>72</v>
      </c>
      <c r="C49" s="6"/>
      <c r="D49" s="6"/>
      <c r="E49" s="6"/>
      <c r="F49" s="6"/>
      <c r="G49" s="6"/>
      <c r="H49" s="6">
        <v>-46.65</v>
      </c>
      <c r="I49" s="24"/>
      <c r="J49" s="6"/>
      <c r="K49" s="6"/>
      <c r="L49" s="6"/>
      <c r="M49" s="6"/>
      <c r="N49" s="6"/>
      <c r="O49" s="6">
        <v>-46.65</v>
      </c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spans="2:27" x14ac:dyDescent="0.3">
      <c r="B50" t="s">
        <v>76</v>
      </c>
      <c r="C50" s="6"/>
      <c r="D50" s="6"/>
      <c r="E50" s="6">
        <v>-5.09</v>
      </c>
      <c r="F50" s="6"/>
      <c r="G50" s="6"/>
      <c r="H50" s="6"/>
      <c r="I50" s="24">
        <v>-4.59</v>
      </c>
      <c r="J50" s="6">
        <v>-4.59</v>
      </c>
      <c r="K50" s="6">
        <v>-7.9999999999998295E-2</v>
      </c>
      <c r="L50" s="6"/>
      <c r="M50" s="6"/>
      <c r="N50" s="6">
        <v>-7.38</v>
      </c>
      <c r="O50" s="6">
        <v>-21.729999999999997</v>
      </c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spans="2:27" x14ac:dyDescent="0.3">
      <c r="B51" t="s">
        <v>48</v>
      </c>
      <c r="C51" s="6">
        <v>390.33</v>
      </c>
      <c r="D51" s="6"/>
      <c r="E51" s="6">
        <v>-196.95000000000002</v>
      </c>
      <c r="F51" s="6">
        <v>-21.78</v>
      </c>
      <c r="G51" s="6"/>
      <c r="H51" s="6">
        <v>-69.98</v>
      </c>
      <c r="I51" s="24">
        <v>59.099999999999994</v>
      </c>
      <c r="J51" s="6">
        <v>-166.16</v>
      </c>
      <c r="K51" s="6">
        <v>-123.98</v>
      </c>
      <c r="L51" s="6">
        <v>-50.12</v>
      </c>
      <c r="M51" s="6">
        <v>-357.83000000000004</v>
      </c>
      <c r="N51" s="6">
        <v>-184.53</v>
      </c>
      <c r="O51" s="6">
        <v>-721.90000000000009</v>
      </c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spans="2:27" x14ac:dyDescent="0.3">
      <c r="B52" t="s">
        <v>47</v>
      </c>
      <c r="C52" s="6">
        <v>-92.96</v>
      </c>
      <c r="D52" s="6">
        <v>-82.12</v>
      </c>
      <c r="E52" s="6">
        <v>-38.739999999999995</v>
      </c>
      <c r="F52" s="6"/>
      <c r="G52" s="6"/>
      <c r="H52" s="6"/>
      <c r="I52" s="24">
        <v>-25.09</v>
      </c>
      <c r="J52" s="6"/>
      <c r="K52" s="6">
        <v>-2541.34</v>
      </c>
      <c r="L52" s="6">
        <v>-5.5</v>
      </c>
      <c r="M52" s="6"/>
      <c r="N52" s="6"/>
      <c r="O52" s="6">
        <v>-2785.75</v>
      </c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spans="2:27" x14ac:dyDescent="0.3">
      <c r="B53" t="s">
        <v>77</v>
      </c>
      <c r="C53" s="6"/>
      <c r="D53" s="6"/>
      <c r="E53" s="6"/>
      <c r="F53" s="6"/>
      <c r="G53" s="6">
        <v>-45</v>
      </c>
      <c r="H53" s="6"/>
      <c r="I53" s="24"/>
      <c r="J53" s="6"/>
      <c r="K53" s="6"/>
      <c r="L53" s="6"/>
      <c r="M53" s="6"/>
      <c r="N53" s="6"/>
      <c r="O53" s="6">
        <v>-45</v>
      </c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spans="2:27" x14ac:dyDescent="0.3">
      <c r="B54" t="s">
        <v>32</v>
      </c>
      <c r="C54" s="6">
        <v>0.92999999999999883</v>
      </c>
      <c r="D54" s="6">
        <v>-17.899999999999999</v>
      </c>
      <c r="E54" s="6">
        <v>-17.5</v>
      </c>
      <c r="F54" s="6">
        <v>-166.37</v>
      </c>
      <c r="G54" s="6"/>
      <c r="H54" s="6">
        <v>-133.97999999999999</v>
      </c>
      <c r="I54" s="24"/>
      <c r="J54" s="6">
        <v>-222.81</v>
      </c>
      <c r="K54" s="6">
        <v>-168.95999999999998</v>
      </c>
      <c r="L54" s="6">
        <v>-124.85000000000001</v>
      </c>
      <c r="M54" s="6">
        <v>-152.92000000000002</v>
      </c>
      <c r="N54" s="6">
        <v>-129.38</v>
      </c>
      <c r="O54" s="6">
        <v>-1133.7399999999998</v>
      </c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spans="2:27" x14ac:dyDescent="0.3">
      <c r="B55" t="s">
        <v>68</v>
      </c>
      <c r="C55" s="6"/>
      <c r="D55" s="6"/>
      <c r="E55" s="6">
        <v>-40.799999999999997</v>
      </c>
      <c r="F55" s="6">
        <v>-49.6</v>
      </c>
      <c r="G55" s="6"/>
      <c r="H55" s="6"/>
      <c r="I55" s="24">
        <v>-92.31</v>
      </c>
      <c r="J55" s="6"/>
      <c r="K55" s="6">
        <v>-40</v>
      </c>
      <c r="L55" s="6">
        <v>-33.6</v>
      </c>
      <c r="M55" s="6">
        <v>-22.4</v>
      </c>
      <c r="N55" s="6"/>
      <c r="O55" s="6">
        <v>-278.70999999999998</v>
      </c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spans="2:27" x14ac:dyDescent="0.3">
      <c r="B56" t="s">
        <v>55</v>
      </c>
      <c r="C56" s="6">
        <v>-12.48</v>
      </c>
      <c r="D56" s="6"/>
      <c r="E56" s="6"/>
      <c r="F56" s="6"/>
      <c r="G56" s="6">
        <v>-24.99</v>
      </c>
      <c r="H56" s="6">
        <v>-14.68</v>
      </c>
      <c r="I56" s="24"/>
      <c r="J56" s="6"/>
      <c r="K56" s="6"/>
      <c r="L56" s="6"/>
      <c r="M56" s="6"/>
      <c r="N56" s="6">
        <v>-60.449999999999996</v>
      </c>
      <c r="O56" s="6">
        <v>-112.6</v>
      </c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spans="2:27" x14ac:dyDescent="0.3">
      <c r="B57" t="s">
        <v>27</v>
      </c>
      <c r="C57" s="6">
        <v>-150</v>
      </c>
      <c r="D57" s="6">
        <v>-60</v>
      </c>
      <c r="E57" s="6"/>
      <c r="F57" s="6">
        <v>-150</v>
      </c>
      <c r="G57" s="6"/>
      <c r="H57" s="6">
        <v>-150</v>
      </c>
      <c r="I57" s="24"/>
      <c r="J57" s="6"/>
      <c r="K57" s="6">
        <v>-150</v>
      </c>
      <c r="L57" s="6"/>
      <c r="M57" s="6">
        <v>-60</v>
      </c>
      <c r="N57" s="6">
        <v>-60</v>
      </c>
      <c r="O57" s="6">
        <v>-780</v>
      </c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spans="2:27" x14ac:dyDescent="0.3">
      <c r="B58" t="s">
        <v>14</v>
      </c>
      <c r="C58" s="6">
        <v>-1617.73</v>
      </c>
      <c r="D58" s="6">
        <v>-2508.67</v>
      </c>
      <c r="E58" s="6">
        <v>-729.38000000000011</v>
      </c>
      <c r="F58" s="6">
        <v>-326.02999999999997</v>
      </c>
      <c r="G58" s="6">
        <v>-240.33999999999995</v>
      </c>
      <c r="H58" s="6">
        <v>-62</v>
      </c>
      <c r="I58" s="24">
        <v>-207.26999999999998</v>
      </c>
      <c r="J58" s="6">
        <v>-211.85000000000002</v>
      </c>
      <c r="K58" s="6"/>
      <c r="L58" s="6">
        <v>-53</v>
      </c>
      <c r="M58" s="6">
        <v>-20</v>
      </c>
      <c r="N58" s="6">
        <v>-596.55999999999995</v>
      </c>
      <c r="O58" s="6">
        <v>-6572.83</v>
      </c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spans="2:27" x14ac:dyDescent="0.3">
      <c r="B59" t="s">
        <v>71</v>
      </c>
      <c r="C59" s="6"/>
      <c r="D59" s="6"/>
      <c r="E59" s="6"/>
      <c r="F59" s="6"/>
      <c r="G59" s="6"/>
      <c r="H59" s="6"/>
      <c r="I59" s="24">
        <v>-12</v>
      </c>
      <c r="J59" s="6">
        <v>-12</v>
      </c>
      <c r="K59" s="6"/>
      <c r="L59" s="6"/>
      <c r="M59" s="6"/>
      <c r="N59" s="6"/>
      <c r="O59" s="6">
        <v>-24</v>
      </c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2:27" x14ac:dyDescent="0.3">
      <c r="B60" t="s">
        <v>60</v>
      </c>
      <c r="C60" s="6"/>
      <c r="D60" s="6"/>
      <c r="E60" s="6"/>
      <c r="F60" s="6">
        <v>-50.8</v>
      </c>
      <c r="G60" s="6">
        <v>-116.5</v>
      </c>
      <c r="H60" s="6"/>
      <c r="I60" s="24">
        <v>-17.850000000000001</v>
      </c>
      <c r="J60" s="6"/>
      <c r="K60" s="6"/>
      <c r="L60" s="6"/>
      <c r="M60" s="6"/>
      <c r="N60" s="6">
        <v>-19.5</v>
      </c>
      <c r="O60" s="6">
        <v>-204.65</v>
      </c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spans="2:27" x14ac:dyDescent="0.3">
      <c r="B61" t="s">
        <v>25</v>
      </c>
      <c r="C61" s="6">
        <v>-3.3</v>
      </c>
      <c r="D61" s="6"/>
      <c r="E61" s="6">
        <v>-7</v>
      </c>
      <c r="F61" s="6">
        <v>7</v>
      </c>
      <c r="G61" s="6">
        <v>-3.3</v>
      </c>
      <c r="H61" s="6">
        <v>-65</v>
      </c>
      <c r="I61" s="24">
        <v>-12.1</v>
      </c>
      <c r="J61" s="6"/>
      <c r="K61" s="6">
        <v>-3.3</v>
      </c>
      <c r="L61" s="6"/>
      <c r="M61" s="6">
        <v>3</v>
      </c>
      <c r="N61" s="6">
        <v>-3.8</v>
      </c>
      <c r="O61" s="6">
        <v>-87.799999999999983</v>
      </c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spans="2:27" x14ac:dyDescent="0.3">
      <c r="B62" t="s">
        <v>79</v>
      </c>
      <c r="C62" s="6"/>
      <c r="D62" s="6"/>
      <c r="E62" s="6"/>
      <c r="F62" s="6">
        <v>-201.19</v>
      </c>
      <c r="G62" s="6"/>
      <c r="H62" s="6"/>
      <c r="I62" s="24"/>
      <c r="J62" s="6"/>
      <c r="K62" s="6"/>
      <c r="L62" s="6"/>
      <c r="M62" s="6"/>
      <c r="N62" s="6"/>
      <c r="O62" s="6">
        <v>-201.19</v>
      </c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spans="2:27" x14ac:dyDescent="0.3">
      <c r="B63" t="s">
        <v>69</v>
      </c>
      <c r="C63" s="6">
        <v>70</v>
      </c>
      <c r="D63" s="6"/>
      <c r="E63" s="6">
        <v>-26.5</v>
      </c>
      <c r="F63" s="6">
        <v>31</v>
      </c>
      <c r="G63" s="6"/>
      <c r="H63" s="6"/>
      <c r="I63" s="24">
        <v>-25</v>
      </c>
      <c r="J63" s="6"/>
      <c r="K63" s="6">
        <v>55</v>
      </c>
      <c r="L63" s="6">
        <v>-40</v>
      </c>
      <c r="M63" s="6">
        <v>60</v>
      </c>
      <c r="N63" s="6">
        <v>-7</v>
      </c>
      <c r="O63" s="6">
        <v>117.5</v>
      </c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spans="2:27" x14ac:dyDescent="0.3">
      <c r="B64" t="s">
        <v>22</v>
      </c>
      <c r="C64" s="6">
        <v>-17.59</v>
      </c>
      <c r="D64" s="6"/>
      <c r="E64" s="6">
        <v>-12.5</v>
      </c>
      <c r="F64" s="6">
        <v>-38.5</v>
      </c>
      <c r="G64" s="6">
        <v>-9</v>
      </c>
      <c r="H64" s="6">
        <v>-12.35</v>
      </c>
      <c r="I64" s="24">
        <v>-6.5</v>
      </c>
      <c r="J64" s="6"/>
      <c r="K64" s="6">
        <v>-9</v>
      </c>
      <c r="L64" s="6">
        <v>-10.7</v>
      </c>
      <c r="M64" s="6">
        <v>-12.3</v>
      </c>
      <c r="N64" s="6">
        <v>-18.240000000000002</v>
      </c>
      <c r="O64" s="6">
        <v>-146.68</v>
      </c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spans="1:27" x14ac:dyDescent="0.3">
      <c r="B65" t="s">
        <v>51</v>
      </c>
      <c r="C65" s="6"/>
      <c r="D65" s="6">
        <v>-84.7</v>
      </c>
      <c r="E65" s="6"/>
      <c r="F65" s="6"/>
      <c r="G65" s="6"/>
      <c r="H65" s="6"/>
      <c r="I65" s="24"/>
      <c r="J65" s="6"/>
      <c r="K65" s="6">
        <v>-70</v>
      </c>
      <c r="L65" s="6"/>
      <c r="M65" s="6"/>
      <c r="N65" s="6"/>
      <c r="O65" s="6">
        <v>-154.69999999999999</v>
      </c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spans="1:27" x14ac:dyDescent="0.3">
      <c r="B66" t="s">
        <v>9</v>
      </c>
      <c r="C66" s="6">
        <v>-343.42</v>
      </c>
      <c r="D66" s="6">
        <v>-296.08</v>
      </c>
      <c r="E66" s="6">
        <v>-531.63</v>
      </c>
      <c r="F66" s="6">
        <v>-536.43999999999994</v>
      </c>
      <c r="G66" s="6">
        <v>-454.12999999999994</v>
      </c>
      <c r="H66" s="6">
        <v>-80.289999999999992</v>
      </c>
      <c r="I66" s="24">
        <v>-176.85000000000002</v>
      </c>
      <c r="J66" s="6">
        <v>-19.8</v>
      </c>
      <c r="K66" s="6">
        <v>-83.99</v>
      </c>
      <c r="L66" s="6">
        <v>-219.82</v>
      </c>
      <c r="M66" s="6">
        <v>-511.03000000000009</v>
      </c>
      <c r="N66" s="6">
        <v>-352.98</v>
      </c>
      <c r="O66" s="6">
        <v>-3606.4600000000005</v>
      </c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1:27" x14ac:dyDescent="0.3">
      <c r="B67" t="s">
        <v>78</v>
      </c>
      <c r="C67" s="6"/>
      <c r="D67" s="6"/>
      <c r="E67" s="6"/>
      <c r="F67" s="6"/>
      <c r="G67" s="6"/>
      <c r="H67" s="6">
        <v>-22.9</v>
      </c>
      <c r="I67" s="24"/>
      <c r="J67" s="6"/>
      <c r="K67" s="6"/>
      <c r="L67" s="6"/>
      <c r="M67" s="6"/>
      <c r="N67" s="6"/>
      <c r="O67" s="6">
        <v>-22.9</v>
      </c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spans="1:27" x14ac:dyDescent="0.3">
      <c r="B68" t="s">
        <v>35</v>
      </c>
      <c r="C68" s="6">
        <v>-320.26</v>
      </c>
      <c r="D68" s="6">
        <v>-49.22</v>
      </c>
      <c r="E68" s="6">
        <v>-143.57</v>
      </c>
      <c r="F68" s="6">
        <v>-168.89999999999998</v>
      </c>
      <c r="G68" s="6">
        <v>-162.84</v>
      </c>
      <c r="H68" s="6">
        <v>-47.46</v>
      </c>
      <c r="I68" s="24">
        <v>-78.489999999999995</v>
      </c>
      <c r="J68" s="6"/>
      <c r="K68" s="6">
        <v>-16.75</v>
      </c>
      <c r="L68" s="6">
        <v>-143.75</v>
      </c>
      <c r="M68" s="6">
        <v>-45.15</v>
      </c>
      <c r="N68" s="6">
        <v>-772.2</v>
      </c>
      <c r="O68" s="6">
        <v>-1948.5900000000001</v>
      </c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spans="1:27" x14ac:dyDescent="0.3">
      <c r="B69" t="s">
        <v>70</v>
      </c>
      <c r="C69" s="6"/>
      <c r="D69" s="6"/>
      <c r="E69" s="6"/>
      <c r="F69" s="6"/>
      <c r="G69" s="6"/>
      <c r="H69" s="6"/>
      <c r="I69" s="24"/>
      <c r="J69" s="6"/>
      <c r="K69" s="6"/>
      <c r="L69" s="6">
        <v>-13.95</v>
      </c>
      <c r="M69" s="6">
        <v>-19.95</v>
      </c>
      <c r="N69" s="6">
        <v>-28</v>
      </c>
      <c r="O69" s="6">
        <v>-61.9</v>
      </c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spans="1:27" x14ac:dyDescent="0.3">
      <c r="B70" t="s">
        <v>49</v>
      </c>
      <c r="C70" s="6">
        <v>-12.95</v>
      </c>
      <c r="D70" s="6">
        <v>-197.32999999999998</v>
      </c>
      <c r="E70" s="6"/>
      <c r="F70" s="6"/>
      <c r="G70" s="6"/>
      <c r="H70" s="6"/>
      <c r="I70" s="24"/>
      <c r="J70" s="6"/>
      <c r="K70" s="6">
        <v>-12.95</v>
      </c>
      <c r="L70" s="6">
        <v>-12.95</v>
      </c>
      <c r="M70" s="6">
        <v>-12.95</v>
      </c>
      <c r="N70" s="6">
        <v>-12.95</v>
      </c>
      <c r="O70" s="6">
        <v>-262.07999999999993</v>
      </c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spans="1:27" x14ac:dyDescent="0.3">
      <c r="B71" t="s">
        <v>34</v>
      </c>
      <c r="C71" s="6"/>
      <c r="D71" s="6"/>
      <c r="E71" s="6"/>
      <c r="F71" s="6"/>
      <c r="G71" s="6"/>
      <c r="H71" s="6"/>
      <c r="I71" s="24">
        <v>-85</v>
      </c>
      <c r="J71" s="6"/>
      <c r="K71" s="6">
        <v>-11.4</v>
      </c>
      <c r="L71" s="6"/>
      <c r="M71" s="6"/>
      <c r="N71" s="6"/>
      <c r="O71" s="6">
        <v>-96.4</v>
      </c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spans="1:27" x14ac:dyDescent="0.3">
      <c r="B72" t="s">
        <v>21</v>
      </c>
      <c r="C72" s="6">
        <v>-192.7</v>
      </c>
      <c r="D72" s="6"/>
      <c r="E72" s="6"/>
      <c r="F72" s="6">
        <v>-317.25</v>
      </c>
      <c r="G72" s="6">
        <v>-96.5</v>
      </c>
      <c r="H72" s="6">
        <v>-192.38</v>
      </c>
      <c r="I72" s="24">
        <v>-165.9</v>
      </c>
      <c r="J72" s="6">
        <v>-40.099999999999994</v>
      </c>
      <c r="K72" s="6">
        <v>-104.5</v>
      </c>
      <c r="L72" s="6">
        <v>-595.44999999999993</v>
      </c>
      <c r="M72" s="6">
        <v>-268.48</v>
      </c>
      <c r="N72" s="6">
        <v>-248.25000000000003</v>
      </c>
      <c r="O72" s="6">
        <v>-2221.5099999999998</v>
      </c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spans="1:27" x14ac:dyDescent="0.3">
      <c r="A73" t="s">
        <v>1207</v>
      </c>
      <c r="C73" s="6">
        <v>-2546.1999999999998</v>
      </c>
      <c r="D73" s="6">
        <v>-3301.2899999999995</v>
      </c>
      <c r="E73" s="6">
        <v>-2123.7000000000003</v>
      </c>
      <c r="F73" s="6">
        <v>-2349.09</v>
      </c>
      <c r="G73" s="6">
        <v>-1387.6499999999999</v>
      </c>
      <c r="H73" s="6">
        <v>-1398.46</v>
      </c>
      <c r="I73" s="6">
        <v>-1078.48</v>
      </c>
      <c r="J73" s="6">
        <v>-774.24</v>
      </c>
      <c r="K73" s="6">
        <v>-3758.07</v>
      </c>
      <c r="L73" s="6">
        <v>-3501.7399999999989</v>
      </c>
      <c r="M73" s="6">
        <v>-2806.32</v>
      </c>
      <c r="N73" s="6">
        <v>-3010.72</v>
      </c>
      <c r="O73" s="6">
        <v>-28035.960000000003</v>
      </c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spans="1:27" x14ac:dyDescent="0.3">
      <c r="A74" t="s">
        <v>4</v>
      </c>
      <c r="C74" s="6">
        <v>-880.00000000000045</v>
      </c>
      <c r="D74" s="6">
        <v>-1795.400000000001</v>
      </c>
      <c r="E74" s="6">
        <v>2710.5400000000013</v>
      </c>
      <c r="F74" s="6">
        <v>-1257.2099999999996</v>
      </c>
      <c r="G74" s="6">
        <v>1457.9600000000009</v>
      </c>
      <c r="H74" s="6">
        <v>1344.8799999999974</v>
      </c>
      <c r="I74" s="6">
        <v>-339.88000000000022</v>
      </c>
      <c r="J74" s="6">
        <v>2964.880000000001</v>
      </c>
      <c r="K74" s="6">
        <v>-629.26999999999919</v>
      </c>
      <c r="L74" s="6">
        <v>-2232.2900000000004</v>
      </c>
      <c r="M74" s="6">
        <v>-1289.8200000000011</v>
      </c>
      <c r="N74" s="6">
        <v>409.30000000000064</v>
      </c>
      <c r="O74" s="6">
        <v>463.69000000001097</v>
      </c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spans="1:27" x14ac:dyDescent="0.3">
      <c r="P75" s="16">
        <f>GETPIVOTDATA("Bedrag +/-",$A$5)/52</f>
        <v>8.9171153846155953</v>
      </c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spans="1:27" x14ac:dyDescent="0.3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9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spans="1:27" x14ac:dyDescent="0.3">
      <c r="A77" s="17" t="s">
        <v>1234</v>
      </c>
      <c r="B77" s="17"/>
      <c r="C77" s="17" t="s">
        <v>1051</v>
      </c>
      <c r="D77" s="17" t="s">
        <v>1052</v>
      </c>
      <c r="E77" s="17" t="s">
        <v>1053</v>
      </c>
      <c r="F77" s="17" t="s">
        <v>1054</v>
      </c>
      <c r="G77" s="17" t="s">
        <v>1055</v>
      </c>
      <c r="H77" s="17" t="s">
        <v>1056</v>
      </c>
      <c r="I77" s="17" t="s">
        <v>1057</v>
      </c>
      <c r="J77" s="17" t="s">
        <v>1058</v>
      </c>
      <c r="K77" s="17" t="s">
        <v>1059</v>
      </c>
      <c r="L77" s="17" t="s">
        <v>1060</v>
      </c>
      <c r="M77" s="17" t="s">
        <v>1061</v>
      </c>
      <c r="N77" s="17" t="s">
        <v>1062</v>
      </c>
      <c r="O77" s="17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spans="1:27" x14ac:dyDescent="0.3">
      <c r="A78" s="8"/>
      <c r="B78" s="8"/>
      <c r="C78" s="17">
        <f>GETPIVOTDATA("Bedrag +/-",$A$5,"maand","januari ","vast/variabel","Variabel")+GETPIVOTDATA("Bedrag +/-",$A$5,"maand","januari ","vast/variabel","Vast")</f>
        <v>-5760.35</v>
      </c>
      <c r="D78" s="17">
        <f>GETPIVOTDATA("Bedrag +/-",$A$5,"maand","februari ","vast/variabel","Variabel")+GETPIVOTDATA("Bedrag +/-",$A$5,"maand","februari ","vast/variabel","Vast")</f>
        <v>-6451.93</v>
      </c>
      <c r="E78" s="17">
        <f>GETPIVOTDATA("Bedrag +/-",$A$5,"maand","maart ","vast/variabel","Variabel")+GETPIVOTDATA("Bedrag +/-",$A$5,"maand","maart ","vast/variabel","Vast")</f>
        <v>-2835.4800000000005</v>
      </c>
      <c r="F78" s="17">
        <f>GETPIVOTDATA("Bedrag +/-",$A$5,"maand","april ","vast/variabel","Variabel")+GETPIVOTDATA("Bedrag +/-",$A$5,"maand","april ","vast/variabel","Vast")</f>
        <v>-6366.1400000000012</v>
      </c>
      <c r="G78" s="17">
        <f>GETPIVOTDATA("Bedrag +/-",$A$5,"maand","mei ","vast/variabel","Variabel")+GETPIVOTDATA("Bedrag +/-",$A$5,"maand","juni ","vast/variabel","Vast")</f>
        <v>-5540.94</v>
      </c>
      <c r="H78" s="17">
        <f>GETPIVOTDATA("Bedrag +/-",$A$5,"maand","juni ","vast/variabel","Variabel")+GETPIVOTDATA("Bedrag +/-",$A$5,"maand","juni ","vast/variabel","Vast")</f>
        <v>-5551.75</v>
      </c>
      <c r="I78" s="17">
        <f>GETPIVOTDATA("Bedrag +/-",$A$5,"maand","juli ","vast/variabel","Variabel")+GETPIVOTDATA("Bedrag +/-",$A$5,"maand","juli ","vast/variabel","Vast")</f>
        <v>-5379.6200000000008</v>
      </c>
      <c r="J78" s="17">
        <f>GETPIVOTDATA("Bedrag +/-",$A$5,"maand","augustus ","vast/variabel","Variabel")+GETPIVOTDATA("Bedrag +/-",$A$5,"maand","augustus ","vast/variabel","Vast")</f>
        <v>-1561.4</v>
      </c>
      <c r="K78" s="17">
        <f>GETPIVOTDATA("Bedrag +/-",$A$5,"maand","september ","vast/variabel","Variabel")+GETPIVOTDATA("Bedrag +/-",$A$5,"maand","september ","vast/variabel","Vast")</f>
        <v>-7019.7100000000009</v>
      </c>
      <c r="L78" s="17">
        <f>GETPIVOTDATA("Bedrag +/-",$A$5,"maand","oktober ","vast/variabel","Variabel")+GETPIVOTDATA("Bedrag +/-",$A$5,"maand","oktober ","vast/variabel","Vast")</f>
        <v>-6821.869999999999</v>
      </c>
      <c r="M78" s="17">
        <f>GETPIVOTDATA("Bedrag +/-",$A$5,"maand","november ","vast/variabel","Variabel")+GETPIVOTDATA("Bedrag +/-",$A$5,"maand","november ","vast/variabel","Vast")</f>
        <v>-5842.880000000001</v>
      </c>
      <c r="N78" s="17">
        <f>GETPIVOTDATA("Bedrag +/-",$A$5,"maand","december ","vast/variabel","Variabel")+GETPIVOTDATA("Bedrag +/-",$A$5,"maand","december ","vast/variabel","Vast")</f>
        <v>-6536.2800000000007</v>
      </c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spans="1:27" x14ac:dyDescent="0.3">
      <c r="A79" s="8"/>
      <c r="B79" s="8"/>
      <c r="C79" s="8"/>
      <c r="D79" s="8"/>
      <c r="E79" s="8"/>
      <c r="F79" s="8"/>
      <c r="G79" s="8"/>
      <c r="H79" s="8"/>
      <c r="I79" s="17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spans="1:27" x14ac:dyDescent="0.3">
      <c r="A80" s="8"/>
      <c r="B80" s="8"/>
      <c r="C80" s="8"/>
      <c r="D80" s="8"/>
      <c r="E80" s="8"/>
      <c r="F80" s="8"/>
      <c r="G80" s="8"/>
      <c r="H80" s="8"/>
      <c r="I80" s="17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spans="1:27" x14ac:dyDescent="0.3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spans="1:27" x14ac:dyDescent="0.3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spans="1:27" x14ac:dyDescent="0.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spans="1:27" x14ac:dyDescent="0.3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spans="1:27" x14ac:dyDescent="0.3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spans="1:27" x14ac:dyDescent="0.3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spans="1:27" x14ac:dyDescent="0.3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spans="1:27" x14ac:dyDescent="0.3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spans="1:27" x14ac:dyDescent="0.3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spans="1:27" x14ac:dyDescent="0.3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spans="1:27" x14ac:dyDescent="0.3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spans="1:27" x14ac:dyDescent="0.3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spans="1:27" x14ac:dyDescent="0.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spans="1:27" x14ac:dyDescent="0.3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spans="1:27" x14ac:dyDescent="0.3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spans="1:27" x14ac:dyDescent="0.3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spans="1:27" x14ac:dyDescent="0.3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spans="1:27" x14ac:dyDescent="0.3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spans="1:27" x14ac:dyDescent="0.3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spans="1:27" x14ac:dyDescent="0.3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spans="1:27" x14ac:dyDescent="0.3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spans="1:27" x14ac:dyDescent="0.3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spans="1:27" x14ac:dyDescent="0.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spans="1:27" x14ac:dyDescent="0.3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spans="1:27" x14ac:dyDescent="0.3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spans="1:27" x14ac:dyDescent="0.3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spans="1:27" x14ac:dyDescent="0.3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spans="1:27" x14ac:dyDescent="0.3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spans="1:27" x14ac:dyDescent="0.3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spans="1:27" x14ac:dyDescent="0.3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spans="1:27" x14ac:dyDescent="0.3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spans="1:27" x14ac:dyDescent="0.3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spans="1:27" x14ac:dyDescent="0.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spans="1:27" x14ac:dyDescent="0.3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spans="1:27" x14ac:dyDescent="0.3">
      <c r="A115" s="1" t="s">
        <v>1045</v>
      </c>
      <c r="B115" t="s">
        <v>1190</v>
      </c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spans="1:27" x14ac:dyDescent="0.3">
      <c r="A116" s="5" t="s">
        <v>1176</v>
      </c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spans="1:27" x14ac:dyDescent="0.3">
      <c r="A117" s="5" t="s">
        <v>1177</v>
      </c>
      <c r="B117">
        <v>104.9</v>
      </c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spans="1:27" x14ac:dyDescent="0.3">
      <c r="A118" s="5" t="s">
        <v>1178</v>
      </c>
      <c r="B118">
        <v>114.895</v>
      </c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spans="1:27" x14ac:dyDescent="0.3">
      <c r="A119" s="5" t="s">
        <v>1179</v>
      </c>
      <c r="B119">
        <v>129.88499999999999</v>
      </c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spans="1:27" x14ac:dyDescent="0.3">
      <c r="A120" s="5" t="s">
        <v>1180</v>
      </c>
      <c r="B120">
        <v>149.87</v>
      </c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spans="1:27" x14ac:dyDescent="0.3">
      <c r="A121" s="5" t="s">
        <v>1181</v>
      </c>
      <c r="B121">
        <v>174.85</v>
      </c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spans="1:27" x14ac:dyDescent="0.3">
      <c r="A122" s="5" t="s">
        <v>1182</v>
      </c>
      <c r="B122">
        <v>175.82499999999999</v>
      </c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spans="1:27" x14ac:dyDescent="0.3">
      <c r="A123" s="5" t="s">
        <v>1183</v>
      </c>
      <c r="B123">
        <v>239.82400000000001</v>
      </c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spans="1:27" x14ac:dyDescent="0.3">
      <c r="A124" s="5" t="s">
        <v>1184</v>
      </c>
      <c r="B124">
        <v>279.76</v>
      </c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spans="1:27" x14ac:dyDescent="0.3">
      <c r="A125" s="5" t="s">
        <v>1185</v>
      </c>
      <c r="B125">
        <v>324.72000000000003</v>
      </c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spans="1:27" x14ac:dyDescent="0.3">
      <c r="A126" s="5" t="s">
        <v>1186</v>
      </c>
      <c r="B126">
        <v>374.67500000000001</v>
      </c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spans="1:27" x14ac:dyDescent="0.3">
      <c r="A127" s="5" t="s">
        <v>1187</v>
      </c>
      <c r="B127">
        <v>429.625</v>
      </c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spans="1:27" x14ac:dyDescent="0.3">
      <c r="A128" s="5" t="s">
        <v>4</v>
      </c>
      <c r="B128">
        <v>2498.8290000000002</v>
      </c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spans="1:27" x14ac:dyDescent="0.3"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spans="1:27" x14ac:dyDescent="0.3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spans="1:27" x14ac:dyDescent="0.3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spans="1:27" x14ac:dyDescent="0.3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spans="1:27" x14ac:dyDescent="0.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spans="1:27" x14ac:dyDescent="0.3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spans="1:27" x14ac:dyDescent="0.3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spans="1:27" x14ac:dyDescent="0.3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spans="1:27" x14ac:dyDescent="0.3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spans="1:27" x14ac:dyDescent="0.3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spans="1:27" x14ac:dyDescent="0.3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spans="1:27" x14ac:dyDescent="0.3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spans="1:27" x14ac:dyDescent="0.3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spans="1:27" x14ac:dyDescent="0.3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spans="1:27" x14ac:dyDescent="0.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spans="1:27" x14ac:dyDescent="0.3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spans="1:27" x14ac:dyDescent="0.3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spans="1:27" x14ac:dyDescent="0.3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spans="1:27" x14ac:dyDescent="0.3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spans="1:27" x14ac:dyDescent="0.3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spans="1:27" x14ac:dyDescent="0.3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spans="1:27" x14ac:dyDescent="0.3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spans="1:27" x14ac:dyDescent="0.3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spans="1:27" x14ac:dyDescent="0.3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spans="1:27" x14ac:dyDescent="0.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spans="1:27" x14ac:dyDescent="0.3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spans="1:27" x14ac:dyDescent="0.3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spans="1:27" x14ac:dyDescent="0.3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spans="1:27" x14ac:dyDescent="0.3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spans="1:27" x14ac:dyDescent="0.3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spans="1:27" x14ac:dyDescent="0.3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spans="1:27" x14ac:dyDescent="0.3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spans="1:27" x14ac:dyDescent="0.3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spans="1:27" x14ac:dyDescent="0.3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spans="1:27" x14ac:dyDescent="0.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spans="1:27" x14ac:dyDescent="0.3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spans="1:27" x14ac:dyDescent="0.3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spans="1:27" x14ac:dyDescent="0.3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spans="1:27" x14ac:dyDescent="0.3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spans="1:27" x14ac:dyDescent="0.3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spans="1:27" x14ac:dyDescent="0.3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spans="1:27" x14ac:dyDescent="0.3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spans="1:27" x14ac:dyDescent="0.3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spans="1:27" x14ac:dyDescent="0.3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spans="1:27" x14ac:dyDescent="0.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spans="1:27" x14ac:dyDescent="0.3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spans="1:27" x14ac:dyDescent="0.3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spans="1:27" x14ac:dyDescent="0.3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spans="1:27" x14ac:dyDescent="0.3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spans="1:27" x14ac:dyDescent="0.3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spans="1:27" x14ac:dyDescent="0.3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spans="1:27" x14ac:dyDescent="0.3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spans="1:27" x14ac:dyDescent="0.3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spans="1:27" x14ac:dyDescent="0.3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spans="1:27" x14ac:dyDescent="0.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spans="1:27" x14ac:dyDescent="0.3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spans="1:27" x14ac:dyDescent="0.3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spans="1:27" x14ac:dyDescent="0.3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spans="1:27" x14ac:dyDescent="0.3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spans="1:27" x14ac:dyDescent="0.3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spans="1:27" x14ac:dyDescent="0.3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spans="1:27" x14ac:dyDescent="0.3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spans="1:27" x14ac:dyDescent="0.3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spans="1:27" x14ac:dyDescent="0.3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spans="1:27" x14ac:dyDescent="0.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spans="1:27" x14ac:dyDescent="0.3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spans="1:27" x14ac:dyDescent="0.3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spans="1:27" x14ac:dyDescent="0.3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spans="1:27" x14ac:dyDescent="0.3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spans="1:27" x14ac:dyDescent="0.3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spans="1:27" x14ac:dyDescent="0.3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spans="1:27" x14ac:dyDescent="0.3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spans="1:27" x14ac:dyDescent="0.3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spans="1:27" x14ac:dyDescent="0.3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spans="1:27" x14ac:dyDescent="0.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spans="1:27" x14ac:dyDescent="0.3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spans="1:27" x14ac:dyDescent="0.3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spans="1:27" x14ac:dyDescent="0.3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spans="1:27" x14ac:dyDescent="0.3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spans="1:27" x14ac:dyDescent="0.3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spans="1:27" x14ac:dyDescent="0.3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spans="1:27" x14ac:dyDescent="0.3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spans="1:27" x14ac:dyDescent="0.3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spans="1:27" x14ac:dyDescent="0.3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spans="1:27" x14ac:dyDescent="0.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spans="1:27" x14ac:dyDescent="0.3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spans="1:27" x14ac:dyDescent="0.3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spans="1:27" x14ac:dyDescent="0.3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spans="1:27" x14ac:dyDescent="0.3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spans="1:27" x14ac:dyDescent="0.3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spans="1:27" x14ac:dyDescent="0.3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spans="1:27" x14ac:dyDescent="0.3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spans="1:27" x14ac:dyDescent="0.3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spans="1:27" x14ac:dyDescent="0.3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spans="1:27" x14ac:dyDescent="0.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spans="1:27" x14ac:dyDescent="0.3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spans="1:27" x14ac:dyDescent="0.3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spans="1:27" x14ac:dyDescent="0.3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spans="1:27" x14ac:dyDescent="0.3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spans="1:27" x14ac:dyDescent="0.3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spans="1:27" x14ac:dyDescent="0.3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spans="1:27" x14ac:dyDescent="0.3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spans="1:27" x14ac:dyDescent="0.3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spans="1:27" x14ac:dyDescent="0.3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spans="1:27" x14ac:dyDescent="0.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spans="1:27" x14ac:dyDescent="0.3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spans="1:27" x14ac:dyDescent="0.3">
      <c r="A235" s="8"/>
      <c r="B235" s="8"/>
      <c r="Q235" s="8"/>
    </row>
  </sheetData>
  <sheetProtection selectLockedCells="1" selectUnlockedCells="1"/>
  <mergeCells count="5">
    <mergeCell ref="P5:P6"/>
    <mergeCell ref="Q5:Q6"/>
    <mergeCell ref="A1:O4"/>
    <mergeCell ref="P7:P8"/>
    <mergeCell ref="Q7:Q8"/>
  </mergeCells>
  <phoneticPr fontId="1" type="noConversion"/>
  <conditionalFormatting sqref="Q5:Q6">
    <cfRule type="expression" dxfId="39" priority="6">
      <formula>E9&lt;50</formula>
    </cfRule>
    <cfRule type="expression" dxfId="38" priority="7">
      <formula>AND(E9&gt;=50,E9&lt;80)</formula>
    </cfRule>
    <cfRule type="expression" dxfId="37" priority="8">
      <formula>E9&gt;=80</formula>
    </cfRule>
  </conditionalFormatting>
  <pageMargins left="0.7" right="0.7" top="0.75" bottom="0.75" header="0.3" footer="0.3"/>
  <pageSetup orientation="portrait" r:id="rId3"/>
  <customProperties>
    <customPr name="_pios_id" r:id="rId4"/>
  </customProperties>
  <drawing r:id="rId5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9FFED-3E4C-4A1C-97C6-06BC31D4C639}">
  <dimension ref="A1:BO27"/>
  <sheetViews>
    <sheetView workbookViewId="0">
      <pane xSplit="1" topLeftCell="AM1" activePane="topRight" state="frozen"/>
      <selection pane="topRight" activeCell="BN21" sqref="BN21"/>
    </sheetView>
  </sheetViews>
  <sheetFormatPr defaultRowHeight="14.4" x14ac:dyDescent="0.3"/>
  <cols>
    <col min="1" max="1" width="16.88671875" bestFit="1" customWidth="1"/>
    <col min="2" max="2" width="14.109375" bestFit="1" customWidth="1"/>
    <col min="3" max="3" width="8.6640625" bestFit="1" customWidth="1"/>
    <col min="4" max="4" width="10" bestFit="1" customWidth="1"/>
    <col min="5" max="5" width="11.33203125" bestFit="1" customWidth="1"/>
    <col min="6" max="6" width="14.44140625" bestFit="1" customWidth="1"/>
    <col min="7" max="7" width="7.6640625" bestFit="1" customWidth="1"/>
    <col min="8" max="8" width="12.77734375" bestFit="1" customWidth="1"/>
    <col min="9" max="9" width="11.21875" bestFit="1" customWidth="1"/>
    <col min="10" max="10" width="7.6640625" bestFit="1" customWidth="1"/>
    <col min="11" max="11" width="8.6640625" bestFit="1" customWidth="1"/>
    <col min="12" max="12" width="9.6640625" bestFit="1" customWidth="1"/>
    <col min="13" max="13" width="12.33203125" bestFit="1" customWidth="1"/>
    <col min="14" max="14" width="8.6640625" bestFit="1" customWidth="1"/>
    <col min="15" max="15" width="14.33203125" bestFit="1" customWidth="1"/>
    <col min="16" max="16" width="13.44140625" bestFit="1" customWidth="1"/>
    <col min="17" max="17" width="8.6640625" bestFit="1" customWidth="1"/>
    <col min="18" max="18" width="7.6640625" bestFit="1" customWidth="1"/>
    <col min="19" max="19" width="8.44140625" bestFit="1" customWidth="1"/>
    <col min="20" max="20" width="10.5546875" bestFit="1" customWidth="1"/>
    <col min="21" max="21" width="9.5546875" bestFit="1" customWidth="1"/>
    <col min="22" max="22" width="8.21875" bestFit="1" customWidth="1"/>
    <col min="23" max="23" width="7.6640625" bestFit="1" customWidth="1"/>
    <col min="24" max="24" width="11" bestFit="1" customWidth="1"/>
    <col min="25" max="25" width="8.109375" bestFit="1" customWidth="1"/>
    <col min="26" max="27" width="7.6640625" bestFit="1" customWidth="1"/>
    <col min="28" max="28" width="15" bestFit="1" customWidth="1"/>
    <col min="29" max="29" width="9.77734375" bestFit="1" customWidth="1"/>
    <col min="30" max="30" width="6.6640625" bestFit="1" customWidth="1"/>
    <col min="31" max="32" width="8.6640625" bestFit="1" customWidth="1"/>
    <col min="33" max="34" width="7.6640625" bestFit="1" customWidth="1"/>
    <col min="35" max="35" width="8.21875" bestFit="1" customWidth="1"/>
    <col min="36" max="36" width="8.6640625" bestFit="1" customWidth="1"/>
    <col min="37" max="37" width="17.21875" bestFit="1" customWidth="1"/>
    <col min="38" max="38" width="9.33203125" bestFit="1" customWidth="1"/>
    <col min="39" max="39" width="7.6640625" bestFit="1" customWidth="1"/>
    <col min="40" max="40" width="10.21875" bestFit="1" customWidth="1"/>
    <col min="41" max="41" width="8.88671875" bestFit="1" customWidth="1"/>
    <col min="42" max="42" width="7.6640625" bestFit="1" customWidth="1"/>
    <col min="43" max="44" width="10.5546875" bestFit="1" customWidth="1"/>
    <col min="45" max="45" width="8.6640625" bestFit="1" customWidth="1"/>
    <col min="46" max="46" width="4.44140625" bestFit="1" customWidth="1"/>
    <col min="47" max="47" width="7.33203125" bestFit="1" customWidth="1"/>
    <col min="48" max="48" width="7.6640625" bestFit="1" customWidth="1"/>
    <col min="49" max="49" width="6.6640625" bestFit="1" customWidth="1"/>
    <col min="50" max="50" width="7.88671875" bestFit="1" customWidth="1"/>
    <col min="51" max="51" width="9.44140625" bestFit="1" customWidth="1"/>
    <col min="52" max="52" width="8.6640625" bestFit="1" customWidth="1"/>
    <col min="53" max="53" width="13.33203125" bestFit="1" customWidth="1"/>
    <col min="54" max="54" width="9.5546875" bestFit="1" customWidth="1"/>
    <col min="55" max="55" width="8.77734375" bestFit="1" customWidth="1"/>
    <col min="56" max="56" width="6" bestFit="1" customWidth="1"/>
    <col min="57" max="57" width="7.88671875" bestFit="1" customWidth="1"/>
    <col min="58" max="58" width="14.109375" bestFit="1" customWidth="1"/>
    <col min="59" max="59" width="10" bestFit="1" customWidth="1"/>
    <col min="60" max="60" width="6.77734375" bestFit="1" customWidth="1"/>
    <col min="61" max="61" width="19.44140625" bestFit="1" customWidth="1"/>
    <col min="62" max="62" width="8" bestFit="1" customWidth="1"/>
    <col min="63" max="63" width="5.6640625" bestFit="1" customWidth="1"/>
    <col min="64" max="64" width="10.21875" bestFit="1" customWidth="1"/>
    <col min="65" max="65" width="7.44140625" bestFit="1" customWidth="1"/>
    <col min="66" max="66" width="11.77734375" bestFit="1" customWidth="1"/>
    <col min="67" max="68" width="9.5546875" bestFit="1" customWidth="1"/>
    <col min="69" max="69" width="10.109375" bestFit="1" customWidth="1"/>
    <col min="70" max="70" width="14.33203125" bestFit="1" customWidth="1"/>
    <col min="71" max="71" width="16.88671875" bestFit="1" customWidth="1"/>
    <col min="72" max="72" width="14.33203125" bestFit="1" customWidth="1"/>
    <col min="73" max="73" width="16.88671875" bestFit="1" customWidth="1"/>
    <col min="74" max="74" width="17.33203125" bestFit="1" customWidth="1"/>
    <col min="75" max="75" width="16.88671875" bestFit="1" customWidth="1"/>
    <col min="76" max="76" width="14.33203125" bestFit="1" customWidth="1"/>
    <col min="77" max="77" width="16.88671875" bestFit="1" customWidth="1"/>
    <col min="78" max="78" width="14.33203125" bestFit="1" customWidth="1"/>
    <col min="79" max="79" width="16.88671875" bestFit="1" customWidth="1"/>
    <col min="80" max="80" width="14.33203125" bestFit="1" customWidth="1"/>
    <col min="81" max="81" width="16.88671875" bestFit="1" customWidth="1"/>
    <col min="82" max="82" width="14.33203125" bestFit="1" customWidth="1"/>
    <col min="83" max="83" width="16.88671875" bestFit="1" customWidth="1"/>
    <col min="84" max="84" width="14.33203125" bestFit="1" customWidth="1"/>
    <col min="85" max="85" width="16.88671875" bestFit="1" customWidth="1"/>
    <col min="86" max="86" width="14.33203125" bestFit="1" customWidth="1"/>
    <col min="87" max="87" width="16.88671875" bestFit="1" customWidth="1"/>
    <col min="88" max="88" width="14.33203125" bestFit="1" customWidth="1"/>
    <col min="89" max="89" width="16.88671875" bestFit="1" customWidth="1"/>
    <col min="90" max="90" width="14.33203125" bestFit="1" customWidth="1"/>
    <col min="91" max="91" width="16.88671875" bestFit="1" customWidth="1"/>
    <col min="92" max="92" width="14.33203125" bestFit="1" customWidth="1"/>
    <col min="93" max="93" width="16.88671875" bestFit="1" customWidth="1"/>
    <col min="94" max="94" width="14.33203125" bestFit="1" customWidth="1"/>
    <col min="95" max="95" width="16.88671875" bestFit="1" customWidth="1"/>
    <col min="96" max="96" width="14.33203125" bestFit="1" customWidth="1"/>
    <col min="97" max="97" width="16.88671875" bestFit="1" customWidth="1"/>
    <col min="98" max="98" width="14.33203125" bestFit="1" customWidth="1"/>
    <col min="99" max="99" width="16.88671875" bestFit="1" customWidth="1"/>
    <col min="100" max="100" width="14.33203125" bestFit="1" customWidth="1"/>
    <col min="101" max="101" width="16.88671875" bestFit="1" customWidth="1"/>
    <col min="102" max="102" width="14.33203125" bestFit="1" customWidth="1"/>
    <col min="103" max="103" width="16.88671875" bestFit="1" customWidth="1"/>
    <col min="104" max="104" width="14.33203125" bestFit="1" customWidth="1"/>
    <col min="105" max="105" width="16.88671875" bestFit="1" customWidth="1"/>
    <col min="106" max="106" width="14.33203125" bestFit="1" customWidth="1"/>
    <col min="107" max="107" width="16.88671875" bestFit="1" customWidth="1"/>
    <col min="108" max="108" width="14.33203125" bestFit="1" customWidth="1"/>
    <col min="109" max="109" width="16.88671875" bestFit="1" customWidth="1"/>
    <col min="110" max="110" width="14.33203125" bestFit="1" customWidth="1"/>
    <col min="111" max="111" width="16.88671875" bestFit="1" customWidth="1"/>
    <col min="112" max="112" width="14.33203125" bestFit="1" customWidth="1"/>
    <col min="113" max="113" width="16.88671875" bestFit="1" customWidth="1"/>
    <col min="114" max="114" width="14.33203125" bestFit="1" customWidth="1"/>
    <col min="115" max="115" width="16.88671875" bestFit="1" customWidth="1"/>
    <col min="116" max="116" width="14.33203125" bestFit="1" customWidth="1"/>
    <col min="117" max="117" width="16.88671875" bestFit="1" customWidth="1"/>
    <col min="118" max="118" width="14.33203125" bestFit="1" customWidth="1"/>
    <col min="119" max="119" width="16.88671875" bestFit="1" customWidth="1"/>
    <col min="120" max="120" width="14.33203125" bestFit="1" customWidth="1"/>
    <col min="121" max="121" width="16.88671875" bestFit="1" customWidth="1"/>
    <col min="122" max="122" width="14.33203125" bestFit="1" customWidth="1"/>
    <col min="123" max="123" width="16.88671875" bestFit="1" customWidth="1"/>
    <col min="124" max="124" width="19.44140625" bestFit="1" customWidth="1"/>
    <col min="125" max="125" width="16.88671875" bestFit="1" customWidth="1"/>
    <col min="126" max="126" width="14.33203125" bestFit="1" customWidth="1"/>
    <col min="127" max="127" width="16.88671875" bestFit="1" customWidth="1"/>
    <col min="128" max="128" width="14.33203125" bestFit="1" customWidth="1"/>
    <col min="129" max="129" width="16.88671875" bestFit="1" customWidth="1"/>
    <col min="130" max="130" width="14.33203125" bestFit="1" customWidth="1"/>
    <col min="131" max="131" width="16.88671875" bestFit="1" customWidth="1"/>
    <col min="132" max="132" width="14.33203125" bestFit="1" customWidth="1"/>
    <col min="133" max="133" width="16.88671875" bestFit="1" customWidth="1"/>
    <col min="134" max="134" width="19.6640625" bestFit="1" customWidth="1"/>
    <col min="135" max="135" width="22.5546875" bestFit="1" customWidth="1"/>
    <col min="136" max="136" width="26.6640625" bestFit="1" customWidth="1"/>
    <col min="137" max="137" width="19.6640625" bestFit="1" customWidth="1"/>
  </cols>
  <sheetData>
    <row r="1" spans="1:67" x14ac:dyDescent="0.3">
      <c r="A1" s="1" t="s">
        <v>1147</v>
      </c>
      <c r="B1" s="1" t="s">
        <v>1046</v>
      </c>
    </row>
    <row r="2" spans="1:67" x14ac:dyDescent="0.3">
      <c r="A2" s="1" t="s">
        <v>1045</v>
      </c>
      <c r="B2" t="s">
        <v>83</v>
      </c>
      <c r="C2" s="4" t="s">
        <v>3</v>
      </c>
      <c r="D2" s="4" t="s">
        <v>789</v>
      </c>
      <c r="E2" s="4" t="s">
        <v>73</v>
      </c>
      <c r="F2" s="4" t="s">
        <v>11</v>
      </c>
      <c r="G2" s="4" t="s">
        <v>12</v>
      </c>
      <c r="H2" s="4" t="s">
        <v>1030</v>
      </c>
      <c r="I2" s="4" t="s">
        <v>35</v>
      </c>
      <c r="J2" s="4" t="s">
        <v>23</v>
      </c>
      <c r="K2" s="4" t="s">
        <v>14</v>
      </c>
      <c r="L2" s="4" t="s">
        <v>30</v>
      </c>
      <c r="M2" s="4" t="s">
        <v>31</v>
      </c>
      <c r="N2" s="4" t="s">
        <v>28</v>
      </c>
      <c r="O2" s="4" t="s">
        <v>33</v>
      </c>
      <c r="P2" s="4" t="s">
        <v>24</v>
      </c>
      <c r="Q2" s="4" t="s">
        <v>29</v>
      </c>
      <c r="R2" s="4" t="s">
        <v>75</v>
      </c>
      <c r="S2" s="4" t="s">
        <v>22</v>
      </c>
      <c r="T2" s="4" t="s">
        <v>8</v>
      </c>
      <c r="U2" s="4" t="s">
        <v>9</v>
      </c>
      <c r="V2" s="4" t="s">
        <v>46</v>
      </c>
      <c r="W2" s="4" t="s">
        <v>50</v>
      </c>
      <c r="X2" s="4" t="s">
        <v>82</v>
      </c>
      <c r="Y2" s="4" t="s">
        <v>38</v>
      </c>
      <c r="Z2" s="4" t="s">
        <v>62</v>
      </c>
      <c r="AA2" s="4" t="s">
        <v>59</v>
      </c>
      <c r="AB2" s="4" t="s">
        <v>26</v>
      </c>
      <c r="AC2" s="4" t="s">
        <v>21</v>
      </c>
      <c r="AD2" s="4" t="s">
        <v>63</v>
      </c>
      <c r="AE2" s="4" t="s">
        <v>32</v>
      </c>
      <c r="AF2" s="4" t="s">
        <v>19</v>
      </c>
      <c r="AG2" s="4" t="s">
        <v>52</v>
      </c>
      <c r="AH2" s="4" t="s">
        <v>53</v>
      </c>
      <c r="AI2" s="4" t="s">
        <v>54</v>
      </c>
      <c r="AJ2" s="4" t="s">
        <v>45</v>
      </c>
      <c r="AK2" s="4" t="s">
        <v>74</v>
      </c>
      <c r="AL2" s="4" t="s">
        <v>61</v>
      </c>
      <c r="AM2" s="4" t="s">
        <v>58</v>
      </c>
      <c r="AN2" s="4" t="s">
        <v>64</v>
      </c>
      <c r="AO2" s="4" t="s">
        <v>56</v>
      </c>
      <c r="AP2" s="4" t="s">
        <v>72</v>
      </c>
      <c r="AQ2" s="4" t="s">
        <v>76</v>
      </c>
      <c r="AR2" s="4" t="s">
        <v>48</v>
      </c>
      <c r="AS2" s="4" t="s">
        <v>47</v>
      </c>
      <c r="AT2" s="4" t="s">
        <v>77</v>
      </c>
      <c r="AU2" s="4" t="s">
        <v>43</v>
      </c>
      <c r="AV2" s="4" t="s">
        <v>68</v>
      </c>
      <c r="AW2" s="4" t="s">
        <v>39</v>
      </c>
      <c r="AX2" s="4" t="s">
        <v>55</v>
      </c>
      <c r="AY2" s="4" t="s">
        <v>13</v>
      </c>
      <c r="AZ2" s="4" t="s">
        <v>40</v>
      </c>
      <c r="BA2" s="4" t="s">
        <v>27</v>
      </c>
      <c r="BB2" s="4" t="s">
        <v>71</v>
      </c>
      <c r="BC2" s="4" t="s">
        <v>60</v>
      </c>
      <c r="BD2" s="4" t="s">
        <v>25</v>
      </c>
      <c r="BE2" s="4" t="s">
        <v>41</v>
      </c>
      <c r="BF2" s="4" t="s">
        <v>79</v>
      </c>
      <c r="BG2" s="4" t="s">
        <v>51</v>
      </c>
      <c r="BH2" s="4" t="s">
        <v>78</v>
      </c>
      <c r="BI2" s="4" t="s">
        <v>70</v>
      </c>
      <c r="BJ2" s="4" t="s">
        <v>49</v>
      </c>
      <c r="BK2" s="4" t="s">
        <v>34</v>
      </c>
      <c r="BL2" s="4" t="s">
        <v>44</v>
      </c>
      <c r="BM2" t="s">
        <v>36</v>
      </c>
      <c r="BN2" s="4" t="s">
        <v>69</v>
      </c>
      <c r="BO2" t="s">
        <v>4</v>
      </c>
    </row>
    <row r="3" spans="1:67" x14ac:dyDescent="0.3">
      <c r="A3" s="5" t="s">
        <v>1041</v>
      </c>
      <c r="B3" s="23">
        <v>4880.3500000000004</v>
      </c>
      <c r="C3" s="23">
        <v>-728.74</v>
      </c>
      <c r="D3" s="23">
        <v>-810.65</v>
      </c>
      <c r="E3" s="23">
        <v>-586.12</v>
      </c>
      <c r="F3" s="23">
        <v>-121.5</v>
      </c>
      <c r="G3" s="23"/>
      <c r="H3" s="23">
        <v>-85.259999999999991</v>
      </c>
      <c r="I3" s="23">
        <v>-320.26</v>
      </c>
      <c r="J3" s="23">
        <v>-66.23</v>
      </c>
      <c r="K3" s="23">
        <v>-1617.73</v>
      </c>
      <c r="L3" s="23">
        <v>-120.94</v>
      </c>
      <c r="M3" s="23"/>
      <c r="N3" s="23">
        <v>-165.8</v>
      </c>
      <c r="O3" s="23">
        <v>-166.66</v>
      </c>
      <c r="P3" s="23"/>
      <c r="Q3" s="23"/>
      <c r="R3" s="23">
        <v>-29.1</v>
      </c>
      <c r="S3" s="23">
        <v>-17.59</v>
      </c>
      <c r="T3" s="23"/>
      <c r="U3" s="23">
        <v>-343.42</v>
      </c>
      <c r="V3" s="23">
        <v>-12.01</v>
      </c>
      <c r="W3" s="23">
        <v>-33.549999999999997</v>
      </c>
      <c r="X3" s="23">
        <v>-45.509999999999991</v>
      </c>
      <c r="Y3" s="23">
        <v>-20.71</v>
      </c>
      <c r="Z3" s="23"/>
      <c r="AA3" s="23"/>
      <c r="AB3" s="23">
        <v>-27.9</v>
      </c>
      <c r="AC3" s="23">
        <v>-192.7</v>
      </c>
      <c r="AD3" s="23"/>
      <c r="AE3" s="23">
        <v>0.92999999999999883</v>
      </c>
      <c r="AF3" s="23"/>
      <c r="AG3" s="23">
        <v>-45.89</v>
      </c>
      <c r="AH3" s="23">
        <v>-13.08</v>
      </c>
      <c r="AI3" s="23">
        <v>-13</v>
      </c>
      <c r="AJ3" s="23">
        <v>-60.95</v>
      </c>
      <c r="AK3" s="23">
        <v>-25</v>
      </c>
      <c r="AL3" s="23"/>
      <c r="AM3" s="23"/>
      <c r="AN3" s="23"/>
      <c r="AO3" s="23">
        <v>-29.15</v>
      </c>
      <c r="AP3" s="23"/>
      <c r="AQ3" s="23"/>
      <c r="AR3" s="23">
        <v>390.33</v>
      </c>
      <c r="AS3" s="23">
        <v>-92.96</v>
      </c>
      <c r="AT3" s="23"/>
      <c r="AU3" s="23">
        <v>-25</v>
      </c>
      <c r="AV3" s="23"/>
      <c r="AW3" s="23">
        <v>-11.95</v>
      </c>
      <c r="AX3" s="23">
        <v>-12.48</v>
      </c>
      <c r="AY3" s="23">
        <v>-213.52000000000004</v>
      </c>
      <c r="AZ3" s="23"/>
      <c r="BA3" s="23">
        <v>-150</v>
      </c>
      <c r="BB3" s="23"/>
      <c r="BC3" s="23"/>
      <c r="BD3" s="23">
        <v>-3.3</v>
      </c>
      <c r="BE3" s="23"/>
      <c r="BF3" s="23"/>
      <c r="BG3" s="23"/>
      <c r="BH3" s="23"/>
      <c r="BI3" s="23"/>
      <c r="BJ3" s="23">
        <v>-12.95</v>
      </c>
      <c r="BK3" s="23"/>
      <c r="BL3" s="23"/>
      <c r="BM3" s="23"/>
      <c r="BN3" s="23">
        <v>70</v>
      </c>
      <c r="BO3" s="23">
        <v>-879.99999999999955</v>
      </c>
    </row>
    <row r="4" spans="1:67" x14ac:dyDescent="0.3">
      <c r="A4" s="5" t="s">
        <v>1040</v>
      </c>
      <c r="B4" s="23">
        <v>4656.53</v>
      </c>
      <c r="C4" s="23">
        <v>-679.88000000000034</v>
      </c>
      <c r="D4" s="23">
        <v>-810.65</v>
      </c>
      <c r="E4" s="23">
        <v>-586.12</v>
      </c>
      <c r="F4" s="23">
        <v>-127.5</v>
      </c>
      <c r="G4" s="23">
        <v>-95.86</v>
      </c>
      <c r="H4" s="23">
        <v>-85.259999999999991</v>
      </c>
      <c r="I4" s="23">
        <v>-49.22</v>
      </c>
      <c r="J4" s="23"/>
      <c r="K4" s="23">
        <v>-2508.67</v>
      </c>
      <c r="L4" s="23">
        <v>-126.92</v>
      </c>
      <c r="M4" s="23"/>
      <c r="N4" s="23">
        <v>-165.8</v>
      </c>
      <c r="O4" s="23">
        <v>-166.66</v>
      </c>
      <c r="P4" s="23"/>
      <c r="Q4" s="23"/>
      <c r="R4" s="23">
        <v>117.20999999999998</v>
      </c>
      <c r="S4" s="23"/>
      <c r="T4" s="23"/>
      <c r="U4" s="23">
        <v>-296.08</v>
      </c>
      <c r="V4" s="23">
        <v>-12.01</v>
      </c>
      <c r="W4" s="23">
        <v>-33.549999999999997</v>
      </c>
      <c r="X4" s="23">
        <v>-175.74</v>
      </c>
      <c r="Y4" s="23">
        <v>122.28999999999999</v>
      </c>
      <c r="Z4" s="23"/>
      <c r="AA4" s="23"/>
      <c r="AB4" s="23">
        <v>-56.899999999999991</v>
      </c>
      <c r="AC4" s="23"/>
      <c r="AD4" s="23"/>
      <c r="AE4" s="23">
        <v>-17.899999999999999</v>
      </c>
      <c r="AF4" s="23">
        <v>-1.5</v>
      </c>
      <c r="AG4" s="23">
        <v>-22.89</v>
      </c>
      <c r="AH4" s="23"/>
      <c r="AI4" s="23"/>
      <c r="AJ4" s="23">
        <v>-13.99</v>
      </c>
      <c r="AK4" s="23"/>
      <c r="AL4" s="23"/>
      <c r="AM4" s="23"/>
      <c r="AN4" s="23"/>
      <c r="AO4" s="23">
        <v>-28.7</v>
      </c>
      <c r="AP4" s="23"/>
      <c r="AQ4" s="23"/>
      <c r="AR4" s="23"/>
      <c r="AS4" s="23">
        <v>-82.12</v>
      </c>
      <c r="AT4" s="23"/>
      <c r="AU4" s="23">
        <v>-25</v>
      </c>
      <c r="AV4" s="23"/>
      <c r="AW4" s="23">
        <v>-11.95</v>
      </c>
      <c r="AX4" s="23"/>
      <c r="AY4" s="23">
        <v>-168.53</v>
      </c>
      <c r="AZ4" s="23"/>
      <c r="BA4" s="23">
        <v>-60</v>
      </c>
      <c r="BB4" s="23"/>
      <c r="BC4" s="23"/>
      <c r="BD4" s="23"/>
      <c r="BE4" s="23"/>
      <c r="BF4" s="23"/>
      <c r="BG4" s="23">
        <v>-84.7</v>
      </c>
      <c r="BH4" s="23"/>
      <c r="BI4" s="23"/>
      <c r="BJ4" s="23">
        <v>-197.32999999999998</v>
      </c>
      <c r="BK4" s="23"/>
      <c r="BL4" s="23"/>
      <c r="BM4" s="23"/>
      <c r="BN4" s="23"/>
      <c r="BO4" s="23">
        <v>-1795.4000000000008</v>
      </c>
    </row>
    <row r="5" spans="1:67" x14ac:dyDescent="0.3">
      <c r="A5" s="5" t="s">
        <v>1039</v>
      </c>
      <c r="B5" s="23">
        <v>5546.02</v>
      </c>
      <c r="C5" s="23">
        <v>-1235.3700000000001</v>
      </c>
      <c r="D5" s="23">
        <v>-810.65</v>
      </c>
      <c r="E5" s="23">
        <v>-586.12</v>
      </c>
      <c r="F5" s="23">
        <v>-265.71000000000004</v>
      </c>
      <c r="G5" s="23"/>
      <c r="H5" s="23">
        <v>-85.259999999999991</v>
      </c>
      <c r="I5" s="23">
        <v>-143.57</v>
      </c>
      <c r="J5" s="23">
        <v>-136.26999999999998</v>
      </c>
      <c r="K5" s="23">
        <v>-729.38000000000011</v>
      </c>
      <c r="L5" s="23">
        <v>-75.959999999999994</v>
      </c>
      <c r="M5" s="23"/>
      <c r="N5" s="23">
        <v>-166.78</v>
      </c>
      <c r="O5" s="23">
        <v>-166.66</v>
      </c>
      <c r="P5" s="23"/>
      <c r="Q5" s="23">
        <v>3234.04</v>
      </c>
      <c r="R5" s="23">
        <v>-189.31</v>
      </c>
      <c r="S5" s="23">
        <v>-12.5</v>
      </c>
      <c r="T5" s="23">
        <v>-33.549999999999997</v>
      </c>
      <c r="U5" s="23">
        <v>-531.63</v>
      </c>
      <c r="V5" s="23">
        <v>-12.01</v>
      </c>
      <c r="W5" s="23"/>
      <c r="X5" s="23">
        <v>-161.15</v>
      </c>
      <c r="Y5" s="23">
        <v>-20.71</v>
      </c>
      <c r="Z5" s="23"/>
      <c r="AA5" s="23"/>
      <c r="AB5" s="23">
        <v>-41.300000000000004</v>
      </c>
      <c r="AC5" s="23"/>
      <c r="AD5" s="23"/>
      <c r="AE5" s="23">
        <v>-17.5</v>
      </c>
      <c r="AF5" s="23">
        <v>-1.5</v>
      </c>
      <c r="AG5" s="23"/>
      <c r="AH5" s="23">
        <v>-11.99</v>
      </c>
      <c r="AI5" s="23"/>
      <c r="AJ5" s="23">
        <v>-90.99</v>
      </c>
      <c r="AK5" s="23"/>
      <c r="AL5" s="23"/>
      <c r="AM5" s="23"/>
      <c r="AN5" s="23"/>
      <c r="AO5" s="23">
        <v>-5.95</v>
      </c>
      <c r="AP5" s="23"/>
      <c r="AQ5" s="23">
        <v>-5.09</v>
      </c>
      <c r="AR5" s="23">
        <v>-196.95000000000002</v>
      </c>
      <c r="AS5" s="23">
        <v>-38.739999999999995</v>
      </c>
      <c r="AT5" s="23"/>
      <c r="AU5" s="23">
        <v>-50</v>
      </c>
      <c r="AV5" s="23">
        <v>-40.799999999999997</v>
      </c>
      <c r="AW5" s="23">
        <v>-5.6199999999999992</v>
      </c>
      <c r="AX5" s="23"/>
      <c r="AY5" s="23">
        <v>-132.5</v>
      </c>
      <c r="AZ5" s="23"/>
      <c r="BA5" s="23"/>
      <c r="BB5" s="23"/>
      <c r="BC5" s="23"/>
      <c r="BD5" s="23">
        <v>-7</v>
      </c>
      <c r="BE5" s="23"/>
      <c r="BF5" s="23"/>
      <c r="BG5" s="23"/>
      <c r="BH5" s="23"/>
      <c r="BI5" s="23"/>
      <c r="BJ5" s="23"/>
      <c r="BK5" s="23"/>
      <c r="BL5" s="23">
        <v>-34.5</v>
      </c>
      <c r="BM5" s="23"/>
      <c r="BN5" s="23">
        <v>-26.5</v>
      </c>
      <c r="BO5" s="23">
        <v>2710.5399999999995</v>
      </c>
    </row>
    <row r="6" spans="1:67" x14ac:dyDescent="0.3">
      <c r="A6" s="5" t="s">
        <v>1038</v>
      </c>
      <c r="B6" s="23">
        <v>5108.93</v>
      </c>
      <c r="C6" s="23">
        <v>-924.1099999999999</v>
      </c>
      <c r="D6" s="23">
        <v>-810.65</v>
      </c>
      <c r="E6" s="23">
        <v>-586.12</v>
      </c>
      <c r="F6" s="23">
        <v>-142</v>
      </c>
      <c r="G6" s="23">
        <v>-159.85</v>
      </c>
      <c r="H6" s="23">
        <v>-85.259999999999991</v>
      </c>
      <c r="I6" s="23">
        <v>-168.89999999999998</v>
      </c>
      <c r="J6" s="23">
        <v>-66.03</v>
      </c>
      <c r="K6" s="23">
        <v>-326.02999999999997</v>
      </c>
      <c r="L6" s="23">
        <v>-44.98</v>
      </c>
      <c r="M6" s="23">
        <v>-5</v>
      </c>
      <c r="N6" s="23">
        <v>-166.78</v>
      </c>
      <c r="O6" s="23">
        <v>-166.66</v>
      </c>
      <c r="P6" s="23"/>
      <c r="Q6" s="23"/>
      <c r="R6" s="23">
        <v>-130.26999999999998</v>
      </c>
      <c r="S6" s="23">
        <v>-38.5</v>
      </c>
      <c r="T6" s="23"/>
      <c r="U6" s="23">
        <v>-536.43999999999994</v>
      </c>
      <c r="V6" s="23">
        <v>-12.01</v>
      </c>
      <c r="W6" s="23">
        <v>-33.549999999999997</v>
      </c>
      <c r="X6" s="23">
        <v>-232.26</v>
      </c>
      <c r="Y6" s="23">
        <v>-20.71</v>
      </c>
      <c r="Z6" s="23"/>
      <c r="AA6" s="23"/>
      <c r="AB6" s="23">
        <v>-36.4</v>
      </c>
      <c r="AC6" s="23">
        <v>-317.25</v>
      </c>
      <c r="AD6" s="23">
        <v>-10.28</v>
      </c>
      <c r="AE6" s="23">
        <v>-166.37</v>
      </c>
      <c r="AF6" s="23">
        <v>-11.49</v>
      </c>
      <c r="AG6" s="23">
        <v>-5.5</v>
      </c>
      <c r="AH6" s="23"/>
      <c r="AI6" s="23">
        <v>-34</v>
      </c>
      <c r="AJ6" s="23">
        <v>-44.98</v>
      </c>
      <c r="AK6" s="23"/>
      <c r="AL6" s="23">
        <v>-7</v>
      </c>
      <c r="AM6" s="23"/>
      <c r="AN6" s="23">
        <v>-81.8</v>
      </c>
      <c r="AO6" s="23"/>
      <c r="AP6" s="23"/>
      <c r="AQ6" s="23"/>
      <c r="AR6" s="23">
        <v>-21.78</v>
      </c>
      <c r="AS6" s="23"/>
      <c r="AT6" s="23"/>
      <c r="AU6" s="23">
        <v>-25</v>
      </c>
      <c r="AV6" s="23">
        <v>-49.6</v>
      </c>
      <c r="AW6" s="23">
        <v>-12</v>
      </c>
      <c r="AX6" s="23"/>
      <c r="AY6" s="23">
        <v>-149.30000000000001</v>
      </c>
      <c r="AZ6" s="23">
        <v>-363.29</v>
      </c>
      <c r="BA6" s="23">
        <v>-150</v>
      </c>
      <c r="BB6" s="23"/>
      <c r="BC6" s="23">
        <v>-50.8</v>
      </c>
      <c r="BD6" s="23">
        <v>7</v>
      </c>
      <c r="BE6" s="23"/>
      <c r="BF6" s="23">
        <v>-201.19</v>
      </c>
      <c r="BG6" s="23"/>
      <c r="BH6" s="23"/>
      <c r="BI6" s="23"/>
      <c r="BJ6" s="23"/>
      <c r="BK6" s="23"/>
      <c r="BL6" s="23">
        <v>-10</v>
      </c>
      <c r="BM6" s="23"/>
      <c r="BN6" s="23">
        <v>31</v>
      </c>
      <c r="BO6" s="23">
        <v>-1257.2099999999996</v>
      </c>
    </row>
    <row r="7" spans="1:67" x14ac:dyDescent="0.3">
      <c r="A7" s="5" t="s">
        <v>1037</v>
      </c>
      <c r="B7" s="23">
        <v>7249.02</v>
      </c>
      <c r="C7" s="23">
        <v>-1037.9500000000003</v>
      </c>
      <c r="D7" s="23">
        <v>-810.65</v>
      </c>
      <c r="E7" s="23">
        <v>-586.12</v>
      </c>
      <c r="F7" s="23">
        <v>51.33</v>
      </c>
      <c r="G7" s="23"/>
      <c r="H7" s="23">
        <v>-45.25</v>
      </c>
      <c r="I7" s="23">
        <v>-162.84</v>
      </c>
      <c r="J7" s="23">
        <v>-69.650000000000006</v>
      </c>
      <c r="K7" s="23">
        <v>-240.33999999999995</v>
      </c>
      <c r="L7" s="23">
        <v>-24.1</v>
      </c>
      <c r="M7" s="23">
        <v>-5</v>
      </c>
      <c r="N7" s="23">
        <v>-166.78</v>
      </c>
      <c r="O7" s="23">
        <v>-166.66</v>
      </c>
      <c r="P7" s="23">
        <v>-120</v>
      </c>
      <c r="Q7" s="23"/>
      <c r="R7" s="23">
        <v>154.4</v>
      </c>
      <c r="S7" s="23">
        <v>-9</v>
      </c>
      <c r="T7" s="23"/>
      <c r="U7" s="23">
        <v>-454.12999999999994</v>
      </c>
      <c r="V7" s="23">
        <v>-12.01</v>
      </c>
      <c r="W7" s="23">
        <v>-33.549999999999997</v>
      </c>
      <c r="X7" s="23">
        <v>-313.74</v>
      </c>
      <c r="Y7" s="23">
        <v>-20.71</v>
      </c>
      <c r="Z7" s="23">
        <v>-0.99</v>
      </c>
      <c r="AA7" s="23">
        <v>-89.17</v>
      </c>
      <c r="AB7" s="23">
        <v>-22.5</v>
      </c>
      <c r="AC7" s="23">
        <v>-96.5</v>
      </c>
      <c r="AD7" s="23"/>
      <c r="AE7" s="23"/>
      <c r="AF7" s="23">
        <v>-1.5</v>
      </c>
      <c r="AG7" s="23">
        <v>-14.99</v>
      </c>
      <c r="AH7" s="23"/>
      <c r="AI7" s="23">
        <v>-35</v>
      </c>
      <c r="AJ7" s="23">
        <v>-120.99</v>
      </c>
      <c r="AK7" s="23"/>
      <c r="AL7" s="23">
        <v>-20.5</v>
      </c>
      <c r="AM7" s="23">
        <v>-59.41</v>
      </c>
      <c r="AN7" s="23"/>
      <c r="AO7" s="23">
        <v>-25.9</v>
      </c>
      <c r="AP7" s="23"/>
      <c r="AQ7" s="23"/>
      <c r="AR7" s="23"/>
      <c r="AS7" s="23"/>
      <c r="AT7" s="23">
        <v>-45</v>
      </c>
      <c r="AU7" s="23">
        <v>-25</v>
      </c>
      <c r="AV7" s="23"/>
      <c r="AW7" s="23">
        <v>-12</v>
      </c>
      <c r="AX7" s="23">
        <v>-24.99</v>
      </c>
      <c r="AY7" s="23">
        <v>-104.18</v>
      </c>
      <c r="AZ7" s="23">
        <v>-899.89</v>
      </c>
      <c r="BA7" s="23"/>
      <c r="BB7" s="23"/>
      <c r="BC7" s="23">
        <v>-116.5</v>
      </c>
      <c r="BD7" s="23">
        <v>-3.3</v>
      </c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>
        <v>1457.9600000000007</v>
      </c>
    </row>
    <row r="8" spans="1:67" x14ac:dyDescent="0.3">
      <c r="A8" s="5" t="s">
        <v>1036</v>
      </c>
      <c r="B8" s="23">
        <v>6896.6299999999992</v>
      </c>
      <c r="C8" s="23">
        <v>-952.25000000000057</v>
      </c>
      <c r="D8" s="23">
        <v>-810.65</v>
      </c>
      <c r="E8" s="23">
        <v>-586.12</v>
      </c>
      <c r="F8" s="23">
        <v>-108.31</v>
      </c>
      <c r="G8" s="23"/>
      <c r="H8" s="23">
        <v>-134.53</v>
      </c>
      <c r="I8" s="23">
        <v>-47.46</v>
      </c>
      <c r="J8" s="23">
        <v>-74.430000000000007</v>
      </c>
      <c r="K8" s="23">
        <v>-62</v>
      </c>
      <c r="L8" s="23">
        <v>-53.22</v>
      </c>
      <c r="M8" s="23">
        <v>-7.58</v>
      </c>
      <c r="N8" s="23">
        <v>-53.29</v>
      </c>
      <c r="O8" s="23">
        <v>-166.66</v>
      </c>
      <c r="P8" s="23">
        <v>-125.81</v>
      </c>
      <c r="Q8" s="23">
        <v>-310.06</v>
      </c>
      <c r="R8" s="23">
        <v>-11.979999999999993</v>
      </c>
      <c r="S8" s="23">
        <v>-12.35</v>
      </c>
      <c r="T8" s="23">
        <v>-45.559999999999995</v>
      </c>
      <c r="U8" s="23">
        <v>-80.289999999999992</v>
      </c>
      <c r="V8" s="23"/>
      <c r="W8" s="23"/>
      <c r="X8" s="23">
        <v>-375.81</v>
      </c>
      <c r="Y8" s="23">
        <v>-20.71</v>
      </c>
      <c r="Z8" s="23">
        <v>-43.96</v>
      </c>
      <c r="AA8" s="23">
        <v>-52.05</v>
      </c>
      <c r="AB8" s="23">
        <v>-15.200000000000001</v>
      </c>
      <c r="AC8" s="23">
        <v>-192.38</v>
      </c>
      <c r="AD8" s="23">
        <v>-3.1</v>
      </c>
      <c r="AE8" s="23">
        <v>-133.97999999999999</v>
      </c>
      <c r="AF8" s="23">
        <v>-1.5</v>
      </c>
      <c r="AG8" s="23">
        <v>-44.95</v>
      </c>
      <c r="AH8" s="23">
        <v>-16.579999999999998</v>
      </c>
      <c r="AI8" s="23"/>
      <c r="AJ8" s="23">
        <v>-241.97000000000003</v>
      </c>
      <c r="AK8" s="23"/>
      <c r="AL8" s="23"/>
      <c r="AM8" s="23"/>
      <c r="AN8" s="23"/>
      <c r="AO8" s="23">
        <v>-71</v>
      </c>
      <c r="AP8" s="23">
        <v>-46.65</v>
      </c>
      <c r="AQ8" s="23"/>
      <c r="AR8" s="23">
        <v>-69.98</v>
      </c>
      <c r="AS8" s="23"/>
      <c r="AT8" s="23"/>
      <c r="AU8" s="23"/>
      <c r="AV8" s="23"/>
      <c r="AW8" s="23">
        <v>-12</v>
      </c>
      <c r="AX8" s="23">
        <v>-14.68</v>
      </c>
      <c r="AY8" s="23">
        <v>-90.449999999999989</v>
      </c>
      <c r="AZ8" s="23">
        <v>-110.86</v>
      </c>
      <c r="BA8" s="23">
        <v>-150</v>
      </c>
      <c r="BB8" s="23"/>
      <c r="BC8" s="23"/>
      <c r="BD8" s="23">
        <v>-65</v>
      </c>
      <c r="BE8" s="23">
        <v>-113.49</v>
      </c>
      <c r="BF8" s="23"/>
      <c r="BG8" s="23"/>
      <c r="BH8" s="23">
        <v>-22.9</v>
      </c>
      <c r="BI8" s="23"/>
      <c r="BJ8" s="23"/>
      <c r="BK8" s="23"/>
      <c r="BL8" s="23"/>
      <c r="BM8" s="23"/>
      <c r="BN8" s="23"/>
      <c r="BO8" s="23">
        <v>1344.8799999999992</v>
      </c>
    </row>
    <row r="9" spans="1:67" x14ac:dyDescent="0.3">
      <c r="A9" s="26" t="s">
        <v>1033</v>
      </c>
      <c r="B9" s="25">
        <v>5039.74</v>
      </c>
      <c r="C9" s="25">
        <v>-939.6500000000002</v>
      </c>
      <c r="D9" s="25">
        <v>-810.65</v>
      </c>
      <c r="E9" s="25">
        <v>-586.12</v>
      </c>
      <c r="F9" s="25">
        <v>-228.76</v>
      </c>
      <c r="G9" s="25"/>
      <c r="H9" s="25">
        <v>-95.85</v>
      </c>
      <c r="I9" s="25">
        <v>-78.489999999999995</v>
      </c>
      <c r="J9" s="25">
        <v>-76.83</v>
      </c>
      <c r="K9" s="25">
        <v>-207.26999999999998</v>
      </c>
      <c r="L9" s="25">
        <v>-14.010000000000002</v>
      </c>
      <c r="M9" s="25">
        <v>-5</v>
      </c>
      <c r="N9" s="25">
        <v>-166.78</v>
      </c>
      <c r="O9" s="25">
        <v>-171.66</v>
      </c>
      <c r="P9" s="25">
        <v>-125.81</v>
      </c>
      <c r="Q9" s="25"/>
      <c r="R9" s="25">
        <v>-19.979999999999997</v>
      </c>
      <c r="S9" s="25">
        <v>-6.5</v>
      </c>
      <c r="T9" s="25"/>
      <c r="U9" s="25">
        <v>-176.85000000000002</v>
      </c>
      <c r="V9" s="25">
        <v>-12.01</v>
      </c>
      <c r="W9" s="25">
        <v>-33.549999999999997</v>
      </c>
      <c r="X9" s="25">
        <v>-817.75</v>
      </c>
      <c r="Y9" s="25">
        <v>-20.71</v>
      </c>
      <c r="Z9" s="25">
        <v>-25.090000000000003</v>
      </c>
      <c r="AA9" s="25">
        <v>-49.99</v>
      </c>
      <c r="AB9" s="25">
        <v>-11.9</v>
      </c>
      <c r="AC9" s="25">
        <v>-165.9</v>
      </c>
      <c r="AD9" s="25"/>
      <c r="AE9" s="25"/>
      <c r="AF9" s="25"/>
      <c r="AG9" s="25">
        <v>0</v>
      </c>
      <c r="AH9" s="25">
        <v>-15.48</v>
      </c>
      <c r="AI9" s="25">
        <v>-19</v>
      </c>
      <c r="AJ9" s="25">
        <v>-43.99</v>
      </c>
      <c r="AK9" s="25"/>
      <c r="AL9" s="25">
        <v>-8</v>
      </c>
      <c r="AM9" s="25"/>
      <c r="AN9" s="25"/>
      <c r="AO9" s="25">
        <v>-35.200000000000003</v>
      </c>
      <c r="AP9" s="25"/>
      <c r="AQ9" s="25">
        <v>-4.59</v>
      </c>
      <c r="AR9" s="25">
        <v>59.099999999999994</v>
      </c>
      <c r="AS9" s="25">
        <v>-25.09</v>
      </c>
      <c r="AT9" s="25"/>
      <c r="AU9" s="25">
        <v>-25</v>
      </c>
      <c r="AV9" s="25">
        <v>-92.31</v>
      </c>
      <c r="AW9" s="25"/>
      <c r="AX9" s="25"/>
      <c r="AY9" s="25">
        <v>-122.05000000000003</v>
      </c>
      <c r="AZ9" s="25">
        <v>-48.95</v>
      </c>
      <c r="BA9" s="25"/>
      <c r="BB9" s="25">
        <v>-12</v>
      </c>
      <c r="BC9" s="25">
        <v>-17.850000000000001</v>
      </c>
      <c r="BD9" s="25">
        <v>-12.1</v>
      </c>
      <c r="BE9" s="25"/>
      <c r="BF9" s="25"/>
      <c r="BG9" s="25"/>
      <c r="BH9" s="25"/>
      <c r="BI9" s="25"/>
      <c r="BJ9" s="25"/>
      <c r="BK9" s="25">
        <v>-85</v>
      </c>
      <c r="BL9" s="25"/>
      <c r="BM9" s="25">
        <v>-24</v>
      </c>
      <c r="BN9" s="25">
        <v>-25</v>
      </c>
      <c r="BO9" s="25">
        <v>-363.88000000000017</v>
      </c>
    </row>
    <row r="10" spans="1:67" x14ac:dyDescent="0.3">
      <c r="A10" s="18" t="s">
        <v>1034</v>
      </c>
      <c r="B10" s="27">
        <v>4526.2800000000007</v>
      </c>
      <c r="C10" s="27">
        <v>-100.49000000000001</v>
      </c>
      <c r="D10" s="27"/>
      <c r="E10" s="27"/>
      <c r="F10" s="27">
        <v>-74</v>
      </c>
      <c r="G10" s="27"/>
      <c r="H10" s="27">
        <v>-45.25</v>
      </c>
      <c r="I10" s="27"/>
      <c r="J10" s="27"/>
      <c r="K10" s="27">
        <v>-211.85000000000002</v>
      </c>
      <c r="L10" s="27"/>
      <c r="M10" s="27">
        <v>-5</v>
      </c>
      <c r="N10" s="27"/>
      <c r="O10" s="27"/>
      <c r="P10" s="27">
        <v>-125.81</v>
      </c>
      <c r="Q10" s="27"/>
      <c r="R10" s="27">
        <v>-0.6</v>
      </c>
      <c r="S10" s="27"/>
      <c r="T10" s="27"/>
      <c r="U10" s="27">
        <v>-19.8</v>
      </c>
      <c r="V10" s="27"/>
      <c r="W10" s="27"/>
      <c r="X10" s="27">
        <v>-372.83000000000004</v>
      </c>
      <c r="Y10" s="27">
        <v>-20.71</v>
      </c>
      <c r="Z10" s="27"/>
      <c r="AA10" s="27"/>
      <c r="AB10" s="27">
        <v>-5</v>
      </c>
      <c r="AC10" s="27">
        <v>-40.099999999999994</v>
      </c>
      <c r="AD10" s="27"/>
      <c r="AE10" s="27">
        <v>-222.81</v>
      </c>
      <c r="AF10" s="27"/>
      <c r="AG10" s="27">
        <v>-57.94</v>
      </c>
      <c r="AH10" s="27">
        <v>-19.399999999999999</v>
      </c>
      <c r="AI10" s="27"/>
      <c r="AJ10" s="27">
        <v>-13.99</v>
      </c>
      <c r="AK10" s="27"/>
      <c r="AL10" s="27"/>
      <c r="AM10" s="27"/>
      <c r="AN10" s="27"/>
      <c r="AO10" s="27"/>
      <c r="AP10" s="27"/>
      <c r="AQ10" s="27">
        <v>-4.59</v>
      </c>
      <c r="AR10" s="27">
        <v>-166.16</v>
      </c>
      <c r="AS10" s="27"/>
      <c r="AT10" s="27"/>
      <c r="AU10" s="27">
        <v>-25</v>
      </c>
      <c r="AV10" s="27"/>
      <c r="AW10" s="27"/>
      <c r="AX10" s="27"/>
      <c r="AY10" s="27">
        <v>-18.07</v>
      </c>
      <c r="AZ10" s="27"/>
      <c r="BA10" s="27"/>
      <c r="BB10" s="27">
        <v>-12</v>
      </c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>
        <v>2964.880000000001</v>
      </c>
    </row>
    <row r="11" spans="1:67" x14ac:dyDescent="0.3">
      <c r="A11" s="5" t="s">
        <v>1035</v>
      </c>
      <c r="B11" s="23">
        <v>6390.4400000000005</v>
      </c>
      <c r="C11" s="23">
        <v>-725.86999999999989</v>
      </c>
      <c r="D11" s="23">
        <v>-810.65</v>
      </c>
      <c r="E11" s="23">
        <v>-586.12</v>
      </c>
      <c r="F11" s="23">
        <v>-97.89</v>
      </c>
      <c r="G11" s="23"/>
      <c r="H11" s="23">
        <v>-129.89999999999998</v>
      </c>
      <c r="I11" s="23">
        <v>-16.75</v>
      </c>
      <c r="J11" s="23">
        <v>-66</v>
      </c>
      <c r="K11" s="23"/>
      <c r="L11" s="23">
        <v>-74.959999999999994</v>
      </c>
      <c r="M11" s="23"/>
      <c r="N11" s="23">
        <v>-165.8</v>
      </c>
      <c r="O11" s="23">
        <v>-167.91</v>
      </c>
      <c r="P11" s="23"/>
      <c r="Q11" s="23">
        <v>-300.48</v>
      </c>
      <c r="R11" s="23">
        <v>30.700000000000003</v>
      </c>
      <c r="S11" s="23">
        <v>-9</v>
      </c>
      <c r="T11" s="23"/>
      <c r="U11" s="23">
        <v>-83.99</v>
      </c>
      <c r="V11" s="23">
        <v>-12.01</v>
      </c>
      <c r="W11" s="23">
        <v>-33.549999999999997</v>
      </c>
      <c r="X11" s="23">
        <v>84.57</v>
      </c>
      <c r="Y11" s="23">
        <v>-34.65</v>
      </c>
      <c r="Z11" s="23"/>
      <c r="AA11" s="23"/>
      <c r="AB11" s="23">
        <v>-50.699999999999989</v>
      </c>
      <c r="AC11" s="23">
        <v>-104.5</v>
      </c>
      <c r="AD11" s="23">
        <v>-37.96</v>
      </c>
      <c r="AE11" s="23">
        <v>-168.95999999999998</v>
      </c>
      <c r="AF11" s="23"/>
      <c r="AG11" s="23">
        <v>-1.08</v>
      </c>
      <c r="AH11" s="23"/>
      <c r="AI11" s="23"/>
      <c r="AJ11" s="23">
        <v>-361.98</v>
      </c>
      <c r="AK11" s="23"/>
      <c r="AL11" s="23"/>
      <c r="AM11" s="23">
        <v>-10.95</v>
      </c>
      <c r="AN11" s="23"/>
      <c r="AO11" s="23">
        <v>-44.85</v>
      </c>
      <c r="AP11" s="23"/>
      <c r="AQ11" s="23">
        <v>-7.9999999999998295E-2</v>
      </c>
      <c r="AR11" s="23">
        <v>-123.98</v>
      </c>
      <c r="AS11" s="23">
        <v>-2541.34</v>
      </c>
      <c r="AT11" s="23"/>
      <c r="AU11" s="23">
        <v>-23</v>
      </c>
      <c r="AV11" s="23">
        <v>-40</v>
      </c>
      <c r="AW11" s="23"/>
      <c r="AX11" s="23"/>
      <c r="AY11" s="23">
        <v>-117.42</v>
      </c>
      <c r="AZ11" s="23"/>
      <c r="BA11" s="23">
        <v>-150</v>
      </c>
      <c r="BB11" s="23"/>
      <c r="BC11" s="23"/>
      <c r="BD11" s="23">
        <v>-3.3</v>
      </c>
      <c r="BE11" s="23"/>
      <c r="BF11" s="23"/>
      <c r="BG11" s="23">
        <v>-70</v>
      </c>
      <c r="BH11" s="23"/>
      <c r="BI11" s="23"/>
      <c r="BJ11" s="23">
        <v>-12.95</v>
      </c>
      <c r="BK11" s="23">
        <v>-11.4</v>
      </c>
      <c r="BL11" s="23"/>
      <c r="BM11" s="23"/>
      <c r="BN11" s="23">
        <v>55</v>
      </c>
      <c r="BO11" s="23">
        <v>-629.26999999999941</v>
      </c>
    </row>
    <row r="12" spans="1:67" x14ac:dyDescent="0.3">
      <c r="A12" s="5" t="s">
        <v>1044</v>
      </c>
      <c r="B12" s="23">
        <v>4589.58</v>
      </c>
      <c r="C12" s="23">
        <v>-908.32999999999981</v>
      </c>
      <c r="D12" s="23">
        <v>-810.65</v>
      </c>
      <c r="E12" s="23">
        <v>-586.12</v>
      </c>
      <c r="F12" s="23">
        <v>-4.6899999999999977</v>
      </c>
      <c r="G12" s="23">
        <v>-95.86</v>
      </c>
      <c r="H12" s="23">
        <v>-85.259999999999991</v>
      </c>
      <c r="I12" s="23">
        <v>-143.75</v>
      </c>
      <c r="J12" s="23">
        <v>-66</v>
      </c>
      <c r="K12" s="23">
        <v>-53</v>
      </c>
      <c r="L12" s="23">
        <v>-74.959999999999994</v>
      </c>
      <c r="M12" s="23"/>
      <c r="N12" s="23">
        <v>-165.8</v>
      </c>
      <c r="O12" s="23">
        <v>-167.91</v>
      </c>
      <c r="P12" s="23"/>
      <c r="Q12" s="23"/>
      <c r="R12" s="23">
        <v>664.29</v>
      </c>
      <c r="S12" s="23">
        <v>-10.7</v>
      </c>
      <c r="T12" s="23"/>
      <c r="U12" s="23">
        <v>-219.82</v>
      </c>
      <c r="V12" s="23">
        <v>-12.01</v>
      </c>
      <c r="W12" s="23">
        <v>-33.549999999999997</v>
      </c>
      <c r="X12" s="23">
        <v>-136.46</v>
      </c>
      <c r="Y12" s="23">
        <v>-34.65</v>
      </c>
      <c r="Z12" s="23">
        <v>-13.93</v>
      </c>
      <c r="AA12" s="23"/>
      <c r="AB12" s="23">
        <v>-35.799999999999997</v>
      </c>
      <c r="AC12" s="23">
        <v>-595.44999999999993</v>
      </c>
      <c r="AD12" s="23"/>
      <c r="AE12" s="23">
        <v>-124.85000000000001</v>
      </c>
      <c r="AF12" s="23"/>
      <c r="AG12" s="23">
        <v>-36.43</v>
      </c>
      <c r="AH12" s="23">
        <v>-32.979999999999997</v>
      </c>
      <c r="AI12" s="23">
        <v>-13</v>
      </c>
      <c r="AJ12" s="23">
        <v>-2675</v>
      </c>
      <c r="AK12" s="23"/>
      <c r="AL12" s="23"/>
      <c r="AM12" s="23">
        <v>-10.95</v>
      </c>
      <c r="AN12" s="23"/>
      <c r="AO12" s="23">
        <v>-44.25</v>
      </c>
      <c r="AP12" s="23"/>
      <c r="AQ12" s="23"/>
      <c r="AR12" s="23">
        <v>-50.12</v>
      </c>
      <c r="AS12" s="23">
        <v>-5.5</v>
      </c>
      <c r="AT12" s="23"/>
      <c r="AU12" s="23">
        <v>-23</v>
      </c>
      <c r="AV12" s="23">
        <v>-33.6</v>
      </c>
      <c r="AW12" s="23"/>
      <c r="AX12" s="23"/>
      <c r="AY12" s="23">
        <v>-114.88</v>
      </c>
      <c r="AZ12" s="23"/>
      <c r="BA12" s="23"/>
      <c r="BB12" s="23"/>
      <c r="BC12" s="23"/>
      <c r="BD12" s="23"/>
      <c r="BE12" s="23"/>
      <c r="BF12" s="23"/>
      <c r="BG12" s="23"/>
      <c r="BH12" s="23"/>
      <c r="BI12" s="23">
        <v>-13.95</v>
      </c>
      <c r="BJ12" s="23">
        <v>-12.95</v>
      </c>
      <c r="BK12" s="23"/>
      <c r="BL12" s="23"/>
      <c r="BM12" s="23"/>
      <c r="BN12" s="23">
        <v>-40</v>
      </c>
      <c r="BO12" s="23">
        <v>-2232.2899999999995</v>
      </c>
    </row>
    <row r="13" spans="1:67" x14ac:dyDescent="0.3">
      <c r="A13" s="5" t="s">
        <v>1043</v>
      </c>
      <c r="B13" s="23">
        <v>4553.0599999999995</v>
      </c>
      <c r="C13" s="23">
        <v>-722.11000000000013</v>
      </c>
      <c r="D13" s="23">
        <v>-810.65</v>
      </c>
      <c r="E13" s="23">
        <v>-586.12</v>
      </c>
      <c r="F13" s="23">
        <v>-95</v>
      </c>
      <c r="G13" s="23"/>
      <c r="H13" s="23">
        <v>-40.619999999999997</v>
      </c>
      <c r="I13" s="23">
        <v>-45.15</v>
      </c>
      <c r="J13" s="23"/>
      <c r="K13" s="23">
        <v>-20</v>
      </c>
      <c r="L13" s="23">
        <v>-81.62</v>
      </c>
      <c r="M13" s="23"/>
      <c r="N13" s="23">
        <v>-165.8</v>
      </c>
      <c r="O13" s="23">
        <v>-167.91</v>
      </c>
      <c r="P13" s="23"/>
      <c r="Q13" s="23"/>
      <c r="R13" s="23">
        <v>551.57999999999993</v>
      </c>
      <c r="S13" s="23">
        <v>-12.3</v>
      </c>
      <c r="T13" s="23"/>
      <c r="U13" s="23">
        <v>-511.03000000000009</v>
      </c>
      <c r="V13" s="23">
        <v>-12.01</v>
      </c>
      <c r="W13" s="23">
        <v>-33.549999999999997</v>
      </c>
      <c r="X13" s="23">
        <v>-102.77000000000001</v>
      </c>
      <c r="Y13" s="23">
        <v>-74.17</v>
      </c>
      <c r="Z13" s="23">
        <v>-7.57</v>
      </c>
      <c r="AA13" s="23"/>
      <c r="AB13" s="23">
        <v>-34.099999999999994</v>
      </c>
      <c r="AC13" s="23">
        <v>-268.48</v>
      </c>
      <c r="AD13" s="23">
        <v>-28.43</v>
      </c>
      <c r="AE13" s="23">
        <v>-152.92000000000002</v>
      </c>
      <c r="AF13" s="23"/>
      <c r="AG13" s="23">
        <v>0</v>
      </c>
      <c r="AH13" s="23">
        <v>-52.95</v>
      </c>
      <c r="AI13" s="23"/>
      <c r="AJ13" s="23">
        <v>-123.99000000000001</v>
      </c>
      <c r="AK13" s="23"/>
      <c r="AL13" s="23">
        <v>-1</v>
      </c>
      <c r="AM13" s="23">
        <v>-10.95</v>
      </c>
      <c r="AN13" s="23"/>
      <c r="AO13" s="23">
        <v>-30.9</v>
      </c>
      <c r="AP13" s="23"/>
      <c r="AQ13" s="23"/>
      <c r="AR13" s="23">
        <v>-357.83000000000004</v>
      </c>
      <c r="AS13" s="23"/>
      <c r="AT13" s="23"/>
      <c r="AU13" s="23">
        <v>-25</v>
      </c>
      <c r="AV13" s="23">
        <v>-22.4</v>
      </c>
      <c r="AW13" s="23"/>
      <c r="AX13" s="23"/>
      <c r="AY13" s="23">
        <v>-119.23000000000002</v>
      </c>
      <c r="AZ13" s="23"/>
      <c r="BA13" s="23">
        <v>-60</v>
      </c>
      <c r="BB13" s="23"/>
      <c r="BC13" s="23"/>
      <c r="BD13" s="23">
        <v>3</v>
      </c>
      <c r="BE13" s="23"/>
      <c r="BF13" s="23"/>
      <c r="BG13" s="23"/>
      <c r="BH13" s="23"/>
      <c r="BI13" s="23">
        <v>-19.95</v>
      </c>
      <c r="BJ13" s="23">
        <v>-12.95</v>
      </c>
      <c r="BK13" s="23"/>
      <c r="BL13" s="23">
        <v>-1648</v>
      </c>
      <c r="BM13" s="23"/>
      <c r="BN13" s="23">
        <v>60</v>
      </c>
      <c r="BO13" s="23">
        <v>-1289.8200000000011</v>
      </c>
    </row>
    <row r="14" spans="1:67" x14ac:dyDescent="0.3">
      <c r="A14" s="5" t="s">
        <v>1042</v>
      </c>
      <c r="B14" s="23">
        <v>6945.58</v>
      </c>
      <c r="C14" s="23">
        <v>-655.70999999999981</v>
      </c>
      <c r="D14" s="23">
        <v>-810.65</v>
      </c>
      <c r="E14" s="23">
        <v>-586.12</v>
      </c>
      <c r="F14" s="23">
        <v>-98.5</v>
      </c>
      <c r="G14" s="23"/>
      <c r="H14" s="23">
        <v>-129.89999999999998</v>
      </c>
      <c r="I14" s="23">
        <v>-772.2</v>
      </c>
      <c r="J14" s="23">
        <v>-138.61000000000001</v>
      </c>
      <c r="K14" s="23">
        <v>-596.55999999999995</v>
      </c>
      <c r="L14" s="23">
        <v>-147.93</v>
      </c>
      <c r="M14" s="23"/>
      <c r="N14" s="23">
        <v>-165.8</v>
      </c>
      <c r="O14" s="23">
        <v>-167.91</v>
      </c>
      <c r="P14" s="23"/>
      <c r="Q14" s="23">
        <v>-126</v>
      </c>
      <c r="R14" s="23">
        <v>-224.97</v>
      </c>
      <c r="S14" s="23">
        <v>-18.240000000000002</v>
      </c>
      <c r="T14" s="23"/>
      <c r="U14" s="23">
        <v>-352.98</v>
      </c>
      <c r="V14" s="23">
        <v>-12.01</v>
      </c>
      <c r="W14" s="23">
        <v>-33.549999999999997</v>
      </c>
      <c r="X14" s="23">
        <v>-123.83000000000001</v>
      </c>
      <c r="Y14" s="23">
        <v>-39.409999999999997</v>
      </c>
      <c r="Z14" s="23">
        <v>-35.1</v>
      </c>
      <c r="AA14" s="23"/>
      <c r="AB14" s="23">
        <v>-39.1</v>
      </c>
      <c r="AC14" s="23">
        <v>-248.25000000000003</v>
      </c>
      <c r="AD14" s="23"/>
      <c r="AE14" s="23">
        <v>-129.38</v>
      </c>
      <c r="AF14" s="23"/>
      <c r="AG14" s="23">
        <v>-109.61</v>
      </c>
      <c r="AH14" s="23"/>
      <c r="AI14" s="23">
        <v>-19</v>
      </c>
      <c r="AJ14" s="23">
        <v>80</v>
      </c>
      <c r="AK14" s="23"/>
      <c r="AL14" s="23">
        <v>-9</v>
      </c>
      <c r="AM14" s="23">
        <v>-11.95</v>
      </c>
      <c r="AN14" s="23"/>
      <c r="AO14" s="23">
        <v>-65.75</v>
      </c>
      <c r="AP14" s="23"/>
      <c r="AQ14" s="23">
        <v>-7.38</v>
      </c>
      <c r="AR14" s="23">
        <v>-184.53</v>
      </c>
      <c r="AS14" s="23"/>
      <c r="AT14" s="23"/>
      <c r="AU14" s="23">
        <v>-25</v>
      </c>
      <c r="AV14" s="23"/>
      <c r="AW14" s="23"/>
      <c r="AX14" s="23">
        <v>-60.449999999999996</v>
      </c>
      <c r="AY14" s="23">
        <v>-264.63</v>
      </c>
      <c r="AZ14" s="23"/>
      <c r="BA14" s="23">
        <v>-60</v>
      </c>
      <c r="BB14" s="23"/>
      <c r="BC14" s="23">
        <v>-19.5</v>
      </c>
      <c r="BD14" s="23">
        <v>-3.8</v>
      </c>
      <c r="BE14" s="23"/>
      <c r="BF14" s="23"/>
      <c r="BG14" s="23"/>
      <c r="BH14" s="23"/>
      <c r="BI14" s="23">
        <v>-28</v>
      </c>
      <c r="BJ14" s="23">
        <v>-12.95</v>
      </c>
      <c r="BK14" s="23"/>
      <c r="BL14" s="23">
        <v>-75.02</v>
      </c>
      <c r="BM14" s="23"/>
      <c r="BN14" s="23">
        <v>-7</v>
      </c>
      <c r="BO14" s="23">
        <v>409.30000000000172</v>
      </c>
    </row>
    <row r="15" spans="1:67" x14ac:dyDescent="0.3">
      <c r="A15" s="5" t="s">
        <v>4</v>
      </c>
      <c r="B15" s="23">
        <v>66382.16</v>
      </c>
      <c r="C15" s="23">
        <v>-9610.4600000000009</v>
      </c>
      <c r="D15" s="23">
        <v>-8917.1499999999978</v>
      </c>
      <c r="E15" s="23">
        <v>-6447.32</v>
      </c>
      <c r="F15" s="23">
        <v>-1312.5300000000002</v>
      </c>
      <c r="G15" s="23">
        <v>-351.57</v>
      </c>
      <c r="H15" s="23">
        <v>-1047.5999999999999</v>
      </c>
      <c r="I15" s="23">
        <v>-1948.5900000000001</v>
      </c>
      <c r="J15" s="23">
        <v>-760.05</v>
      </c>
      <c r="K15" s="23">
        <v>-6572.83</v>
      </c>
      <c r="L15" s="23">
        <v>-839.60000000000014</v>
      </c>
      <c r="M15" s="23">
        <v>-27.58</v>
      </c>
      <c r="N15" s="23">
        <v>-1715.2099999999998</v>
      </c>
      <c r="O15" s="23">
        <v>-1843.2600000000002</v>
      </c>
      <c r="P15" s="23">
        <v>-497.43</v>
      </c>
      <c r="Q15" s="23">
        <v>2497.5</v>
      </c>
      <c r="R15" s="23">
        <v>911.97</v>
      </c>
      <c r="S15" s="23">
        <v>-146.68</v>
      </c>
      <c r="T15" s="23">
        <v>-79.109999999999985</v>
      </c>
      <c r="U15" s="23">
        <v>-3606.4600000000005</v>
      </c>
      <c r="V15" s="23">
        <v>-120.10000000000002</v>
      </c>
      <c r="W15" s="23">
        <v>-301.95000000000005</v>
      </c>
      <c r="X15" s="23">
        <v>-2773.2799999999997</v>
      </c>
      <c r="Y15" s="23">
        <v>-205.56000000000003</v>
      </c>
      <c r="Z15" s="23">
        <v>-126.63999999999999</v>
      </c>
      <c r="AA15" s="23">
        <v>-191.21</v>
      </c>
      <c r="AB15" s="23">
        <v>-376.79999999999995</v>
      </c>
      <c r="AC15" s="23">
        <v>-2221.5099999999998</v>
      </c>
      <c r="AD15" s="23">
        <v>-79.77000000000001</v>
      </c>
      <c r="AE15" s="23">
        <v>-1133.7399999999998</v>
      </c>
      <c r="AF15" s="23">
        <v>-17.490000000000002</v>
      </c>
      <c r="AG15" s="23">
        <v>-339.28000000000003</v>
      </c>
      <c r="AH15" s="23">
        <v>-162.45999999999998</v>
      </c>
      <c r="AI15" s="23">
        <v>-133</v>
      </c>
      <c r="AJ15" s="23">
        <v>-3712.8199999999997</v>
      </c>
      <c r="AK15" s="23">
        <v>-25</v>
      </c>
      <c r="AL15" s="23">
        <v>-45.5</v>
      </c>
      <c r="AM15" s="23">
        <v>-104.21000000000001</v>
      </c>
      <c r="AN15" s="23">
        <v>-81.8</v>
      </c>
      <c r="AO15" s="23">
        <v>-381.65</v>
      </c>
      <c r="AP15" s="23">
        <v>-46.65</v>
      </c>
      <c r="AQ15" s="23">
        <v>-21.729999999999997</v>
      </c>
      <c r="AR15" s="23">
        <v>-721.90000000000009</v>
      </c>
      <c r="AS15" s="23">
        <v>-2785.75</v>
      </c>
      <c r="AT15" s="23">
        <v>-45</v>
      </c>
      <c r="AU15" s="23">
        <v>-296</v>
      </c>
      <c r="AV15" s="23">
        <v>-278.70999999999998</v>
      </c>
      <c r="AW15" s="23">
        <v>-65.52</v>
      </c>
      <c r="AX15" s="23">
        <v>-112.6</v>
      </c>
      <c r="AY15" s="23">
        <v>-1614.7600000000007</v>
      </c>
      <c r="AZ15" s="23">
        <v>-1422.99</v>
      </c>
      <c r="BA15" s="23">
        <v>-780</v>
      </c>
      <c r="BB15" s="23">
        <v>-24</v>
      </c>
      <c r="BC15" s="23">
        <v>-204.65</v>
      </c>
      <c r="BD15" s="23">
        <v>-87.799999999999983</v>
      </c>
      <c r="BE15" s="23">
        <v>-113.49</v>
      </c>
      <c r="BF15" s="23">
        <v>-201.19</v>
      </c>
      <c r="BG15" s="23">
        <v>-154.69999999999999</v>
      </c>
      <c r="BH15" s="23">
        <v>-22.9</v>
      </c>
      <c r="BI15" s="23">
        <v>-61.9</v>
      </c>
      <c r="BJ15" s="23">
        <v>-262.07999999999993</v>
      </c>
      <c r="BK15" s="23">
        <v>-96.4</v>
      </c>
      <c r="BL15" s="23">
        <v>-1767.52</v>
      </c>
      <c r="BM15" s="23">
        <v>-24</v>
      </c>
      <c r="BN15" s="23">
        <v>117.5</v>
      </c>
      <c r="BO15" s="23">
        <v>439.69000000000204</v>
      </c>
    </row>
    <row r="17" spans="1:67" hidden="1" x14ac:dyDescent="0.3">
      <c r="A17" s="5" t="s">
        <v>1051</v>
      </c>
      <c r="B17" t="s">
        <v>1052</v>
      </c>
      <c r="C17" t="s">
        <v>1053</v>
      </c>
      <c r="D17" t="s">
        <v>1054</v>
      </c>
      <c r="E17" t="s">
        <v>1055</v>
      </c>
      <c r="F17" t="s">
        <v>1056</v>
      </c>
      <c r="G17" t="s">
        <v>1057</v>
      </c>
      <c r="H17" t="s">
        <v>1058</v>
      </c>
      <c r="I17" t="s">
        <v>1059</v>
      </c>
      <c r="J17" t="s">
        <v>1060</v>
      </c>
      <c r="K17" t="s">
        <v>1061</v>
      </c>
      <c r="L17" t="s">
        <v>1062</v>
      </c>
      <c r="M17" t="s">
        <v>1063</v>
      </c>
      <c r="N17" t="s">
        <v>1064</v>
      </c>
      <c r="O17" t="s">
        <v>1065</v>
      </c>
      <c r="P17" t="s">
        <v>1066</v>
      </c>
      <c r="Q17" t="s">
        <v>1067</v>
      </c>
      <c r="R17" t="s">
        <v>1068</v>
      </c>
      <c r="S17" t="s">
        <v>1069</v>
      </c>
      <c r="T17" t="s">
        <v>1070</v>
      </c>
      <c r="U17" t="s">
        <v>1071</v>
      </c>
      <c r="V17" t="s">
        <v>1072</v>
      </c>
      <c r="W17" t="s">
        <v>1073</v>
      </c>
      <c r="X17" t="s">
        <v>1074</v>
      </c>
      <c r="Y17" t="s">
        <v>1075</v>
      </c>
      <c r="Z17" t="s">
        <v>1076</v>
      </c>
      <c r="AA17" t="s">
        <v>1077</v>
      </c>
      <c r="AB17" t="s">
        <v>1078</v>
      </c>
      <c r="AC17" t="s">
        <v>1079</v>
      </c>
      <c r="AD17" t="s">
        <v>1080</v>
      </c>
      <c r="AE17" t="s">
        <v>1081</v>
      </c>
      <c r="AF17" t="s">
        <v>1082</v>
      </c>
      <c r="AG17" t="s">
        <v>1083</v>
      </c>
      <c r="AH17" t="s">
        <v>1084</v>
      </c>
      <c r="AI17" t="s">
        <v>1085</v>
      </c>
      <c r="AJ17" t="s">
        <v>1086</v>
      </c>
      <c r="AK17" t="s">
        <v>1087</v>
      </c>
      <c r="AL17" t="s">
        <v>1088</v>
      </c>
      <c r="AM17" t="s">
        <v>1089</v>
      </c>
      <c r="AN17" t="s">
        <v>1090</v>
      </c>
      <c r="AO17" t="s">
        <v>1091</v>
      </c>
      <c r="AP17" t="s">
        <v>1092</v>
      </c>
      <c r="AQ17" t="s">
        <v>1093</v>
      </c>
      <c r="AR17" t="s">
        <v>1094</v>
      </c>
      <c r="AS17" t="s">
        <v>1095</v>
      </c>
      <c r="AT17" t="s">
        <v>1096</v>
      </c>
      <c r="AU17" t="s">
        <v>1097</v>
      </c>
      <c r="AV17" t="s">
        <v>1098</v>
      </c>
      <c r="AW17" t="s">
        <v>1099</v>
      </c>
      <c r="AX17" t="s">
        <v>1100</v>
      </c>
      <c r="AY17" t="s">
        <v>1101</v>
      </c>
      <c r="AZ17" t="s">
        <v>1102</v>
      </c>
      <c r="BA17" t="s">
        <v>1103</v>
      </c>
      <c r="BB17" t="s">
        <v>1104</v>
      </c>
      <c r="BC17" t="s">
        <v>1105</v>
      </c>
      <c r="BD17" t="s">
        <v>1106</v>
      </c>
      <c r="BE17" t="s">
        <v>1107</v>
      </c>
      <c r="BF17" t="s">
        <v>1108</v>
      </c>
      <c r="BG17" t="s">
        <v>1109</v>
      </c>
      <c r="BH17" t="s">
        <v>1110</v>
      </c>
      <c r="BI17" t="s">
        <v>1111</v>
      </c>
      <c r="BJ17" t="s">
        <v>1112</v>
      </c>
      <c r="BK17" t="s">
        <v>1113</v>
      </c>
      <c r="BL17" t="s">
        <v>1114</v>
      </c>
      <c r="BM17" t="s">
        <v>1115</v>
      </c>
      <c r="BN17" t="s">
        <v>1116</v>
      </c>
      <c r="BO17" s="8" t="s">
        <v>1117</v>
      </c>
    </row>
    <row r="18" spans="1:67" x14ac:dyDescent="0.3">
      <c r="A18" s="5" t="s">
        <v>1047</v>
      </c>
      <c r="B18" s="6">
        <f t="shared" ref="B18:AG18" si="0">AVERAGE(B3:B14)</f>
        <v>5531.8466666666673</v>
      </c>
      <c r="C18" s="6">
        <f t="shared" si="0"/>
        <v>-800.87166666666678</v>
      </c>
      <c r="D18" s="6">
        <f t="shared" si="0"/>
        <v>-810.64999999999975</v>
      </c>
      <c r="E18" s="6">
        <f t="shared" si="0"/>
        <v>-586.12</v>
      </c>
      <c r="F18" s="6">
        <f t="shared" si="0"/>
        <v>-109.37750000000001</v>
      </c>
      <c r="G18" s="6">
        <f t="shared" si="0"/>
        <v>-117.19</v>
      </c>
      <c r="H18" s="6">
        <f t="shared" si="0"/>
        <v>-87.3</v>
      </c>
      <c r="I18" s="6">
        <f t="shared" si="0"/>
        <v>-177.14454545454547</v>
      </c>
      <c r="J18" s="6">
        <f t="shared" si="0"/>
        <v>-84.449999999999989</v>
      </c>
      <c r="K18" s="6">
        <f t="shared" si="0"/>
        <v>-597.53</v>
      </c>
      <c r="L18" s="6">
        <f t="shared" si="0"/>
        <v>-76.327272727272742</v>
      </c>
      <c r="M18" s="6">
        <f t="shared" si="0"/>
        <v>-5.516</v>
      </c>
      <c r="N18" s="6">
        <f t="shared" si="0"/>
        <v>-155.9281818181818</v>
      </c>
      <c r="O18" s="6">
        <f t="shared" si="0"/>
        <v>-167.56909090909093</v>
      </c>
      <c r="P18" s="6">
        <f t="shared" si="0"/>
        <v>-124.3575</v>
      </c>
      <c r="Q18" s="6">
        <f t="shared" si="0"/>
        <v>624.375</v>
      </c>
      <c r="R18" s="6">
        <f t="shared" si="0"/>
        <v>75.997500000000002</v>
      </c>
      <c r="S18" s="6">
        <f t="shared" si="0"/>
        <v>-14.668000000000001</v>
      </c>
      <c r="T18" s="6">
        <f t="shared" si="0"/>
        <v>-39.554999999999993</v>
      </c>
      <c r="U18" s="6">
        <f t="shared" si="0"/>
        <v>-300.53833333333336</v>
      </c>
      <c r="V18" s="6">
        <f t="shared" si="0"/>
        <v>-12.010000000000002</v>
      </c>
      <c r="W18" s="6">
        <f t="shared" si="0"/>
        <v>-33.550000000000004</v>
      </c>
      <c r="X18" s="6">
        <f t="shared" si="0"/>
        <v>-231.10666666666665</v>
      </c>
      <c r="Y18" s="6">
        <f t="shared" si="0"/>
        <v>-17.130000000000003</v>
      </c>
      <c r="Z18" s="6">
        <f t="shared" si="0"/>
        <v>-21.106666666666666</v>
      </c>
      <c r="AA18" s="6">
        <f t="shared" si="0"/>
        <v>-63.736666666666672</v>
      </c>
      <c r="AB18" s="6">
        <f t="shared" si="0"/>
        <v>-31.399999999999995</v>
      </c>
      <c r="AC18" s="6">
        <f t="shared" si="0"/>
        <v>-222.15099999999998</v>
      </c>
      <c r="AD18" s="6">
        <f t="shared" si="0"/>
        <v>-19.942500000000003</v>
      </c>
      <c r="AE18" s="6">
        <f t="shared" si="0"/>
        <v>-113.37399999999998</v>
      </c>
      <c r="AF18" s="6">
        <f t="shared" si="0"/>
        <v>-3.4980000000000002</v>
      </c>
      <c r="AG18" s="6">
        <f t="shared" si="0"/>
        <v>-30.843636363636367</v>
      </c>
      <c r="AH18" s="6">
        <f t="shared" ref="AH18:BD18" si="1">AVERAGE(AH3:AH14)</f>
        <v>-23.208571428571425</v>
      </c>
      <c r="AI18" s="6">
        <f t="shared" si="1"/>
        <v>-22.166666666666668</v>
      </c>
      <c r="AJ18" s="6">
        <f t="shared" si="1"/>
        <v>-309.40166666666664</v>
      </c>
      <c r="AK18" s="6">
        <f t="shared" si="1"/>
        <v>-25</v>
      </c>
      <c r="AL18" s="6">
        <f t="shared" si="1"/>
        <v>-9.1</v>
      </c>
      <c r="AM18" s="6">
        <f t="shared" si="1"/>
        <v>-20.842000000000002</v>
      </c>
      <c r="AN18" s="6">
        <f t="shared" si="1"/>
        <v>-81.8</v>
      </c>
      <c r="AO18" s="6">
        <f t="shared" si="1"/>
        <v>-38.164999999999999</v>
      </c>
      <c r="AP18" s="6">
        <f t="shared" si="1"/>
        <v>-46.65</v>
      </c>
      <c r="AQ18" s="6">
        <f t="shared" si="1"/>
        <v>-4.3459999999999992</v>
      </c>
      <c r="AR18" s="6">
        <f t="shared" si="1"/>
        <v>-72.190000000000012</v>
      </c>
      <c r="AS18" s="6">
        <f t="shared" si="1"/>
        <v>-464.29166666666669</v>
      </c>
      <c r="AT18" s="6">
        <f t="shared" si="1"/>
        <v>-45</v>
      </c>
      <c r="AU18" s="6">
        <f t="shared" si="1"/>
        <v>-26.90909090909091</v>
      </c>
      <c r="AV18" s="6">
        <f t="shared" si="1"/>
        <v>-46.451666666666661</v>
      </c>
      <c r="AW18" s="6">
        <f t="shared" si="1"/>
        <v>-10.92</v>
      </c>
      <c r="AX18" s="6">
        <f t="shared" si="1"/>
        <v>-28.15</v>
      </c>
      <c r="AY18" s="6">
        <f t="shared" si="1"/>
        <v>-134.56333333333339</v>
      </c>
      <c r="AZ18" s="6">
        <f t="shared" si="1"/>
        <v>-355.7475</v>
      </c>
      <c r="BA18" s="6">
        <f t="shared" si="1"/>
        <v>-111.42857142857143</v>
      </c>
      <c r="BB18" s="6">
        <f t="shared" si="1"/>
        <v>-12</v>
      </c>
      <c r="BC18" s="6">
        <f t="shared" si="1"/>
        <v>-51.162500000000001</v>
      </c>
      <c r="BD18" s="6">
        <f t="shared" si="1"/>
        <v>-9.7555555555555529</v>
      </c>
      <c r="BE18" s="6">
        <f t="shared" ref="BE18:BN18" si="2">AVERAGE(BE3:BE14)</f>
        <v>-113.49</v>
      </c>
      <c r="BF18" s="6">
        <f t="shared" si="2"/>
        <v>-201.19</v>
      </c>
      <c r="BG18" s="6">
        <f t="shared" si="2"/>
        <v>-77.349999999999994</v>
      </c>
      <c r="BH18" s="6">
        <f t="shared" si="2"/>
        <v>-22.9</v>
      </c>
      <c r="BI18" s="6">
        <f t="shared" si="2"/>
        <v>-20.633333333333333</v>
      </c>
      <c r="BJ18" s="6">
        <f t="shared" si="2"/>
        <v>-43.679999999999986</v>
      </c>
      <c r="BK18" s="6">
        <f t="shared" si="2"/>
        <v>-48.2</v>
      </c>
      <c r="BL18" s="6">
        <f>AVERAGE(BL3:BL14)</f>
        <v>-441.88</v>
      </c>
      <c r="BM18" s="6">
        <f t="shared" si="2"/>
        <v>-24</v>
      </c>
      <c r="BN18" s="9">
        <f t="shared" si="2"/>
        <v>14.6875</v>
      </c>
      <c r="BO18" s="9"/>
    </row>
    <row r="19" spans="1:67" x14ac:dyDescent="0.3">
      <c r="A19" s="5" t="s">
        <v>1047</v>
      </c>
      <c r="B19" s="6">
        <f>ABS(B18)</f>
        <v>5531.8466666666673</v>
      </c>
      <c r="C19" s="6">
        <f t="shared" ref="C19:X19" si="3">ABS(C18)</f>
        <v>800.87166666666678</v>
      </c>
      <c r="D19" s="6">
        <f t="shared" si="3"/>
        <v>810.64999999999975</v>
      </c>
      <c r="E19" s="6">
        <f t="shared" si="3"/>
        <v>586.12</v>
      </c>
      <c r="F19" s="6">
        <f t="shared" si="3"/>
        <v>109.37750000000001</v>
      </c>
      <c r="G19" s="6">
        <f t="shared" si="3"/>
        <v>117.19</v>
      </c>
      <c r="H19" s="6">
        <f t="shared" si="3"/>
        <v>87.3</v>
      </c>
      <c r="I19" s="6">
        <f t="shared" si="3"/>
        <v>177.14454545454547</v>
      </c>
      <c r="J19" s="6">
        <f t="shared" si="3"/>
        <v>84.449999999999989</v>
      </c>
      <c r="K19" s="6">
        <f t="shared" si="3"/>
        <v>597.53</v>
      </c>
      <c r="L19" s="6">
        <f t="shared" si="3"/>
        <v>76.327272727272742</v>
      </c>
      <c r="M19" s="6">
        <f t="shared" si="3"/>
        <v>5.516</v>
      </c>
      <c r="N19" s="6">
        <f t="shared" si="3"/>
        <v>155.9281818181818</v>
      </c>
      <c r="O19" s="6">
        <f t="shared" si="3"/>
        <v>167.56909090909093</v>
      </c>
      <c r="P19" s="6">
        <f t="shared" si="3"/>
        <v>124.3575</v>
      </c>
      <c r="Q19" s="6">
        <f t="shared" si="3"/>
        <v>624.375</v>
      </c>
      <c r="R19" s="6">
        <f t="shared" si="3"/>
        <v>75.997500000000002</v>
      </c>
      <c r="S19" s="6">
        <f t="shared" si="3"/>
        <v>14.668000000000001</v>
      </c>
      <c r="T19" s="6">
        <f t="shared" si="3"/>
        <v>39.554999999999993</v>
      </c>
      <c r="U19" s="6">
        <f t="shared" si="3"/>
        <v>300.53833333333336</v>
      </c>
      <c r="V19" s="6">
        <f t="shared" si="3"/>
        <v>12.010000000000002</v>
      </c>
      <c r="W19" s="6">
        <f t="shared" si="3"/>
        <v>33.550000000000004</v>
      </c>
      <c r="X19" s="6">
        <f t="shared" si="3"/>
        <v>231.10666666666665</v>
      </c>
      <c r="Y19" s="6">
        <f t="shared" ref="Y19" si="4">ABS(Y18)</f>
        <v>17.130000000000003</v>
      </c>
      <c r="Z19" s="6">
        <f t="shared" ref="Z19" si="5">ABS(Z18)</f>
        <v>21.106666666666666</v>
      </c>
      <c r="AA19" s="6">
        <f t="shared" ref="AA19" si="6">ABS(AA18)</f>
        <v>63.736666666666672</v>
      </c>
      <c r="AB19" s="6">
        <f t="shared" ref="AB19" si="7">ABS(AB18)</f>
        <v>31.399999999999995</v>
      </c>
      <c r="AC19" s="6">
        <f t="shared" ref="AC19" si="8">ABS(AC18)</f>
        <v>222.15099999999998</v>
      </c>
      <c r="AD19" s="6">
        <f t="shared" ref="AD19" si="9">ABS(AD18)</f>
        <v>19.942500000000003</v>
      </c>
      <c r="AE19" s="6">
        <f t="shared" ref="AE19" si="10">ABS(AE18)</f>
        <v>113.37399999999998</v>
      </c>
      <c r="AF19" s="6">
        <f t="shared" ref="AF19" si="11">ABS(AF18)</f>
        <v>3.4980000000000002</v>
      </c>
      <c r="AG19" s="6">
        <f t="shared" ref="AG19" si="12">ABS(AG18)</f>
        <v>30.843636363636367</v>
      </c>
      <c r="AH19" s="6">
        <f t="shared" ref="AH19" si="13">ABS(AH18)</f>
        <v>23.208571428571425</v>
      </c>
      <c r="AI19" s="6">
        <f t="shared" ref="AI19" si="14">ABS(AI18)</f>
        <v>22.166666666666668</v>
      </c>
      <c r="AJ19" s="6">
        <f t="shared" ref="AJ19" si="15">ABS(AJ18)</f>
        <v>309.40166666666664</v>
      </c>
      <c r="AK19" s="6">
        <f t="shared" ref="AK19" si="16">ABS(AK18)</f>
        <v>25</v>
      </c>
      <c r="AL19" s="6">
        <f t="shared" ref="AL19" si="17">ABS(AL18)</f>
        <v>9.1</v>
      </c>
      <c r="AM19" s="6">
        <f t="shared" ref="AM19" si="18">ABS(AM18)</f>
        <v>20.842000000000002</v>
      </c>
      <c r="AN19" s="6">
        <f t="shared" ref="AN19" si="19">ABS(AN18)</f>
        <v>81.8</v>
      </c>
      <c r="AO19" s="6">
        <f t="shared" ref="AO19" si="20">ABS(AO18)</f>
        <v>38.164999999999999</v>
      </c>
      <c r="AP19" s="6">
        <f t="shared" ref="AP19" si="21">ABS(AP18)</f>
        <v>46.65</v>
      </c>
      <c r="AQ19" s="6">
        <f t="shared" ref="AQ19" si="22">ABS(AQ18)</f>
        <v>4.3459999999999992</v>
      </c>
      <c r="AR19" s="6">
        <f t="shared" ref="AR19" si="23">ABS(AR18)</f>
        <v>72.190000000000012</v>
      </c>
      <c r="AS19" s="6">
        <f t="shared" ref="AS19" si="24">ABS(AS18)</f>
        <v>464.29166666666669</v>
      </c>
      <c r="AT19" s="6">
        <f t="shared" ref="AT19" si="25">ABS(AT18)</f>
        <v>45</v>
      </c>
      <c r="AU19" s="6">
        <f t="shared" ref="AU19" si="26">ABS(AU18)</f>
        <v>26.90909090909091</v>
      </c>
      <c r="AV19" s="6">
        <f t="shared" ref="AV19" si="27">ABS(AV18)</f>
        <v>46.451666666666661</v>
      </c>
      <c r="AW19" s="6">
        <f t="shared" ref="AW19" si="28">ABS(AW18)</f>
        <v>10.92</v>
      </c>
      <c r="AX19" s="6">
        <f t="shared" ref="AX19" si="29">ABS(AX18)</f>
        <v>28.15</v>
      </c>
      <c r="AY19" s="6">
        <f t="shared" ref="AY19" si="30">ABS(AY18)</f>
        <v>134.56333333333339</v>
      </c>
      <c r="AZ19" s="6">
        <f t="shared" ref="AZ19" si="31">ABS(AZ18)</f>
        <v>355.7475</v>
      </c>
      <c r="BA19" s="6">
        <f t="shared" ref="BA19" si="32">ABS(BA18)</f>
        <v>111.42857142857143</v>
      </c>
      <c r="BB19" s="6">
        <f t="shared" ref="BB19" si="33">ABS(BB18)</f>
        <v>12</v>
      </c>
      <c r="BC19" s="6">
        <f t="shared" ref="BC19" si="34">ABS(BC18)</f>
        <v>51.162500000000001</v>
      </c>
      <c r="BD19" s="6">
        <f t="shared" ref="BD19" si="35">ABS(BD18)</f>
        <v>9.7555555555555529</v>
      </c>
      <c r="BE19" s="6">
        <f t="shared" ref="BE19" si="36">ABS(BE18)</f>
        <v>113.49</v>
      </c>
      <c r="BF19" s="6">
        <f t="shared" ref="BF19" si="37">ABS(BF18)</f>
        <v>201.19</v>
      </c>
      <c r="BG19" s="6">
        <f t="shared" ref="BG19" si="38">ABS(BG18)</f>
        <v>77.349999999999994</v>
      </c>
      <c r="BH19" s="6">
        <f t="shared" ref="BH19" si="39">ABS(BH18)</f>
        <v>22.9</v>
      </c>
      <c r="BI19" s="6">
        <f t="shared" ref="BI19" si="40">ABS(BI18)</f>
        <v>20.633333333333333</v>
      </c>
      <c r="BJ19" s="6">
        <f t="shared" ref="BJ19" si="41">ABS(BJ18)</f>
        <v>43.679999999999986</v>
      </c>
      <c r="BK19" s="6">
        <f t="shared" ref="BK19:BL19" si="42">ABS(BK18)</f>
        <v>48.2</v>
      </c>
      <c r="BL19" s="6">
        <f t="shared" si="42"/>
        <v>441.88</v>
      </c>
      <c r="BM19" s="6">
        <f t="shared" ref="BM19" si="43">ABS(BM18)</f>
        <v>24</v>
      </c>
      <c r="BN19" s="9">
        <f t="shared" ref="BN19" si="44">ABS(BN18)</f>
        <v>14.6875</v>
      </c>
      <c r="BO19" s="9"/>
    </row>
    <row r="20" spans="1:67" x14ac:dyDescent="0.3">
      <c r="A20" s="5" t="s">
        <v>1260</v>
      </c>
      <c r="B20" s="7" t="e">
        <f>B21/GETPIVOTDATA("Bedrag +/-",$A$1,"maand","augustus ","categorie","Inkomsten Loon")</f>
        <v>#REF!</v>
      </c>
      <c r="C20" s="7">
        <f>C21/GETPIVOTDATA("Bedrag +/-",$A$1,"maand","augustus ","categorie","Inkomsten Loon")</f>
        <v>2.2201454616152774E-2</v>
      </c>
      <c r="D20" s="7">
        <f t="shared" ref="D20:BN20" si="45">D21/GETPIVOTDATA("Bedrag +/-",$A$1,"maand","augustus ","categorie","Inkomsten Loon")</f>
        <v>0</v>
      </c>
      <c r="E20" s="7">
        <f t="shared" si="45"/>
        <v>0</v>
      </c>
      <c r="F20" s="7">
        <f t="shared" si="45"/>
        <v>1.6348966480200074E-2</v>
      </c>
      <c r="G20" s="7">
        <f t="shared" si="45"/>
        <v>0</v>
      </c>
      <c r="H20" s="7">
        <f t="shared" si="45"/>
        <v>9.9971720706628821E-3</v>
      </c>
      <c r="I20" s="7">
        <f t="shared" si="45"/>
        <v>0</v>
      </c>
      <c r="J20" s="7">
        <f t="shared" si="45"/>
        <v>0</v>
      </c>
      <c r="K20" s="7">
        <f t="shared" si="45"/>
        <v>4.6804439849059264E-2</v>
      </c>
      <c r="L20" s="7">
        <f t="shared" si="45"/>
        <v>0</v>
      </c>
      <c r="M20" s="7">
        <f t="shared" si="45"/>
        <v>1.1046598973108157E-3</v>
      </c>
      <c r="N20" s="7">
        <f t="shared" si="45"/>
        <v>0</v>
      </c>
      <c r="O20" s="7">
        <f t="shared" si="45"/>
        <v>0</v>
      </c>
      <c r="P20" s="7">
        <f t="shared" si="45"/>
        <v>2.7795452336134747E-2</v>
      </c>
      <c r="Q20" s="7">
        <f t="shared" si="45"/>
        <v>0</v>
      </c>
      <c r="R20" s="7">
        <f t="shared" si="45"/>
        <v>1.3255918767729789E-4</v>
      </c>
      <c r="S20" s="7">
        <f t="shared" si="45"/>
        <v>0</v>
      </c>
      <c r="T20" s="7">
        <f t="shared" si="45"/>
        <v>0</v>
      </c>
      <c r="U20" s="7">
        <f t="shared" si="45"/>
        <v>4.3744531933508305E-3</v>
      </c>
      <c r="V20" s="7">
        <f t="shared" si="45"/>
        <v>0</v>
      </c>
      <c r="W20" s="7">
        <f t="shared" si="45"/>
        <v>0</v>
      </c>
      <c r="X20" s="7">
        <f t="shared" si="45"/>
        <v>8.237006990287829E-2</v>
      </c>
      <c r="Y20" s="7">
        <f t="shared" si="45"/>
        <v>4.5755012946613995E-3</v>
      </c>
      <c r="Z20" s="7">
        <f t="shared" si="45"/>
        <v>0</v>
      </c>
      <c r="AA20" s="7">
        <f t="shared" si="45"/>
        <v>0</v>
      </c>
      <c r="AB20" s="7">
        <f t="shared" si="45"/>
        <v>1.1046598973108157E-3</v>
      </c>
      <c r="AC20" s="7">
        <f t="shared" si="45"/>
        <v>8.8593723764327434E-3</v>
      </c>
      <c r="AD20" s="7">
        <f t="shared" si="45"/>
        <v>0</v>
      </c>
      <c r="AE20" s="7">
        <f t="shared" si="45"/>
        <v>4.9225854343964572E-2</v>
      </c>
      <c r="AF20" s="7">
        <f t="shared" si="45"/>
        <v>0</v>
      </c>
      <c r="AG20" s="7">
        <f t="shared" si="45"/>
        <v>1.2800798890037733E-2</v>
      </c>
      <c r="AH20" s="7">
        <f t="shared" si="45"/>
        <v>4.2860804015659648E-3</v>
      </c>
      <c r="AI20" s="7">
        <f t="shared" si="45"/>
        <v>0</v>
      </c>
      <c r="AJ20" s="7">
        <f t="shared" si="45"/>
        <v>3.0908383926756627E-3</v>
      </c>
      <c r="AK20" s="7">
        <f t="shared" si="45"/>
        <v>0</v>
      </c>
      <c r="AL20" s="7">
        <f t="shared" si="45"/>
        <v>0</v>
      </c>
      <c r="AM20" s="7">
        <f t="shared" si="45"/>
        <v>0</v>
      </c>
      <c r="AN20" s="7">
        <f t="shared" si="45"/>
        <v>0</v>
      </c>
      <c r="AO20" s="7">
        <f t="shared" si="45"/>
        <v>0</v>
      </c>
      <c r="AP20" s="7">
        <f t="shared" si="45"/>
        <v>0</v>
      </c>
      <c r="AQ20" s="7">
        <f t="shared" si="45"/>
        <v>1.0140777857313289E-3</v>
      </c>
      <c r="AR20" s="7">
        <f t="shared" si="45"/>
        <v>3.6710057707433026E-2</v>
      </c>
      <c r="AS20" s="7">
        <f t="shared" si="45"/>
        <v>0</v>
      </c>
      <c r="AT20" s="7">
        <f t="shared" si="45"/>
        <v>0</v>
      </c>
      <c r="AU20" s="7">
        <f t="shared" si="45"/>
        <v>5.5232994865540789E-3</v>
      </c>
      <c r="AV20" s="7">
        <f t="shared" si="45"/>
        <v>0</v>
      </c>
      <c r="AW20" s="7">
        <f t="shared" si="45"/>
        <v>0</v>
      </c>
      <c r="AX20" s="7">
        <f t="shared" si="45"/>
        <v>0</v>
      </c>
      <c r="AY20" s="7">
        <f t="shared" si="45"/>
        <v>3.9922408688812883E-3</v>
      </c>
      <c r="AZ20" s="7">
        <f t="shared" si="45"/>
        <v>0</v>
      </c>
      <c r="BA20" s="7">
        <f t="shared" si="45"/>
        <v>0</v>
      </c>
      <c r="BB20" s="7">
        <f t="shared" si="45"/>
        <v>2.6511837535459579E-3</v>
      </c>
      <c r="BC20" s="7">
        <f t="shared" si="45"/>
        <v>2.6511837535459579E-3</v>
      </c>
      <c r="BD20" s="7">
        <f t="shared" si="45"/>
        <v>0</v>
      </c>
      <c r="BE20" s="7">
        <f t="shared" si="45"/>
        <v>0</v>
      </c>
      <c r="BF20" s="7">
        <f t="shared" si="45"/>
        <v>0</v>
      </c>
      <c r="BG20" s="7">
        <f t="shared" si="45"/>
        <v>0</v>
      </c>
      <c r="BH20" s="7">
        <f t="shared" si="45"/>
        <v>0</v>
      </c>
      <c r="BI20" s="7">
        <f t="shared" si="45"/>
        <v>0</v>
      </c>
      <c r="BJ20" s="7">
        <f t="shared" si="45"/>
        <v>0</v>
      </c>
      <c r="BK20" s="7">
        <f t="shared" si="45"/>
        <v>0</v>
      </c>
      <c r="BL20" s="7">
        <f t="shared" si="45"/>
        <v>0</v>
      </c>
      <c r="BM20" s="7">
        <f t="shared" si="45"/>
        <v>0</v>
      </c>
      <c r="BN20" s="11">
        <f t="shared" si="45"/>
        <v>0</v>
      </c>
      <c r="BO20" s="9"/>
    </row>
    <row r="21" spans="1:67" x14ac:dyDescent="0.3">
      <c r="A21" s="5" t="s">
        <v>1048</v>
      </c>
      <c r="B21" s="12" t="e">
        <f>SUM(#REF!)</f>
        <v>#REF!</v>
      </c>
      <c r="C21" s="12">
        <v>100.49</v>
      </c>
      <c r="D21" s="12"/>
      <c r="E21" s="12"/>
      <c r="F21" s="12">
        <v>74</v>
      </c>
      <c r="G21" s="12"/>
      <c r="H21" s="12">
        <v>45.25</v>
      </c>
      <c r="I21" s="12"/>
      <c r="J21" s="12"/>
      <c r="K21" s="12">
        <v>211.85</v>
      </c>
      <c r="L21" s="12"/>
      <c r="M21" s="12">
        <v>5</v>
      </c>
      <c r="N21" s="12"/>
      <c r="O21" s="12"/>
      <c r="P21" s="12">
        <v>125.81</v>
      </c>
      <c r="Q21" s="12"/>
      <c r="R21" s="12">
        <v>0.6</v>
      </c>
      <c r="S21" s="12"/>
      <c r="T21" s="12"/>
      <c r="U21" s="12">
        <v>19.8</v>
      </c>
      <c r="V21" s="12"/>
      <c r="W21" s="12"/>
      <c r="X21" s="12">
        <v>372.83</v>
      </c>
      <c r="Y21" s="12">
        <v>20.71</v>
      </c>
      <c r="Z21" s="12"/>
      <c r="AA21" s="12"/>
      <c r="AB21" s="12">
        <v>5</v>
      </c>
      <c r="AC21" s="12">
        <v>40.1</v>
      </c>
      <c r="AD21" s="12"/>
      <c r="AE21" s="12">
        <v>222.81</v>
      </c>
      <c r="AF21" s="12"/>
      <c r="AG21" s="12">
        <v>57.94</v>
      </c>
      <c r="AH21" s="12">
        <v>19.399999999999999</v>
      </c>
      <c r="AI21" s="12"/>
      <c r="AJ21" s="12">
        <v>13.99</v>
      </c>
      <c r="AK21" s="12"/>
      <c r="AL21" s="12"/>
      <c r="AM21" s="12"/>
      <c r="AN21" s="12"/>
      <c r="AO21" s="12"/>
      <c r="AP21" s="12"/>
      <c r="AQ21" s="12">
        <v>4.59</v>
      </c>
      <c r="AR21" s="12">
        <v>166.16</v>
      </c>
      <c r="AS21" s="12"/>
      <c r="AT21" s="12"/>
      <c r="AU21" s="12">
        <v>25</v>
      </c>
      <c r="AV21" s="12"/>
      <c r="AW21" s="12"/>
      <c r="AX21" s="12"/>
      <c r="AY21" s="12">
        <v>18.07</v>
      </c>
      <c r="AZ21" s="12"/>
      <c r="BA21" s="12"/>
      <c r="BB21" s="12">
        <v>12</v>
      </c>
      <c r="BC21" s="12">
        <v>12</v>
      </c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9"/>
      <c r="BO21" s="10"/>
    </row>
    <row r="22" spans="1:67" x14ac:dyDescent="0.3">
      <c r="A22" s="5" t="s">
        <v>1049</v>
      </c>
      <c r="B22" s="6"/>
      <c r="C22" s="6">
        <f>C19-C21</f>
        <v>700.38166666666677</v>
      </c>
      <c r="D22" s="6">
        <f t="shared" ref="D22:S22" si="46">D19-D21</f>
        <v>810.64999999999975</v>
      </c>
      <c r="E22" s="6">
        <f>E19-E21</f>
        <v>586.12</v>
      </c>
      <c r="F22" s="6">
        <f t="shared" si="46"/>
        <v>35.377500000000012</v>
      </c>
      <c r="G22" s="6">
        <f t="shared" si="46"/>
        <v>117.19</v>
      </c>
      <c r="H22" s="6">
        <f t="shared" si="46"/>
        <v>42.05</v>
      </c>
      <c r="I22" s="6">
        <f t="shared" si="46"/>
        <v>177.14454545454547</v>
      </c>
      <c r="J22" s="6">
        <f t="shared" si="46"/>
        <v>84.449999999999989</v>
      </c>
      <c r="K22" s="6">
        <f t="shared" si="46"/>
        <v>385.67999999999995</v>
      </c>
      <c r="L22" s="6">
        <f t="shared" si="46"/>
        <v>76.327272727272742</v>
      </c>
      <c r="M22" s="6">
        <f t="shared" si="46"/>
        <v>0.51600000000000001</v>
      </c>
      <c r="N22" s="6">
        <f t="shared" si="46"/>
        <v>155.9281818181818</v>
      </c>
      <c r="O22" s="6">
        <f t="shared" si="46"/>
        <v>167.56909090909093</v>
      </c>
      <c r="P22" s="6">
        <f t="shared" si="46"/>
        <v>-1.4525000000000006</v>
      </c>
      <c r="Q22" s="6">
        <f t="shared" si="46"/>
        <v>624.375</v>
      </c>
      <c r="R22" s="6">
        <f t="shared" si="46"/>
        <v>75.397500000000008</v>
      </c>
      <c r="S22" s="6">
        <f t="shared" si="46"/>
        <v>14.668000000000001</v>
      </c>
      <c r="T22" s="6">
        <f t="shared" ref="T22" si="47">T19-T21</f>
        <v>39.554999999999993</v>
      </c>
      <c r="U22" s="6">
        <f t="shared" ref="U22" si="48">U19-U21</f>
        <v>280.73833333333334</v>
      </c>
      <c r="V22" s="6">
        <f t="shared" ref="V22" si="49">V19-V21</f>
        <v>12.010000000000002</v>
      </c>
      <c r="W22" s="6">
        <f t="shared" ref="W22" si="50">W19-W21</f>
        <v>33.550000000000004</v>
      </c>
      <c r="X22" s="6">
        <f t="shared" ref="X22" si="51">X19-X21</f>
        <v>-141.72333333333333</v>
      </c>
      <c r="Y22" s="6">
        <f t="shared" ref="Y22" si="52">Y19-Y21</f>
        <v>-3.5799999999999983</v>
      </c>
      <c r="Z22" s="6">
        <f t="shared" ref="Z22" si="53">Z19-Z21</f>
        <v>21.106666666666666</v>
      </c>
      <c r="AA22" s="6">
        <f t="shared" ref="AA22" si="54">AA19-AA21</f>
        <v>63.736666666666672</v>
      </c>
      <c r="AB22" s="6">
        <f t="shared" ref="AB22" si="55">AB19-AB21</f>
        <v>26.399999999999995</v>
      </c>
      <c r="AC22" s="6">
        <f t="shared" ref="AC22" si="56">AC19-AC21</f>
        <v>182.05099999999999</v>
      </c>
      <c r="AD22" s="6">
        <f t="shared" ref="AD22" si="57">AD19-AD21</f>
        <v>19.942500000000003</v>
      </c>
      <c r="AE22" s="6">
        <f t="shared" ref="AE22" si="58">AE19-AE21</f>
        <v>-109.43600000000002</v>
      </c>
      <c r="AF22" s="6">
        <f t="shared" ref="AF22" si="59">AF19-AF21</f>
        <v>3.4980000000000002</v>
      </c>
      <c r="AG22" s="6">
        <f t="shared" ref="AG22" si="60">AG19-AG21</f>
        <v>-27.09636363636363</v>
      </c>
      <c r="AH22" s="6">
        <f t="shared" ref="AH22" si="61">AH19-AH21</f>
        <v>3.8085714285714261</v>
      </c>
      <c r="AI22" s="6">
        <f>AI19-AI21</f>
        <v>22.166666666666668</v>
      </c>
      <c r="AJ22" s="6">
        <f t="shared" ref="AJ22" si="62">AJ19-AJ21</f>
        <v>295.41166666666663</v>
      </c>
      <c r="AK22" s="6">
        <f t="shared" ref="AK22" si="63">AK19-AK21</f>
        <v>25</v>
      </c>
      <c r="AL22" s="6">
        <f t="shared" ref="AL22" si="64">AL19-AL21</f>
        <v>9.1</v>
      </c>
      <c r="AM22" s="6">
        <f t="shared" ref="AM22" si="65">AM19-AM21</f>
        <v>20.842000000000002</v>
      </c>
      <c r="AN22" s="6">
        <f t="shared" ref="AN22" si="66">AN19-AN21</f>
        <v>81.8</v>
      </c>
      <c r="AO22" s="6">
        <f t="shared" ref="AO22" si="67">AO19-AO21</f>
        <v>38.164999999999999</v>
      </c>
      <c r="AP22" s="6">
        <f t="shared" ref="AP22" si="68">AP19-AP21</f>
        <v>46.65</v>
      </c>
      <c r="AQ22" s="6">
        <f t="shared" ref="AQ22" si="69">AQ19-AQ21</f>
        <v>-0.24400000000000066</v>
      </c>
      <c r="AR22" s="6">
        <f t="shared" ref="AR22" si="70">AR19-AR21</f>
        <v>-93.969999999999985</v>
      </c>
      <c r="AS22" s="6">
        <f t="shared" ref="AS22" si="71">AS19-AS21</f>
        <v>464.29166666666669</v>
      </c>
      <c r="AT22" s="6">
        <f t="shared" ref="AT22" si="72">AT19-AT21</f>
        <v>45</v>
      </c>
      <c r="AU22" s="6">
        <f t="shared" ref="AU22" si="73">AU19-AU21</f>
        <v>1.9090909090909101</v>
      </c>
      <c r="AV22" s="6">
        <f t="shared" ref="AV22" si="74">AV19-AV21</f>
        <v>46.451666666666661</v>
      </c>
      <c r="AW22" s="6">
        <f t="shared" ref="AW22" si="75">AW19-AW21</f>
        <v>10.92</v>
      </c>
      <c r="AX22" s="6">
        <f t="shared" ref="AX22" si="76">AX19-AX21</f>
        <v>28.15</v>
      </c>
      <c r="AY22" s="6">
        <f t="shared" ref="AY22" si="77">AY19-AY21</f>
        <v>116.4933333333334</v>
      </c>
      <c r="AZ22" s="6">
        <f t="shared" ref="AZ22" si="78">AZ19-AZ21</f>
        <v>355.7475</v>
      </c>
      <c r="BA22" s="6">
        <f t="shared" ref="BA22" si="79">BA19-BA21</f>
        <v>111.42857142857143</v>
      </c>
      <c r="BB22" s="6">
        <f t="shared" ref="BB22" si="80">BB19-BB21</f>
        <v>0</v>
      </c>
      <c r="BC22" s="6">
        <f t="shared" ref="BC22" si="81">BC19-BC21</f>
        <v>39.162500000000001</v>
      </c>
      <c r="BD22" s="6">
        <f t="shared" ref="BD22" si="82">BD19-BD21</f>
        <v>9.7555555555555529</v>
      </c>
      <c r="BE22" s="6">
        <f t="shared" ref="BE22" si="83">BE19-BE21</f>
        <v>113.49</v>
      </c>
      <c r="BF22" s="6">
        <f t="shared" ref="BF22" si="84">BF19-BF21</f>
        <v>201.19</v>
      </c>
      <c r="BG22" s="6">
        <f t="shared" ref="BG22" si="85">BG19-BG21</f>
        <v>77.349999999999994</v>
      </c>
      <c r="BH22" s="6">
        <f t="shared" ref="BH22" si="86">BH19-BH21</f>
        <v>22.9</v>
      </c>
      <c r="BI22" s="6">
        <f t="shared" ref="BI22" si="87">BI19-BI21</f>
        <v>20.633333333333333</v>
      </c>
      <c r="BJ22" s="6">
        <f t="shared" ref="BJ22" si="88">BJ19-BJ21</f>
        <v>43.679999999999986</v>
      </c>
      <c r="BK22" s="6">
        <f t="shared" ref="BK22:BL22" si="89">BK19-BK21</f>
        <v>48.2</v>
      </c>
      <c r="BL22" s="6">
        <f t="shared" si="89"/>
        <v>441.88</v>
      </c>
      <c r="BM22" s="6">
        <f t="shared" ref="BM22" si="90">BM19-BM21</f>
        <v>24</v>
      </c>
      <c r="BN22" s="9">
        <f t="shared" ref="BN22" si="91">BN19-BN21</f>
        <v>14.6875</v>
      </c>
      <c r="BO22" s="9"/>
    </row>
    <row r="23" spans="1:67" x14ac:dyDescent="0.3">
      <c r="A23" s="5" t="s">
        <v>1050</v>
      </c>
      <c r="B23" s="7" t="e">
        <f t="shared" ref="B23:BM23" si="92">B21/B19</f>
        <v>#REF!</v>
      </c>
      <c r="C23" s="7">
        <f t="shared" si="92"/>
        <v>0.12547578367736817</v>
      </c>
      <c r="D23" s="7">
        <f>D21/D19</f>
        <v>0</v>
      </c>
      <c r="E23" s="7">
        <f t="shared" si="92"/>
        <v>0</v>
      </c>
      <c r="F23" s="7">
        <f t="shared" si="92"/>
        <v>0.67655596443509858</v>
      </c>
      <c r="G23" s="7">
        <f t="shared" si="92"/>
        <v>0</v>
      </c>
      <c r="H23" s="7">
        <f t="shared" si="92"/>
        <v>0.51832760595647198</v>
      </c>
      <c r="I23" s="7">
        <f t="shared" si="92"/>
        <v>0</v>
      </c>
      <c r="J23" s="7">
        <f t="shared" si="92"/>
        <v>0</v>
      </c>
      <c r="K23" s="7">
        <f t="shared" si="92"/>
        <v>0.35454286814051178</v>
      </c>
      <c r="L23" s="7">
        <f t="shared" si="92"/>
        <v>0</v>
      </c>
      <c r="M23" s="7">
        <f t="shared" si="92"/>
        <v>0.9064539521392313</v>
      </c>
      <c r="N23" s="7">
        <f t="shared" si="92"/>
        <v>0</v>
      </c>
      <c r="O23" s="7">
        <f t="shared" si="92"/>
        <v>0</v>
      </c>
      <c r="P23" s="7">
        <f t="shared" si="92"/>
        <v>1.0116800353818627</v>
      </c>
      <c r="Q23" s="7">
        <f t="shared" si="92"/>
        <v>0</v>
      </c>
      <c r="R23" s="7">
        <f t="shared" si="92"/>
        <v>7.8949965459390106E-3</v>
      </c>
      <c r="S23" s="7">
        <f t="shared" si="92"/>
        <v>0</v>
      </c>
      <c r="T23" s="7">
        <f t="shared" si="92"/>
        <v>0</v>
      </c>
      <c r="U23" s="7">
        <f t="shared" si="92"/>
        <v>6.5881778808027813E-2</v>
      </c>
      <c r="V23" s="7">
        <f t="shared" si="92"/>
        <v>0</v>
      </c>
      <c r="W23" s="7">
        <f t="shared" si="92"/>
        <v>0</v>
      </c>
      <c r="X23" s="7">
        <f t="shared" si="92"/>
        <v>1.6132377545722034</v>
      </c>
      <c r="Y23" s="7">
        <f t="shared" si="92"/>
        <v>1.208990075890251</v>
      </c>
      <c r="Z23" s="7">
        <f t="shared" si="92"/>
        <v>0</v>
      </c>
      <c r="AA23" s="7">
        <f t="shared" si="92"/>
        <v>0</v>
      </c>
      <c r="AB23" s="7">
        <f t="shared" si="92"/>
        <v>0.15923566878980894</v>
      </c>
      <c r="AC23" s="7">
        <f t="shared" si="92"/>
        <v>0.18050785276681178</v>
      </c>
      <c r="AD23" s="7">
        <f t="shared" si="92"/>
        <v>0</v>
      </c>
      <c r="AE23" s="7">
        <f t="shared" si="92"/>
        <v>1.9652654047665252</v>
      </c>
      <c r="AF23" s="7">
        <f t="shared" si="92"/>
        <v>0</v>
      </c>
      <c r="AG23" s="7">
        <f t="shared" si="92"/>
        <v>1.8785074274935154</v>
      </c>
      <c r="AH23" s="7">
        <f t="shared" si="92"/>
        <v>0.83589806721654569</v>
      </c>
      <c r="AI23" s="7">
        <f>AI21/AI19</f>
        <v>0</v>
      </c>
      <c r="AJ23" s="7">
        <f t="shared" si="92"/>
        <v>4.5216304587887376E-2</v>
      </c>
      <c r="AK23" s="7">
        <f t="shared" si="92"/>
        <v>0</v>
      </c>
      <c r="AL23" s="7">
        <f t="shared" si="92"/>
        <v>0</v>
      </c>
      <c r="AM23" s="7">
        <f t="shared" si="92"/>
        <v>0</v>
      </c>
      <c r="AN23" s="7">
        <f t="shared" si="92"/>
        <v>0</v>
      </c>
      <c r="AO23" s="7">
        <f t="shared" si="92"/>
        <v>0</v>
      </c>
      <c r="AP23" s="7">
        <f t="shared" si="92"/>
        <v>0</v>
      </c>
      <c r="AQ23" s="7">
        <f t="shared" si="92"/>
        <v>1.0561435803037278</v>
      </c>
      <c r="AR23" s="7">
        <f t="shared" si="92"/>
        <v>2.3017038370965501</v>
      </c>
      <c r="AS23" s="7">
        <f t="shared" si="92"/>
        <v>0</v>
      </c>
      <c r="AT23" s="7">
        <f t="shared" si="92"/>
        <v>0</v>
      </c>
      <c r="AU23" s="7">
        <f t="shared" si="92"/>
        <v>0.92905405405405406</v>
      </c>
      <c r="AV23" s="7">
        <f t="shared" si="92"/>
        <v>0</v>
      </c>
      <c r="AW23" s="7">
        <f t="shared" si="92"/>
        <v>0</v>
      </c>
      <c r="AX23" s="7">
        <f t="shared" si="92"/>
        <v>0</v>
      </c>
      <c r="AY23" s="7">
        <f t="shared" si="92"/>
        <v>0.13428620971537561</v>
      </c>
      <c r="AZ23" s="7">
        <f t="shared" si="92"/>
        <v>0</v>
      </c>
      <c r="BA23" s="7">
        <f t="shared" si="92"/>
        <v>0</v>
      </c>
      <c r="BB23" s="7">
        <f t="shared" si="92"/>
        <v>1</v>
      </c>
      <c r="BC23" s="7">
        <f t="shared" si="92"/>
        <v>0.23454678719765454</v>
      </c>
      <c r="BD23" s="7">
        <f t="shared" si="92"/>
        <v>0</v>
      </c>
      <c r="BE23" s="7">
        <f t="shared" si="92"/>
        <v>0</v>
      </c>
      <c r="BF23" s="7">
        <f t="shared" si="92"/>
        <v>0</v>
      </c>
      <c r="BG23" s="7">
        <f t="shared" si="92"/>
        <v>0</v>
      </c>
      <c r="BH23" s="7">
        <f t="shared" si="92"/>
        <v>0</v>
      </c>
      <c r="BI23" s="7">
        <f t="shared" si="92"/>
        <v>0</v>
      </c>
      <c r="BJ23" s="7">
        <f t="shared" si="92"/>
        <v>0</v>
      </c>
      <c r="BK23" s="7">
        <f t="shared" si="92"/>
        <v>0</v>
      </c>
      <c r="BL23" s="7">
        <f t="shared" si="92"/>
        <v>0</v>
      </c>
      <c r="BM23" s="7">
        <f t="shared" si="92"/>
        <v>0</v>
      </c>
      <c r="BN23" s="7">
        <f t="shared" ref="BN23" si="93">BN21/BN19</f>
        <v>0</v>
      </c>
      <c r="BO23" s="11"/>
    </row>
    <row r="26" spans="1:67" x14ac:dyDescent="0.3">
      <c r="BB26" t="s">
        <v>1164</v>
      </c>
    </row>
    <row r="27" spans="1:67" x14ac:dyDescent="0.3">
      <c r="BD27" t="s">
        <v>1165</v>
      </c>
    </row>
  </sheetData>
  <sheetProtection selectLockedCells="1"/>
  <conditionalFormatting sqref="B23:BO23">
    <cfRule type="cellIs" dxfId="36" priority="1" operator="lessThanOrEqual">
      <formula>99%</formula>
    </cfRule>
    <cfRule type="cellIs" dxfId="35" priority="3" operator="greaterThanOrEqual">
      <formula>101%</formula>
    </cfRule>
    <cfRule type="cellIs" dxfId="34" priority="4" operator="equal">
      <formula>100%</formula>
    </cfRule>
  </conditionalFormatting>
  <conditionalFormatting pivot="1" sqref="BO15">
    <cfRule type="cellIs" dxfId="33" priority="2" operator="lessThan">
      <formula>0</formula>
    </cfRule>
  </conditionalFormatting>
  <pageMargins left="0.7" right="0.7" top="0.75" bottom="0.75" header="0.3" footer="0.3"/>
  <customProperties>
    <customPr name="_pios_id" r:id="rId2"/>
  </customProperties>
  <legacy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FCBEB-1D59-4C9E-A698-B1528346A24A}">
  <dimension ref="A1:E8"/>
  <sheetViews>
    <sheetView workbookViewId="0">
      <selection activeCell="C5" sqref="C5"/>
    </sheetView>
  </sheetViews>
  <sheetFormatPr defaultRowHeight="14.4" x14ac:dyDescent="0.3"/>
  <cols>
    <col min="1" max="1" width="22.109375" bestFit="1" customWidth="1"/>
    <col min="2" max="2" width="8.88671875" style="6"/>
    <col min="3" max="3" width="9.33203125" bestFit="1" customWidth="1"/>
    <col min="4" max="4" width="27.88671875" bestFit="1" customWidth="1"/>
    <col min="5" max="5" width="12.5546875" bestFit="1" customWidth="1"/>
  </cols>
  <sheetData>
    <row r="1" spans="1:5" x14ac:dyDescent="0.3">
      <c r="A1" t="s">
        <v>1149</v>
      </c>
      <c r="B1" s="6">
        <f>AVERAGE(Dashboard!C8:N8)</f>
        <v>5531.8466666666673</v>
      </c>
      <c r="D1" t="s">
        <v>1155</v>
      </c>
      <c r="E1">
        <f>IF(B3/B1&gt;=0.1,20,10)</f>
        <v>10</v>
      </c>
    </row>
    <row r="2" spans="1:5" x14ac:dyDescent="0.3">
      <c r="A2" t="s">
        <v>1150</v>
      </c>
      <c r="B2" s="6">
        <f>ABS(C2)</f>
        <v>5493.2058333333325</v>
      </c>
      <c r="C2">
        <f>(GETPIVOTDATA("Bedrag +/-",Dashboard!$A$5,"vast/variabel","Vast")+GETPIVOTDATA("Bedrag +/-",Dashboard!$A$5,"vast/variabel","Variabel"))/12</f>
        <v>-5493.2058333333325</v>
      </c>
      <c r="D2" t="s">
        <v>1156</v>
      </c>
      <c r="E2">
        <f>IF(B4/B1&lt;=0.5,20,IF(B4/B1&lt;=0.7,10,0))</f>
        <v>10</v>
      </c>
    </row>
    <row r="3" spans="1:5" x14ac:dyDescent="0.3">
      <c r="A3" t="s">
        <v>1151</v>
      </c>
      <c r="B3" s="6">
        <v>75</v>
      </c>
      <c r="D3" t="s">
        <v>1157</v>
      </c>
      <c r="E3">
        <f>IF(B1&gt;B2,20,0)</f>
        <v>20</v>
      </c>
    </row>
    <row r="4" spans="1:5" x14ac:dyDescent="0.3">
      <c r="A4" t="s">
        <v>1152</v>
      </c>
      <c r="B4" s="6">
        <f>ABS(C4)</f>
        <v>3156.8758333333335</v>
      </c>
      <c r="C4" s="6">
        <f>AVERAGE(Dashboard!C33:N33)</f>
        <v>-3156.8758333333335</v>
      </c>
      <c r="D4" t="s">
        <v>1158</v>
      </c>
      <c r="E4">
        <f>IF(B5/B2&gt;=3,20,IF(B5/B2&gt;=1,10,0))</f>
        <v>0</v>
      </c>
    </row>
    <row r="5" spans="1:5" x14ac:dyDescent="0.3">
      <c r="A5" t="s">
        <v>1153</v>
      </c>
      <c r="B5" s="6">
        <f>3114.57+675.31</f>
        <v>3789.88</v>
      </c>
      <c r="D5" t="s">
        <v>1159</v>
      </c>
      <c r="E5">
        <f>IF(B6=0,20,IF(B6/B1&lt;0.3,10,0))</f>
        <v>20</v>
      </c>
    </row>
    <row r="6" spans="1:5" x14ac:dyDescent="0.3">
      <c r="A6" t="s">
        <v>1154</v>
      </c>
      <c r="B6" s="6">
        <v>0</v>
      </c>
    </row>
    <row r="7" spans="1:5" x14ac:dyDescent="0.3">
      <c r="D7" t="s">
        <v>1160</v>
      </c>
      <c r="E7">
        <f>E1+E2+E3+E4+E5</f>
        <v>60</v>
      </c>
    </row>
    <row r="8" spans="1:5" x14ac:dyDescent="0.3">
      <c r="D8" t="s">
        <v>1161</v>
      </c>
      <c r="E8" t="str">
        <f>IF(E7&gt;=80,"Topvorm 💪",IF(E7&gt;=50,"Goed bezig 👍","Let op je geld 🚨"))</f>
        <v>Goed bezig 👍</v>
      </c>
    </row>
  </sheetData>
  <conditionalFormatting sqref="E7">
    <cfRule type="expression" dxfId="32" priority="1">
      <formula>E7&lt;50</formula>
    </cfRule>
    <cfRule type="expression" dxfId="31" priority="2">
      <formula>AND(E7&gt;=50,E7&lt;80)</formula>
    </cfRule>
    <cfRule type="expression" dxfId="30" priority="3">
      <formula>E7&gt;=80</formula>
    </cfRule>
  </conditionalFormatting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98C16-8AAD-43AE-85C8-E58F3FE31EDF}">
  <dimension ref="A1:C9"/>
  <sheetViews>
    <sheetView workbookViewId="0">
      <selection activeCell="D32" sqref="D32"/>
    </sheetView>
  </sheetViews>
  <sheetFormatPr defaultRowHeight="14.4" x14ac:dyDescent="0.3"/>
  <cols>
    <col min="1" max="1" width="32.109375" bestFit="1" customWidth="1"/>
    <col min="2" max="2" width="16.109375" style="6" bestFit="1" customWidth="1"/>
    <col min="3" max="3" width="16.109375" bestFit="1" customWidth="1"/>
  </cols>
  <sheetData>
    <row r="1" spans="1:3" x14ac:dyDescent="0.3">
      <c r="A1" t="s">
        <v>1166</v>
      </c>
      <c r="B1" s="6">
        <f>AVERAGE(Dashboard!C8:N8)</f>
        <v>5531.8466666666673</v>
      </c>
    </row>
    <row r="2" spans="1:3" x14ac:dyDescent="0.3">
      <c r="A2" t="s">
        <v>1167</v>
      </c>
      <c r="B2" s="6">
        <f>ABS(C2)</f>
        <v>3156.8758333333335</v>
      </c>
      <c r="C2" s="6">
        <f>AVERAGE(Dashboard!C33:N33)</f>
        <v>-3156.8758333333335</v>
      </c>
    </row>
    <row r="3" spans="1:3" x14ac:dyDescent="0.3">
      <c r="A3" t="s">
        <v>1168</v>
      </c>
      <c r="B3" s="6">
        <v>0</v>
      </c>
    </row>
    <row r="4" spans="1:3" x14ac:dyDescent="0.3">
      <c r="A4" t="s">
        <v>1169</v>
      </c>
      <c r="B4" s="6">
        <f>Score!B5</f>
        <v>3789.88</v>
      </c>
    </row>
    <row r="5" spans="1:3" x14ac:dyDescent="0.3">
      <c r="A5" t="s">
        <v>1170</v>
      </c>
      <c r="B5" s="6" t="e">
        <f>ABS(C5)</f>
        <v>#DIV/0!</v>
      </c>
      <c r="C5" s="6" t="e">
        <f>AVERAGE(Dashboard!C75:N75)</f>
        <v>#DIV/0!</v>
      </c>
    </row>
    <row r="6" spans="1:3" x14ac:dyDescent="0.3">
      <c r="A6" t="s">
        <v>1171</v>
      </c>
      <c r="B6" s="6" t="s">
        <v>1173</v>
      </c>
    </row>
    <row r="8" spans="1:3" x14ac:dyDescent="0.3">
      <c r="B8" s="6" t="e">
        <f>IF(B2/B1&lt;=0.5,20,IF(B2/B1&lt;=0.7,10,0)) +
IF(B6="Nee",20,0) +
IF(B3/(B1*12)&lt;=0.3,20,IF(B3/(B1*12)&lt;=0.5,10,0)) +
IF(B5&gt;0,20,0) +
IF(B4/B1&gt;=3,20,IF(B4/B1&gt;=1,10,0))</f>
        <v>#DIV/0!</v>
      </c>
    </row>
    <row r="9" spans="1:3" x14ac:dyDescent="0.3">
      <c r="B9" s="6" t="e">
        <f>IF(B8&gt;=80,"✅ Kredietwaardig",IF(B8&gt;=50,"⚠️ Redelijk","❌ Risico"))</f>
        <v>#DIV/0!</v>
      </c>
    </row>
  </sheetData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B12EA-86EB-4284-8E89-C223DB69FCF3}">
  <dimension ref="A1:I2404"/>
  <sheetViews>
    <sheetView tabSelected="1" topLeftCell="A2375" workbookViewId="0">
      <selection activeCell="D2397" sqref="D2397"/>
    </sheetView>
  </sheetViews>
  <sheetFormatPr defaultRowHeight="14.4" x14ac:dyDescent="0.3"/>
  <cols>
    <col min="1" max="1" width="12.5546875" bestFit="1" customWidth="1"/>
    <col min="2" max="2" width="13.6640625" bestFit="1" customWidth="1"/>
    <col min="4" max="4" width="13.5546875" bestFit="1" customWidth="1"/>
    <col min="5" max="5" width="71.44140625" customWidth="1"/>
    <col min="6" max="6" width="11.44140625" bestFit="1" customWidth="1"/>
    <col min="7" max="7" width="11.6640625" bestFit="1" customWidth="1"/>
    <col min="14" max="14" width="11.33203125" bestFit="1" customWidth="1"/>
  </cols>
  <sheetData>
    <row r="1" spans="1:9" x14ac:dyDescent="0.3">
      <c r="A1" t="s">
        <v>15</v>
      </c>
      <c r="B1" t="s">
        <v>5</v>
      </c>
      <c r="C1" t="s">
        <v>6</v>
      </c>
      <c r="D1" t="s">
        <v>1031</v>
      </c>
      <c r="E1" t="s">
        <v>7</v>
      </c>
      <c r="F1" t="s">
        <v>16</v>
      </c>
      <c r="G1" s="3" t="s">
        <v>1146</v>
      </c>
      <c r="H1" t="s">
        <v>20</v>
      </c>
      <c r="I1" t="s">
        <v>57</v>
      </c>
    </row>
    <row r="2" spans="1:9" x14ac:dyDescent="0.3">
      <c r="A2" s="2">
        <v>45536</v>
      </c>
      <c r="B2" t="str">
        <f>TEXT(A2,"mmmm ")</f>
        <v xml:space="preserve">september </v>
      </c>
      <c r="C2">
        <v>2351.7800000000002</v>
      </c>
      <c r="D2" t="str" cm="1">
        <f t="array" ref="D2">IFERROR(
  _xlfn.XLOOKUP(TRUE, ISNUMBER(FIND(Trefwoorden!$A$2:$A$99, E2)), Trefwoorden!$B$2:$B$99),
  "Onbekend"
)</f>
        <v>Inkomsten Loon</v>
      </c>
      <c r="E2" t="s">
        <v>1023</v>
      </c>
      <c r="F2" t="str">
        <f>VLOOKUP(Tabel1[[#This Row],[categorie]],Lijst!A:C,3,FALSE)</f>
        <v>Inkomst</v>
      </c>
      <c r="G2">
        <f>IF(F2="Uitgave", -ABS(C2), ABS(C2))</f>
        <v>2351.7800000000002</v>
      </c>
      <c r="H2" t="str">
        <f>VLOOKUP(Tabel1[[#This Row],[categorie]],Lijst!A:B,2,FALSE)</f>
        <v>Inkomsten</v>
      </c>
      <c r="I2" t="str">
        <f>IF(OR(AND(F2="Uitgave", C2&lt;0), AND(F2="Inkomst", C2&gt;0)), "OK", "FOUT")</f>
        <v>OK</v>
      </c>
    </row>
    <row r="3" spans="1:9" x14ac:dyDescent="0.3">
      <c r="A3" s="2">
        <v>45536</v>
      </c>
      <c r="B3" t="str">
        <f>TEXT(A3,"mmmm ")</f>
        <v xml:space="preserve">september </v>
      </c>
      <c r="C3">
        <v>4038.66</v>
      </c>
      <c r="D3" t="s">
        <v>83</v>
      </c>
      <c r="E3" t="s">
        <v>1022</v>
      </c>
      <c r="F3" t="str">
        <f>VLOOKUP(Tabel1[[#This Row],[categorie]],Lijst!A:C,3,FALSE)</f>
        <v>Inkomst</v>
      </c>
      <c r="G3">
        <f>IF(F3="Uitgave", -ABS(C3), ABS(C3))</f>
        <v>4038.66</v>
      </c>
      <c r="H3" t="str">
        <f>VLOOKUP(Tabel1[[#This Row],[categorie]],Lijst!A:B,2,FALSE)</f>
        <v>Inkomsten</v>
      </c>
      <c r="I3" t="str">
        <f>IF(OR(AND(F3="Uitgave", C3&lt;0), AND(F3="Inkomst", C3&gt;0)), "OK", "FOUT")</f>
        <v>OK</v>
      </c>
    </row>
    <row r="4" spans="1:9" x14ac:dyDescent="0.3">
      <c r="A4" s="2">
        <v>45536</v>
      </c>
      <c r="B4" t="str">
        <f>TEXT(A4,"mmmm ")</f>
        <v xml:space="preserve">september </v>
      </c>
      <c r="C4">
        <v>-50</v>
      </c>
      <c r="D4" t="str" cm="1">
        <f t="array" ref="D4">IFERROR(
  _xlfn.XLOOKUP(TRUE, ISNUMBER(FIND(Trefwoorden!$A$2:$A$99, E4)), Trefwoorden!$B$2:$B$99),
  "Onbekend"
)</f>
        <v>voeding</v>
      </c>
      <c r="E4" t="s">
        <v>1021</v>
      </c>
      <c r="F4" t="str">
        <f>VLOOKUP(Tabel1[[#This Row],[categorie]],Lijst!A:C,3,FALSE)</f>
        <v>Uitgave</v>
      </c>
      <c r="G4">
        <f>IF(F4="Uitgave", -ABS(C4), ABS(C4))</f>
        <v>-50</v>
      </c>
      <c r="H4" t="str">
        <f>VLOOKUP(Tabel1[[#This Row],[categorie]],Lijst!A:B,2,FALSE)</f>
        <v>Vast</v>
      </c>
      <c r="I4" t="str">
        <f>IF(OR(AND(F4="Uitgave", C4&lt;0), AND(F4="Inkomst", C4&gt;0)), "OK", "FOUT")</f>
        <v>OK</v>
      </c>
    </row>
    <row r="5" spans="1:9" x14ac:dyDescent="0.3">
      <c r="A5" s="2">
        <v>45537</v>
      </c>
      <c r="B5" t="str">
        <f>TEXT(A5,"mmmm ")</f>
        <v xml:space="preserve">september </v>
      </c>
      <c r="C5">
        <v>-4.9000000000000004</v>
      </c>
      <c r="D5" t="str" cm="1">
        <f t="array" ref="D5">IFERROR(
  _xlfn.XLOOKUP(TRUE, ISNUMBER(FIND(Trefwoorden!$A$2:$A$99, E5)), Trefwoorden!$B$2:$B$99),
  "Onbekend"
)</f>
        <v>voeding</v>
      </c>
      <c r="E5" t="s">
        <v>996</v>
      </c>
      <c r="F5" t="str">
        <f>VLOOKUP(Tabel1[[#This Row],[categorie]],Lijst!A:C,3,FALSE)</f>
        <v>Uitgave</v>
      </c>
      <c r="G5">
        <f>IF(F5="Uitgave", -ABS(C5), ABS(C5))</f>
        <v>-4.9000000000000004</v>
      </c>
      <c r="H5" t="str">
        <f>VLOOKUP(Tabel1[[#This Row],[categorie]],Lijst!A:B,2,FALSE)</f>
        <v>Vast</v>
      </c>
      <c r="I5" t="str">
        <f>IF(OR(AND(F5="Uitgave", C5&lt;0), AND(F5="Inkomst", C5&gt;0)), "OK", "FOUT")</f>
        <v>OK</v>
      </c>
    </row>
    <row r="6" spans="1:9" x14ac:dyDescent="0.3">
      <c r="A6" s="2">
        <v>45537</v>
      </c>
      <c r="B6" t="str">
        <f>TEXT(A6,"mmmm ")</f>
        <v xml:space="preserve">september </v>
      </c>
      <c r="C6">
        <v>-10</v>
      </c>
      <c r="D6" t="s">
        <v>3</v>
      </c>
      <c r="E6" t="s">
        <v>997</v>
      </c>
      <c r="F6" t="str">
        <f>VLOOKUP(Tabel1[[#This Row],[categorie]],Lijst!A:C,3,FALSE)</f>
        <v>Uitgave</v>
      </c>
      <c r="G6">
        <f>IF(F6="Uitgave", -ABS(C6), ABS(C6))</f>
        <v>-10</v>
      </c>
      <c r="H6" t="str">
        <f>VLOOKUP(Tabel1[[#This Row],[categorie]],Lijst!A:B,2,FALSE)</f>
        <v>Vast</v>
      </c>
      <c r="I6" t="str">
        <f>IF(OR(AND(F6="Uitgave", C6&lt;0), AND(F6="Inkomst", C6&gt;0)), "OK", "FOUT")</f>
        <v>OK</v>
      </c>
    </row>
    <row r="7" spans="1:9" x14ac:dyDescent="0.3">
      <c r="A7" s="2">
        <v>45537</v>
      </c>
      <c r="B7" t="str">
        <f>TEXT(A7,"mmmm ")</f>
        <v xml:space="preserve">september </v>
      </c>
      <c r="C7">
        <v>-31</v>
      </c>
      <c r="D7" t="str" cm="1">
        <f t="array" ref="D7">IFERROR(
  _xlfn.XLOOKUP(TRUE, ISNUMBER(FIND(Trefwoorden!$A$2:$A$99, E7)), Trefwoorden!$B$2:$B$99),
  "Onbekend"
)</f>
        <v>EuroShop</v>
      </c>
      <c r="E7" t="s">
        <v>998</v>
      </c>
      <c r="F7" t="str">
        <f>VLOOKUP(Tabel1[[#This Row],[categorie]],Lijst!A:C,3,FALSE)</f>
        <v>Uitgave</v>
      </c>
      <c r="G7">
        <f>IF(F7="Uitgave", -ABS(C7), ABS(C7))</f>
        <v>-31</v>
      </c>
      <c r="H7" t="str">
        <f>VLOOKUP(Tabel1[[#This Row],[categorie]],Lijst!A:B,2,FALSE)</f>
        <v>Variabel</v>
      </c>
      <c r="I7" t="str">
        <f>IF(OR(AND(F7="Uitgave", C7&lt;0), AND(F7="Inkomst", C7&gt;0)), "OK", "FOUT")</f>
        <v>OK</v>
      </c>
    </row>
    <row r="8" spans="1:9" x14ac:dyDescent="0.3">
      <c r="A8" s="2">
        <v>45537</v>
      </c>
      <c r="B8" t="str">
        <f>TEXT(A8,"mmmm ")</f>
        <v xml:space="preserve">september </v>
      </c>
      <c r="C8">
        <v>-12.99</v>
      </c>
      <c r="D8" t="str" cm="1">
        <f t="array" ref="D8">IFERROR(
  _xlfn.XLOOKUP(TRUE, ISNUMBER(FIND(Trefwoorden!$A$2:$A$99, E8)), Trefwoorden!$B$2:$B$99),
  "Onbekend"
)</f>
        <v>voeding</v>
      </c>
      <c r="E8" t="s">
        <v>999</v>
      </c>
      <c r="F8" t="str">
        <f>VLOOKUP(Tabel1[[#This Row],[categorie]],Lijst!A:C,3,FALSE)</f>
        <v>Uitgave</v>
      </c>
      <c r="G8">
        <f>IF(F8="Uitgave", -ABS(C8), ABS(C8))</f>
        <v>-12.99</v>
      </c>
      <c r="H8" t="str">
        <f>VLOOKUP(Tabel1[[#This Row],[categorie]],Lijst!A:B,2,FALSE)</f>
        <v>Vast</v>
      </c>
      <c r="I8" t="str">
        <f>IF(OR(AND(F8="Uitgave", C8&lt;0), AND(F8="Inkomst", C8&gt;0)), "OK", "FOUT")</f>
        <v>OK</v>
      </c>
    </row>
    <row r="9" spans="1:9" x14ac:dyDescent="0.3">
      <c r="A9" s="2">
        <v>45537</v>
      </c>
      <c r="B9" t="str">
        <f>TEXT(A9,"mmmm ")</f>
        <v xml:space="preserve">september </v>
      </c>
      <c r="C9">
        <v>-4.3899999999999997</v>
      </c>
      <c r="D9" t="str" cm="1">
        <f t="array" ref="D9">IFERROR(
  _xlfn.XLOOKUP(TRUE, ISNUMBER(FIND(Trefwoorden!$A$2:$A$99, E9)), Trefwoorden!$B$2:$B$99),
  "Onbekend"
)</f>
        <v>voeding</v>
      </c>
      <c r="E9" t="s">
        <v>1000</v>
      </c>
      <c r="F9" t="str">
        <f>VLOOKUP(Tabel1[[#This Row],[categorie]],Lijst!A:C,3,FALSE)</f>
        <v>Uitgave</v>
      </c>
      <c r="G9">
        <f>IF(F9="Uitgave", -ABS(C9), ABS(C9))</f>
        <v>-4.3899999999999997</v>
      </c>
      <c r="H9" t="str">
        <f>VLOOKUP(Tabel1[[#This Row],[categorie]],Lijst!A:B,2,FALSE)</f>
        <v>Vast</v>
      </c>
      <c r="I9" t="str">
        <f>IF(OR(AND(F9="Uitgave", C9&lt;0), AND(F9="Inkomst", C9&gt;0)), "OK", "FOUT")</f>
        <v>OK</v>
      </c>
    </row>
    <row r="10" spans="1:9" x14ac:dyDescent="0.3">
      <c r="A10" s="2">
        <v>45537</v>
      </c>
      <c r="B10" t="str">
        <f>TEXT(A10,"mmmm ")</f>
        <v xml:space="preserve">september </v>
      </c>
      <c r="C10">
        <v>-2.19</v>
      </c>
      <c r="D10" t="str" cm="1">
        <f t="array" ref="D10">IFERROR(
  _xlfn.XLOOKUP(TRUE, ISNUMBER(FIND(Trefwoorden!$A$2:$A$99, E10)), Trefwoorden!$B$2:$B$99),
  "Onbekend"
)</f>
        <v>voeding</v>
      </c>
      <c r="E10" t="s">
        <v>1001</v>
      </c>
      <c r="F10" t="str">
        <f>VLOOKUP(Tabel1[[#This Row],[categorie]],Lijst!A:C,3,FALSE)</f>
        <v>Uitgave</v>
      </c>
      <c r="G10">
        <f>IF(F10="Uitgave", -ABS(C10), ABS(C10))</f>
        <v>-2.19</v>
      </c>
      <c r="H10" t="str">
        <f>VLOOKUP(Tabel1[[#This Row],[categorie]],Lijst!A:B,2,FALSE)</f>
        <v>Vast</v>
      </c>
      <c r="I10" t="str">
        <f>IF(OR(AND(F10="Uitgave", C10&lt;0), AND(F10="Inkomst", C10&gt;0)), "OK", "FOUT")</f>
        <v>OK</v>
      </c>
    </row>
    <row r="11" spans="1:9" x14ac:dyDescent="0.3">
      <c r="A11" s="2">
        <v>45537</v>
      </c>
      <c r="B11" t="str">
        <f>TEXT(A11,"mmmm ")</f>
        <v xml:space="preserve">september </v>
      </c>
      <c r="C11">
        <v>-7.89</v>
      </c>
      <c r="D11" t="str" cm="1">
        <f t="array" ref="D11">IFERROR(
  _xlfn.XLOOKUP(TRUE, ISNUMBER(FIND(Trefwoorden!$A$2:$A$99, E11)), Trefwoorden!$B$2:$B$99),
  "Onbekend"
)</f>
        <v>voeding</v>
      </c>
      <c r="E11" t="s">
        <v>1002</v>
      </c>
      <c r="F11" t="str">
        <f>VLOOKUP(Tabel1[[#This Row],[categorie]],Lijst!A:C,3,FALSE)</f>
        <v>Uitgave</v>
      </c>
      <c r="G11">
        <f>IF(F11="Uitgave", -ABS(C11), ABS(C11))</f>
        <v>-7.89</v>
      </c>
      <c r="H11" t="str">
        <f>VLOOKUP(Tabel1[[#This Row],[categorie]],Lijst!A:B,2,FALSE)</f>
        <v>Vast</v>
      </c>
      <c r="I11" t="str">
        <f>IF(OR(AND(F11="Uitgave", C11&lt;0), AND(F11="Inkomst", C11&gt;0)), "OK", "FOUT")</f>
        <v>OK</v>
      </c>
    </row>
    <row r="12" spans="1:9" x14ac:dyDescent="0.3">
      <c r="A12" s="2">
        <v>45537</v>
      </c>
      <c r="B12" t="str">
        <f>TEXT(A12,"mmmm ")</f>
        <v xml:space="preserve">september </v>
      </c>
      <c r="C12">
        <v>-10.3</v>
      </c>
      <c r="D12" t="s">
        <v>3</v>
      </c>
      <c r="E12" t="s">
        <v>1003</v>
      </c>
      <c r="F12" t="str">
        <f>VLOOKUP(Tabel1[[#This Row],[categorie]],Lijst!A:C,3,FALSE)</f>
        <v>Uitgave</v>
      </c>
      <c r="G12">
        <f>IF(F12="Uitgave", -ABS(C12), ABS(C12))</f>
        <v>-10.3</v>
      </c>
      <c r="H12" t="str">
        <f>VLOOKUP(Tabel1[[#This Row],[categorie]],Lijst!A:B,2,FALSE)</f>
        <v>Vast</v>
      </c>
      <c r="I12" t="str">
        <f>IF(OR(AND(F12="Uitgave", C12&lt;0), AND(F12="Inkomst", C12&gt;0)), "OK", "FOUT")</f>
        <v>OK</v>
      </c>
    </row>
    <row r="13" spans="1:9" x14ac:dyDescent="0.3">
      <c r="A13" s="2">
        <v>45537</v>
      </c>
      <c r="B13" t="str">
        <f>TEXT(A13,"mmmm ")</f>
        <v xml:space="preserve">september </v>
      </c>
      <c r="C13">
        <v>-10.28</v>
      </c>
      <c r="D13" t="str" cm="1">
        <f t="array" ref="D13">IFERROR(
  _xlfn.XLOOKUP(TRUE, ISNUMBER(FIND(Trefwoorden!$A$2:$A$99, E13)), Trefwoorden!$B$2:$B$99),
  "Onbekend"
)</f>
        <v>Laadbeurt</v>
      </c>
      <c r="E13" t="s">
        <v>1004</v>
      </c>
      <c r="F13" t="str">
        <f>VLOOKUP(Tabel1[[#This Row],[categorie]],Lijst!A:C,3,FALSE)</f>
        <v>Uitgave</v>
      </c>
      <c r="G13">
        <f>IF(F13="Uitgave", -ABS(C13), ABS(C13))</f>
        <v>-10.28</v>
      </c>
      <c r="H13" t="str">
        <f>VLOOKUP(Tabel1[[#This Row],[categorie]],Lijst!A:B,2,FALSE)</f>
        <v>Vast</v>
      </c>
      <c r="I13" t="str">
        <f>IF(OR(AND(F13="Uitgave", C13&lt;0), AND(F13="Inkomst", C13&gt;0)), "OK", "FOUT")</f>
        <v>OK</v>
      </c>
    </row>
    <row r="14" spans="1:9" x14ac:dyDescent="0.3">
      <c r="A14" s="2">
        <v>45537</v>
      </c>
      <c r="B14" t="str">
        <f>TEXT(A14,"mmmm ")</f>
        <v xml:space="preserve">september </v>
      </c>
      <c r="C14">
        <v>-107.46</v>
      </c>
      <c r="D14" t="str" cm="1">
        <f t="array" ref="D14">IFERROR(
  _xlfn.XLOOKUP(TRUE, ISNUMBER(FIND(Trefwoorden!$A$2:$A$99, E14)), Trefwoorden!$B$2:$B$99),
  "Onbekend"
)</f>
        <v>Ikea</v>
      </c>
      <c r="E14" t="s">
        <v>1005</v>
      </c>
      <c r="F14" t="str">
        <f>VLOOKUP(Tabel1[[#This Row],[categorie]],Lijst!A:C,3,FALSE)</f>
        <v>Uitgave</v>
      </c>
      <c r="G14">
        <f>IF(F14="Uitgave", -ABS(C14), ABS(C14))</f>
        <v>-107.46</v>
      </c>
      <c r="H14" t="str">
        <f>VLOOKUP(Tabel1[[#This Row],[categorie]],Lijst!A:B,2,FALSE)</f>
        <v>Variabel</v>
      </c>
      <c r="I14" t="str">
        <f>IF(OR(AND(F14="Uitgave", C14&lt;0), AND(F14="Inkomst", C14&gt;0)), "OK", "FOUT")</f>
        <v>OK</v>
      </c>
    </row>
    <row r="15" spans="1:9" x14ac:dyDescent="0.3">
      <c r="A15" s="2">
        <v>45537</v>
      </c>
      <c r="B15" t="str">
        <f>TEXT(A15,"mmmm ")</f>
        <v xml:space="preserve">september </v>
      </c>
      <c r="C15">
        <v>-5</v>
      </c>
      <c r="D15" t="str" cm="1">
        <f t="array" ref="D15">IFERROR(
  _xlfn.XLOOKUP(TRUE, ISNUMBER(FIND(Trefwoorden!$A$2:$A$99, E15)), Trefwoorden!$B$2:$B$99),
  "Onbekend"
)</f>
        <v>Laadbeurt</v>
      </c>
      <c r="E15" t="s">
        <v>1006</v>
      </c>
      <c r="F15" t="str">
        <f>VLOOKUP(Tabel1[[#This Row],[categorie]],Lijst!A:C,3,FALSE)</f>
        <v>Uitgave</v>
      </c>
      <c r="G15">
        <f>IF(F15="Uitgave", -ABS(C15), ABS(C15))</f>
        <v>-5</v>
      </c>
      <c r="H15" t="str">
        <f>VLOOKUP(Tabel1[[#This Row],[categorie]],Lijst!A:B,2,FALSE)</f>
        <v>Vast</v>
      </c>
      <c r="I15" t="str">
        <f>IF(OR(AND(F15="Uitgave", C15&lt;0), AND(F15="Inkomst", C15&gt;0)), "OK", "FOUT")</f>
        <v>OK</v>
      </c>
    </row>
    <row r="16" spans="1:9" x14ac:dyDescent="0.3">
      <c r="A16" s="2">
        <v>45537</v>
      </c>
      <c r="B16" t="str">
        <f>TEXT(A16,"mmmm ")</f>
        <v xml:space="preserve">september </v>
      </c>
      <c r="C16">
        <v>-40</v>
      </c>
      <c r="D16" t="s">
        <v>68</v>
      </c>
      <c r="E16" t="s">
        <v>1007</v>
      </c>
      <c r="F16" t="str">
        <f>VLOOKUP(Tabel1[[#This Row],[categorie]],Lijst!A:C,3,FALSE)</f>
        <v>Uitgave</v>
      </c>
      <c r="G16">
        <f>IF(F16="Uitgave", -ABS(C16), ABS(C16))</f>
        <v>-40</v>
      </c>
      <c r="H16" t="str">
        <f>VLOOKUP(Tabel1[[#This Row],[categorie]],Lijst!A:B,2,FALSE)</f>
        <v>Variabel</v>
      </c>
      <c r="I16" t="str">
        <f>IF(OR(AND(F16="Uitgave", C16&lt;0), AND(F16="Inkomst", C16&gt;0)), "OK", "FOUT")</f>
        <v>OK</v>
      </c>
    </row>
    <row r="17" spans="1:9" x14ac:dyDescent="0.3">
      <c r="A17" s="2">
        <v>45537</v>
      </c>
      <c r="B17" t="str">
        <f>TEXT(A17,"mmmm ")</f>
        <v xml:space="preserve">september </v>
      </c>
      <c r="C17">
        <v>-0.9</v>
      </c>
      <c r="D17" t="str" cm="1">
        <f t="array" ref="D17">IFERROR(
  _xlfn.XLOOKUP(TRUE, ISNUMBER(FIND(Trefwoorden!$A$2:$A$99, E17)), Trefwoorden!$B$2:$B$99),
  "Onbekend"
)</f>
        <v>automaat De Lijn</v>
      </c>
      <c r="E17" t="s">
        <v>1008</v>
      </c>
      <c r="F17" t="str">
        <f>VLOOKUP(Tabel1[[#This Row],[categorie]],Lijst!A:C,3,FALSE)</f>
        <v>Uitgave</v>
      </c>
      <c r="G17">
        <f>IF(F17="Uitgave", -ABS(C17), ABS(C17))</f>
        <v>-0.9</v>
      </c>
      <c r="H17" t="str">
        <f>VLOOKUP(Tabel1[[#This Row],[categorie]],Lijst!A:B,2,FALSE)</f>
        <v>Variabel</v>
      </c>
      <c r="I17" t="str">
        <f>IF(OR(AND(F17="Uitgave", C17&lt;0), AND(F17="Inkomst", C17&gt;0)), "OK", "FOUT")</f>
        <v>OK</v>
      </c>
    </row>
    <row r="18" spans="1:9" x14ac:dyDescent="0.3">
      <c r="A18" s="2">
        <v>45537</v>
      </c>
      <c r="B18" t="str">
        <f>TEXT(A18,"mmmm ")</f>
        <v xml:space="preserve">september </v>
      </c>
      <c r="C18">
        <v>-1.5</v>
      </c>
      <c r="D18" t="str" cm="1">
        <f t="array" ref="D18">IFERROR(
  _xlfn.XLOOKUP(TRUE, ISNUMBER(FIND(Trefwoorden!$A$2:$A$99, E18)), Trefwoorden!$B$2:$B$99),
  "Onbekend"
)</f>
        <v>automaat De Lijn</v>
      </c>
      <c r="E18" t="s">
        <v>1009</v>
      </c>
      <c r="F18" t="str">
        <f>VLOOKUP(Tabel1[[#This Row],[categorie]],Lijst!A:C,3,FALSE)</f>
        <v>Uitgave</v>
      </c>
      <c r="G18">
        <f>IF(F18="Uitgave", -ABS(C18), ABS(C18))</f>
        <v>-1.5</v>
      </c>
      <c r="H18" t="str">
        <f>VLOOKUP(Tabel1[[#This Row],[categorie]],Lijst!A:B,2,FALSE)</f>
        <v>Variabel</v>
      </c>
      <c r="I18" t="str">
        <f>IF(OR(AND(F18="Uitgave", C18&lt;0), AND(F18="Inkomst", C18&gt;0)), "OK", "FOUT")</f>
        <v>OK</v>
      </c>
    </row>
    <row r="19" spans="1:9" x14ac:dyDescent="0.3">
      <c r="A19" s="2">
        <v>45537</v>
      </c>
      <c r="B19" t="str">
        <f>TEXT(A19,"mmmm ")</f>
        <v xml:space="preserve">september </v>
      </c>
      <c r="C19">
        <v>-1.1000000000000001</v>
      </c>
      <c r="D19" t="str" cm="1">
        <f t="array" ref="D19">IFERROR(
  _xlfn.XLOOKUP(TRUE, ISNUMBER(FIND(Trefwoorden!$A$2:$A$99, E19)), Trefwoorden!$B$2:$B$99),
  "Onbekend"
)</f>
        <v>automaat De Lijn</v>
      </c>
      <c r="E19" t="s">
        <v>1010</v>
      </c>
      <c r="F19" t="str">
        <f>VLOOKUP(Tabel1[[#This Row],[categorie]],Lijst!A:C,3,FALSE)</f>
        <v>Uitgave</v>
      </c>
      <c r="G19">
        <f>IF(F19="Uitgave", -ABS(C19), ABS(C19))</f>
        <v>-1.1000000000000001</v>
      </c>
      <c r="H19" t="str">
        <f>VLOOKUP(Tabel1[[#This Row],[categorie]],Lijst!A:B,2,FALSE)</f>
        <v>Variabel</v>
      </c>
      <c r="I19" t="str">
        <f>IF(OR(AND(F19="Uitgave", C19&lt;0), AND(F19="Inkomst", C19&gt;0)), "OK", "FOUT")</f>
        <v>OK</v>
      </c>
    </row>
    <row r="20" spans="1:9" x14ac:dyDescent="0.3">
      <c r="A20" s="2">
        <v>45537</v>
      </c>
      <c r="B20" t="str">
        <f>TEXT(A20,"mmmm ")</f>
        <v xml:space="preserve">september </v>
      </c>
      <c r="C20">
        <v>-3.6</v>
      </c>
      <c r="D20" t="s">
        <v>3</v>
      </c>
      <c r="E20" t="s">
        <v>1011</v>
      </c>
      <c r="F20" t="str">
        <f>VLOOKUP(Tabel1[[#This Row],[categorie]],Lijst!A:C,3,FALSE)</f>
        <v>Uitgave</v>
      </c>
      <c r="G20">
        <f>IF(F20="Uitgave", -ABS(C20), ABS(C20))</f>
        <v>-3.6</v>
      </c>
      <c r="H20" t="str">
        <f>VLOOKUP(Tabel1[[#This Row],[categorie]],Lijst!A:B,2,FALSE)</f>
        <v>Vast</v>
      </c>
      <c r="I20" t="str">
        <f>IF(OR(AND(F20="Uitgave", C20&lt;0), AND(F20="Inkomst", C20&gt;0)), "OK", "FOUT")</f>
        <v>OK</v>
      </c>
    </row>
    <row r="21" spans="1:9" x14ac:dyDescent="0.3">
      <c r="A21" s="2">
        <v>45537</v>
      </c>
      <c r="B21" t="str">
        <f>TEXT(A21,"mmmm ")</f>
        <v xml:space="preserve">september </v>
      </c>
      <c r="C21">
        <v>-0.98</v>
      </c>
      <c r="D21" t="str" cm="1">
        <f t="array" ref="D21">IFERROR(
  _xlfn.XLOOKUP(TRUE, ISNUMBER(FIND(Trefwoorden!$A$2:$A$99, E21)), Trefwoorden!$B$2:$B$99),
  "Onbekend"
)</f>
        <v>voeding</v>
      </c>
      <c r="E21" t="s">
        <v>1012</v>
      </c>
      <c r="F21" t="str">
        <f>VLOOKUP(Tabel1[[#This Row],[categorie]],Lijst!A:C,3,FALSE)</f>
        <v>Uitgave</v>
      </c>
      <c r="G21">
        <f>IF(F21="Uitgave", -ABS(C21), ABS(C21))</f>
        <v>-0.98</v>
      </c>
      <c r="H21" t="str">
        <f>VLOOKUP(Tabel1[[#This Row],[categorie]],Lijst!A:B,2,FALSE)</f>
        <v>Vast</v>
      </c>
      <c r="I21" t="str">
        <f>IF(OR(AND(F21="Uitgave", C21&lt;0), AND(F21="Inkomst", C21&gt;0)), "OK", "FOUT")</f>
        <v>OK</v>
      </c>
    </row>
    <row r="22" spans="1:9" x14ac:dyDescent="0.3">
      <c r="A22" s="2">
        <v>45537</v>
      </c>
      <c r="B22" t="str">
        <f>TEXT(A22,"mmmm ")</f>
        <v xml:space="preserve">september </v>
      </c>
      <c r="C22">
        <v>-6.64</v>
      </c>
      <c r="D22" t="str" cm="1">
        <f t="array" ref="D22">IFERROR(
  _xlfn.XLOOKUP(TRUE, ISNUMBER(FIND(Trefwoorden!$A$2:$A$99, E22)), Trefwoorden!$B$2:$B$99),
  "Onbekend"
)</f>
        <v>voeding</v>
      </c>
      <c r="E22" t="s">
        <v>1013</v>
      </c>
      <c r="F22" t="str">
        <f>VLOOKUP(Tabel1[[#This Row],[categorie]],Lijst!A:C,3,FALSE)</f>
        <v>Uitgave</v>
      </c>
      <c r="G22">
        <f>IF(F22="Uitgave", -ABS(C22), ABS(C22))</f>
        <v>-6.64</v>
      </c>
      <c r="H22" t="str">
        <f>VLOOKUP(Tabel1[[#This Row],[categorie]],Lijst!A:B,2,FALSE)</f>
        <v>Vast</v>
      </c>
      <c r="I22" t="str">
        <f>IF(OR(AND(F22="Uitgave", C22&lt;0), AND(F22="Inkomst", C22&gt;0)), "OK", "FOUT")</f>
        <v>OK</v>
      </c>
    </row>
    <row r="23" spans="1:9" x14ac:dyDescent="0.3">
      <c r="A23" s="2">
        <v>45537</v>
      </c>
      <c r="B23" t="str">
        <f>TEXT(A23,"mmmm ")</f>
        <v xml:space="preserve">september </v>
      </c>
      <c r="C23">
        <v>-2.7</v>
      </c>
      <c r="D23" t="str" cm="1">
        <f t="array" ref="D23">IFERROR(
  _xlfn.XLOOKUP(TRUE, ISNUMBER(FIND(Trefwoorden!$A$2:$A$99, E23)), Trefwoorden!$B$2:$B$99),
  "Onbekend"
)</f>
        <v>voeding</v>
      </c>
      <c r="E23" t="s">
        <v>1014</v>
      </c>
      <c r="F23" t="str">
        <f>VLOOKUP(Tabel1[[#This Row],[categorie]],Lijst!A:C,3,FALSE)</f>
        <v>Uitgave</v>
      </c>
      <c r="G23">
        <f>IF(F23="Uitgave", -ABS(C23), ABS(C23))</f>
        <v>-2.7</v>
      </c>
      <c r="H23" t="str">
        <f>VLOOKUP(Tabel1[[#This Row],[categorie]],Lijst!A:B,2,FALSE)</f>
        <v>Vast</v>
      </c>
      <c r="I23" t="str">
        <f>IF(OR(AND(F23="Uitgave", C23&lt;0), AND(F23="Inkomst", C23&gt;0)), "OK", "FOUT")</f>
        <v>OK</v>
      </c>
    </row>
    <row r="24" spans="1:9" x14ac:dyDescent="0.3">
      <c r="A24" s="2">
        <v>45537</v>
      </c>
      <c r="B24" t="str">
        <f>TEXT(A24,"mmmm ")</f>
        <v xml:space="preserve">september </v>
      </c>
      <c r="C24">
        <v>-9</v>
      </c>
      <c r="D24" t="s">
        <v>22</v>
      </c>
      <c r="E24" t="s">
        <v>1015</v>
      </c>
      <c r="F24" t="str">
        <f>VLOOKUP(Tabel1[[#This Row],[categorie]],Lijst!A:C,3,FALSE)</f>
        <v>Uitgave</v>
      </c>
      <c r="G24">
        <f>IF(F24="Uitgave", -ABS(C24), ABS(C24))</f>
        <v>-9</v>
      </c>
      <c r="H24" t="str">
        <f>VLOOKUP(Tabel1[[#This Row],[categorie]],Lijst!A:B,2,FALSE)</f>
        <v>Variabel</v>
      </c>
      <c r="I24" t="str">
        <f>IF(OR(AND(F24="Uitgave", C24&lt;0), AND(F24="Inkomst", C24&gt;0)), "OK", "FOUT")</f>
        <v>OK</v>
      </c>
    </row>
    <row r="25" spans="1:9" x14ac:dyDescent="0.3">
      <c r="A25" s="2">
        <v>45537</v>
      </c>
      <c r="B25" t="str">
        <f>TEXT(A25,"mmmm ")</f>
        <v xml:space="preserve">september </v>
      </c>
      <c r="C25">
        <v>-4</v>
      </c>
      <c r="D25" t="s">
        <v>3</v>
      </c>
      <c r="E25" t="s">
        <v>1016</v>
      </c>
      <c r="F25" t="str">
        <f>VLOOKUP(Tabel1[[#This Row],[categorie]],Lijst!A:C,3,FALSE)</f>
        <v>Uitgave</v>
      </c>
      <c r="G25">
        <f>IF(F25="Uitgave", -ABS(C25), ABS(C25))</f>
        <v>-4</v>
      </c>
      <c r="H25" t="str">
        <f>VLOOKUP(Tabel1[[#This Row],[categorie]],Lijst!A:B,2,FALSE)</f>
        <v>Vast</v>
      </c>
      <c r="I25" t="str">
        <f>IF(OR(AND(F25="Uitgave", C25&lt;0), AND(F25="Inkomst", C25&gt;0)), "OK", "FOUT")</f>
        <v>OK</v>
      </c>
    </row>
    <row r="26" spans="1:9" x14ac:dyDescent="0.3">
      <c r="A26" s="2">
        <v>45537</v>
      </c>
      <c r="B26" t="str">
        <f>TEXT(A26,"mmmm ")</f>
        <v xml:space="preserve">september </v>
      </c>
      <c r="C26">
        <v>-5</v>
      </c>
      <c r="D26" t="str" cm="1">
        <f t="array" ref="D26">IFERROR(
  _xlfn.XLOOKUP(TRUE, ISNUMBER(FIND(Trefwoorden!$A$2:$A$99, E26)), Trefwoorden!$B$2:$B$99),
  "Onbekend"
)</f>
        <v>Laadbeurt</v>
      </c>
      <c r="E26" t="s">
        <v>1017</v>
      </c>
      <c r="F26" t="str">
        <f>VLOOKUP(Tabel1[[#This Row],[categorie]],Lijst!A:C,3,FALSE)</f>
        <v>Uitgave</v>
      </c>
      <c r="G26">
        <f>IF(F26="Uitgave", -ABS(C26), ABS(C26))</f>
        <v>-5</v>
      </c>
      <c r="H26" t="str">
        <f>VLOOKUP(Tabel1[[#This Row],[categorie]],Lijst!A:B,2,FALSE)</f>
        <v>Vast</v>
      </c>
      <c r="I26" t="str">
        <f>IF(OR(AND(F26="Uitgave", C26&lt;0), AND(F26="Inkomst", C26&gt;0)), "OK", "FOUT")</f>
        <v>OK</v>
      </c>
    </row>
    <row r="27" spans="1:9" x14ac:dyDescent="0.3">
      <c r="A27" s="2">
        <v>45537</v>
      </c>
      <c r="B27" t="str">
        <f>TEXT(A27,"mmmm ")</f>
        <v xml:space="preserve">september </v>
      </c>
      <c r="C27">
        <v>-44.64</v>
      </c>
      <c r="D27" t="str" cm="1">
        <f t="array" ref="D27">IFERROR(
  _xlfn.XLOOKUP(TRUE, ISNUMBER(FIND(Trefwoorden!$A$2:$A$99, E27)), Trefwoorden!$B$2:$B$99),
  "Onbekend"
)</f>
        <v>Hospitalisatie</v>
      </c>
      <c r="E27" t="s">
        <v>1018</v>
      </c>
      <c r="F27" t="str">
        <f>VLOOKUP(Tabel1[[#This Row],[categorie]],Lijst!A:C,3,FALSE)</f>
        <v>Uitgave</v>
      </c>
      <c r="G27">
        <f>IF(F27="Uitgave", -ABS(C27), ABS(C27))</f>
        <v>-44.64</v>
      </c>
      <c r="H27" t="str">
        <f>VLOOKUP(Tabel1[[#This Row],[categorie]],Lijst!A:B,2,FALSE)</f>
        <v>Vast</v>
      </c>
      <c r="I27" t="str">
        <f>IF(OR(AND(F27="Uitgave", C27&lt;0), AND(F27="Inkomst", C27&gt;0)), "OK", "FOUT")</f>
        <v>OK</v>
      </c>
    </row>
    <row r="28" spans="1:9" x14ac:dyDescent="0.3">
      <c r="A28" s="2">
        <v>45537</v>
      </c>
      <c r="B28" t="str">
        <f>TEXT(A28,"mmmm ")</f>
        <v xml:space="preserve">september </v>
      </c>
      <c r="C28">
        <v>-40.619999999999997</v>
      </c>
      <c r="D28" t="str" cm="1">
        <f t="array" ref="D28">IFERROR(
  _xlfn.XLOOKUP(TRUE, ISNUMBER(FIND(Trefwoorden!$A$2:$A$99, E28)), Trefwoorden!$B$2:$B$99),
  "Onbekend"
)</f>
        <v>Hospitalisatie</v>
      </c>
      <c r="E28" t="s">
        <v>1019</v>
      </c>
      <c r="F28" t="str">
        <f>VLOOKUP(Tabel1[[#This Row],[categorie]],Lijst!A:C,3,FALSE)</f>
        <v>Uitgave</v>
      </c>
      <c r="G28">
        <f>IF(F28="Uitgave", -ABS(C28), ABS(C28))</f>
        <v>-40.619999999999997</v>
      </c>
      <c r="H28" t="str">
        <f>VLOOKUP(Tabel1[[#This Row],[categorie]],Lijst!A:B,2,FALSE)</f>
        <v>Vast</v>
      </c>
      <c r="I28" t="str">
        <f>IF(OR(AND(F28="Uitgave", C28&lt;0), AND(F28="Inkomst", C28&gt;0)), "OK", "FOUT")</f>
        <v>OK</v>
      </c>
    </row>
    <row r="29" spans="1:9" x14ac:dyDescent="0.3">
      <c r="A29" s="2">
        <v>45537</v>
      </c>
      <c r="B29" t="str">
        <f>TEXT(A29,"mmmm ")</f>
        <v xml:space="preserve">september </v>
      </c>
      <c r="C29">
        <v>-15</v>
      </c>
      <c r="D29" t="str" cm="1">
        <f t="array" ref="D29">IFERROR(
  _xlfn.XLOOKUP(TRUE, ISNUMBER(FIND(Trefwoorden!$A$2:$A$99, E29)), Trefwoorden!$B$2:$B$99),
  "Onbekend"
)</f>
        <v>vakbond</v>
      </c>
      <c r="E29" t="s">
        <v>1020</v>
      </c>
      <c r="F29" t="s">
        <v>18</v>
      </c>
      <c r="G29">
        <f>IF(F29="Uitgave", -ABS(C29), ABS(C29))</f>
        <v>-15</v>
      </c>
      <c r="H29" t="str">
        <f>VLOOKUP(Tabel1[[#This Row],[categorie]],Lijst!A:B,2,FALSE)</f>
        <v>Vast</v>
      </c>
      <c r="I29" t="str">
        <f>IF(OR(AND(F29="Uitgave", C29&lt;0), AND(F29="Inkomst", C29&gt;0)), "OK", "FOUT")</f>
        <v>OK</v>
      </c>
    </row>
    <row r="30" spans="1:9" x14ac:dyDescent="0.3">
      <c r="A30" s="2">
        <v>45538</v>
      </c>
      <c r="B30" t="str">
        <f>TEXT(A30,"mmmm ")</f>
        <v xml:space="preserve">september </v>
      </c>
      <c r="C30">
        <v>-67.98</v>
      </c>
      <c r="D30" t="s">
        <v>48</v>
      </c>
      <c r="E30" t="s">
        <v>987</v>
      </c>
      <c r="F30" t="s">
        <v>18</v>
      </c>
      <c r="G30">
        <f>IF(F30="Uitgave", -ABS(C30), ABS(C30))</f>
        <v>-67.98</v>
      </c>
      <c r="H30" t="str">
        <f>VLOOKUP(Tabel1[[#This Row],[categorie]],Lijst!A:B,2,FALSE)</f>
        <v>Variabel</v>
      </c>
      <c r="I30" t="str">
        <f>IF(OR(AND(F30="Uitgave", C30&lt;0), AND(F30="Inkomst", C30&gt;0)), "OK", "FOUT")</f>
        <v>OK</v>
      </c>
    </row>
    <row r="31" spans="1:9" x14ac:dyDescent="0.3">
      <c r="A31" s="2">
        <v>45538</v>
      </c>
      <c r="B31" t="str">
        <f>TEXT(A31,"mmmm ")</f>
        <v xml:space="preserve">september </v>
      </c>
      <c r="C31">
        <v>-56</v>
      </c>
      <c r="D31" t="s">
        <v>48</v>
      </c>
      <c r="E31" t="s">
        <v>986</v>
      </c>
      <c r="F31" t="s">
        <v>18</v>
      </c>
      <c r="G31">
        <f>IF(F31="Uitgave", -ABS(C31), ABS(C31))</f>
        <v>-56</v>
      </c>
      <c r="H31" t="str">
        <f>VLOOKUP(Tabel1[[#This Row],[categorie]],Lijst!A:B,2,FALSE)</f>
        <v>Variabel</v>
      </c>
      <c r="I31" t="str">
        <f>IF(OR(AND(F31="Uitgave", C31&lt;0), AND(F31="Inkomst", C31&gt;0)), "OK", "FOUT")</f>
        <v>OK</v>
      </c>
    </row>
    <row r="32" spans="1:9" x14ac:dyDescent="0.3">
      <c r="A32" s="2">
        <v>45538</v>
      </c>
      <c r="B32" t="str">
        <f>TEXT(A32,"mmmm ")</f>
        <v xml:space="preserve">september </v>
      </c>
      <c r="C32">
        <v>-1.1000000000000001</v>
      </c>
      <c r="D32" t="str" cm="1">
        <f t="array" ref="D32">IFERROR(
  _xlfn.XLOOKUP(TRUE, ISNUMBER(FIND(Trefwoorden!$A$2:$A$99, E32)), Trefwoorden!$B$2:$B$99),
  "Onbekend"
)</f>
        <v>automaat De Lijn</v>
      </c>
      <c r="E32" t="s">
        <v>988</v>
      </c>
      <c r="F32" t="str">
        <f>VLOOKUP(Tabel1[[#This Row],[categorie]],Lijst!A:C,3,FALSE)</f>
        <v>Uitgave</v>
      </c>
      <c r="G32">
        <f>IF(F32="Uitgave", -ABS(C32), ABS(C32))</f>
        <v>-1.1000000000000001</v>
      </c>
      <c r="H32" t="str">
        <f>VLOOKUP(Tabel1[[#This Row],[categorie]],Lijst!A:B,2,FALSE)</f>
        <v>Variabel</v>
      </c>
      <c r="I32" t="str">
        <f>IF(OR(AND(F32="Uitgave", C32&lt;0), AND(F32="Inkomst", C32&gt;0)), "OK", "FOUT")</f>
        <v>OK</v>
      </c>
    </row>
    <row r="33" spans="1:9" x14ac:dyDescent="0.3">
      <c r="A33" s="2">
        <v>45538</v>
      </c>
      <c r="B33" t="str">
        <f>TEXT(A33,"mmmm ")</f>
        <v xml:space="preserve">september </v>
      </c>
      <c r="C33">
        <v>-1.5</v>
      </c>
      <c r="D33" t="str" cm="1">
        <f t="array" ref="D33">IFERROR(
  _xlfn.XLOOKUP(TRUE, ISNUMBER(FIND(Trefwoorden!$A$2:$A$99, E33)), Trefwoorden!$B$2:$B$99),
  "Onbekend"
)</f>
        <v>automaat De Lijn</v>
      </c>
      <c r="E33" t="s">
        <v>989</v>
      </c>
      <c r="F33" t="str">
        <f>VLOOKUP(Tabel1[[#This Row],[categorie]],Lijst!A:C,3,FALSE)</f>
        <v>Uitgave</v>
      </c>
      <c r="G33">
        <f>IF(F33="Uitgave", -ABS(C33), ABS(C33))</f>
        <v>-1.5</v>
      </c>
      <c r="H33" t="str">
        <f>VLOOKUP(Tabel1[[#This Row],[categorie]],Lijst!A:B,2,FALSE)</f>
        <v>Variabel</v>
      </c>
      <c r="I33" t="str">
        <f>IF(OR(AND(F33="Uitgave", C33&lt;0), AND(F33="Inkomst", C33&gt;0)), "OK", "FOUT")</f>
        <v>OK</v>
      </c>
    </row>
    <row r="34" spans="1:9" x14ac:dyDescent="0.3">
      <c r="A34" s="2">
        <v>45538</v>
      </c>
      <c r="B34" t="str">
        <f>TEXT(A34,"mmmm ")</f>
        <v xml:space="preserve">september </v>
      </c>
      <c r="C34">
        <v>-0.9</v>
      </c>
      <c r="D34" t="str" cm="1">
        <f t="array" ref="D34">IFERROR(
  _xlfn.XLOOKUP(TRUE, ISNUMBER(FIND(Trefwoorden!$A$2:$A$99, E34)), Trefwoorden!$B$2:$B$99),
  "Onbekend"
)</f>
        <v>automaat De Lijn</v>
      </c>
      <c r="E34" t="s">
        <v>990</v>
      </c>
      <c r="F34" t="str">
        <f>VLOOKUP(Tabel1[[#This Row],[categorie]],Lijst!A:C,3,FALSE)</f>
        <v>Uitgave</v>
      </c>
      <c r="G34">
        <f>IF(F34="Uitgave", -ABS(C34), ABS(C34))</f>
        <v>-0.9</v>
      </c>
      <c r="H34" t="str">
        <f>VLOOKUP(Tabel1[[#This Row],[categorie]],Lijst!A:B,2,FALSE)</f>
        <v>Variabel</v>
      </c>
      <c r="I34" t="str">
        <f>IF(OR(AND(F34="Uitgave", C34&lt;0), AND(F34="Inkomst", C34&gt;0)), "OK", "FOUT")</f>
        <v>OK</v>
      </c>
    </row>
    <row r="35" spans="1:9" x14ac:dyDescent="0.3">
      <c r="A35" s="2">
        <v>45538</v>
      </c>
      <c r="B35" t="str">
        <f>TEXT(A35,"mmmm ")</f>
        <v xml:space="preserve">september </v>
      </c>
      <c r="C35">
        <v>-6.8</v>
      </c>
      <c r="D35" t="s">
        <v>3</v>
      </c>
      <c r="E35" t="s">
        <v>993</v>
      </c>
      <c r="F35" t="str">
        <f>VLOOKUP(Tabel1[[#This Row],[categorie]],Lijst!A:C,3,FALSE)</f>
        <v>Uitgave</v>
      </c>
      <c r="G35">
        <f>IF(F35="Uitgave", -ABS(C35), ABS(C35))</f>
        <v>-6.8</v>
      </c>
      <c r="H35" t="str">
        <f>VLOOKUP(Tabel1[[#This Row],[categorie]],Lijst!A:B,2,FALSE)</f>
        <v>Vast</v>
      </c>
      <c r="I35" t="str">
        <f>IF(OR(AND(F35="Uitgave", C35&lt;0), AND(F35="Inkomst", C35&gt;0)), "OK", "FOUT")</f>
        <v>OK</v>
      </c>
    </row>
    <row r="36" spans="1:9" x14ac:dyDescent="0.3">
      <c r="A36" s="2">
        <v>45538</v>
      </c>
      <c r="B36" t="str">
        <f>TEXT(A36,"mmmm ")</f>
        <v xml:space="preserve">september </v>
      </c>
      <c r="C36">
        <v>-96.9</v>
      </c>
      <c r="D36" t="s">
        <v>3</v>
      </c>
      <c r="E36" t="s">
        <v>994</v>
      </c>
      <c r="F36" t="str">
        <f>VLOOKUP(Tabel1[[#This Row],[categorie]],Lijst!A:C,3,FALSE)</f>
        <v>Uitgave</v>
      </c>
      <c r="G36">
        <f>IF(F36="Uitgave", -ABS(C36), ABS(C36))</f>
        <v>-96.9</v>
      </c>
      <c r="H36" t="str">
        <f>VLOOKUP(Tabel1[[#This Row],[categorie]],Lijst!A:B,2,FALSE)</f>
        <v>Vast</v>
      </c>
      <c r="I36" t="str">
        <f>IF(OR(AND(F36="Uitgave", C36&lt;0), AND(F36="Inkomst", C36&gt;0)), "OK", "FOUT")</f>
        <v>OK</v>
      </c>
    </row>
    <row r="37" spans="1:9" x14ac:dyDescent="0.3">
      <c r="A37" s="2">
        <v>45538</v>
      </c>
      <c r="B37" t="str">
        <f>TEXT(A37,"mmmm ")</f>
        <v xml:space="preserve">september </v>
      </c>
      <c r="C37">
        <v>-300.48</v>
      </c>
      <c r="D37" t="s">
        <v>29</v>
      </c>
      <c r="E37" t="s">
        <v>995</v>
      </c>
      <c r="F37" t="str">
        <f>VLOOKUP(Tabel1[[#This Row],[categorie]],Lijst!A:C,3,FALSE)</f>
        <v>Uitgave</v>
      </c>
      <c r="G37">
        <f>IF(F37="Uitgave", -ABS(C37), ABS(C37))</f>
        <v>-300.48</v>
      </c>
      <c r="H37" t="str">
        <f>VLOOKUP(Tabel1[[#This Row],[categorie]],Lijst!A:B,2,FALSE)</f>
        <v>Vast</v>
      </c>
      <c r="I37" t="str">
        <f>IF(OR(AND(F37="Uitgave", C37&lt;0), AND(F37="Inkomst", C37&gt;0)), "OK", "FOUT")</f>
        <v>OK</v>
      </c>
    </row>
    <row r="38" spans="1:9" x14ac:dyDescent="0.3">
      <c r="A38" s="2">
        <v>45538</v>
      </c>
      <c r="B38" t="str">
        <f>TEXT(A38,"mmmm ")</f>
        <v xml:space="preserve">september </v>
      </c>
      <c r="C38">
        <v>11</v>
      </c>
      <c r="D38" t="s">
        <v>75</v>
      </c>
      <c r="E38" t="s">
        <v>991</v>
      </c>
      <c r="F38" t="s">
        <v>17</v>
      </c>
      <c r="G38">
        <f>IF(F38="Uitgave", -ABS(C38), ABS(C38))</f>
        <v>11</v>
      </c>
      <c r="H38" t="str">
        <f>VLOOKUP(Tabel1[[#This Row],[categorie]],Lijst!A:B,2,FALSE)</f>
        <v>Variabel</v>
      </c>
      <c r="I38" t="str">
        <f>IF(OR(AND(F38="Uitgave", C38&lt;0), AND(F38="Inkomst", C38&gt;0)), "OK", "FOUT")</f>
        <v>OK</v>
      </c>
    </row>
    <row r="39" spans="1:9" x14ac:dyDescent="0.3">
      <c r="A39" s="2">
        <v>45538</v>
      </c>
      <c r="B39" t="str">
        <f>TEXT(A39,"mmmm ")</f>
        <v xml:space="preserve">september </v>
      </c>
      <c r="C39">
        <v>43</v>
      </c>
      <c r="D39" t="s">
        <v>75</v>
      </c>
      <c r="E39" t="s">
        <v>992</v>
      </c>
      <c r="F39" t="s">
        <v>17</v>
      </c>
      <c r="G39">
        <f>IF(F39="Uitgave", -ABS(C39), ABS(C39))</f>
        <v>43</v>
      </c>
      <c r="H39" t="str">
        <f>VLOOKUP(Tabel1[[#This Row],[categorie]],Lijst!A:B,2,FALSE)</f>
        <v>Variabel</v>
      </c>
      <c r="I39" t="str">
        <f>IF(OR(AND(F39="Uitgave", C39&lt;0), AND(F39="Inkomst", C39&gt;0)), "OK", "FOUT")</f>
        <v>OK</v>
      </c>
    </row>
    <row r="40" spans="1:9" x14ac:dyDescent="0.3">
      <c r="A40" s="2">
        <v>45539</v>
      </c>
      <c r="B40" t="str">
        <f>TEXT(A40,"mmmm ")</f>
        <v xml:space="preserve">september </v>
      </c>
      <c r="C40">
        <v>-97.89</v>
      </c>
      <c r="D40" t="str" cm="1">
        <f t="array" ref="D40">IFERROR(
  _xlfn.XLOOKUP(TRUE, ISNUMBER(FIND(Trefwoorden!$A$2:$A$99, E40)), Trefwoorden!$B$2:$B$99),
  "Onbekend"
)</f>
        <v>gas/elektriciteit</v>
      </c>
      <c r="E40" t="s">
        <v>981</v>
      </c>
      <c r="F40" t="s">
        <v>18</v>
      </c>
      <c r="G40">
        <f>IF(F40="Uitgave", -ABS(C40), ABS(C40))</f>
        <v>-97.89</v>
      </c>
      <c r="H40" t="str">
        <f>VLOOKUP(Tabel1[[#This Row],[categorie]],Lijst!A:B,2,FALSE)</f>
        <v>Vast</v>
      </c>
      <c r="I40" t="str">
        <f>IF(OR(AND(F40="Uitgave", C40&lt;0), AND(F40="Inkomst", C40&gt;0)), "OK", "FOUT")</f>
        <v>OK</v>
      </c>
    </row>
    <row r="41" spans="1:9" x14ac:dyDescent="0.3">
      <c r="A41" s="2">
        <v>45539</v>
      </c>
      <c r="B41" t="str">
        <f>TEXT(A41,"mmmm ")</f>
        <v xml:space="preserve">september </v>
      </c>
      <c r="C41">
        <v>-25.89</v>
      </c>
      <c r="D41" t="str" cm="1">
        <f t="array" ref="D41">IFERROR(
  _xlfn.XLOOKUP(TRUE, ISNUMBER(FIND(Trefwoorden!$A$2:$A$99, E41)), Trefwoorden!$B$2:$B$99),
  "Onbekend"
)</f>
        <v>restaurant</v>
      </c>
      <c r="E41" t="s">
        <v>982</v>
      </c>
      <c r="F41" t="s">
        <v>18</v>
      </c>
      <c r="G41">
        <f>IF(F41="Uitgave", -ABS(C41), ABS(C41))</f>
        <v>-25.89</v>
      </c>
      <c r="H41" t="str">
        <f>VLOOKUP(Tabel1[[#This Row],[categorie]],Lijst!A:B,2,FALSE)</f>
        <v>Variabel</v>
      </c>
      <c r="I41" t="str">
        <f>IF(OR(AND(F41="Uitgave", C41&lt;0), AND(F41="Inkomst", C41&gt;0)), "OK", "FOUT")</f>
        <v>OK</v>
      </c>
    </row>
    <row r="42" spans="1:9" x14ac:dyDescent="0.3">
      <c r="A42" s="2">
        <v>45539</v>
      </c>
      <c r="B42" t="str">
        <f>TEXT(A42,"mmmm ")</f>
        <v xml:space="preserve">september </v>
      </c>
      <c r="C42">
        <v>-0.9</v>
      </c>
      <c r="D42" t="str" cm="1">
        <f t="array" ref="D42">IFERROR(
  _xlfn.XLOOKUP(TRUE, ISNUMBER(FIND(Trefwoorden!$A$2:$A$99, E42)), Trefwoorden!$B$2:$B$99),
  "Onbekend"
)</f>
        <v>automaat De Lijn</v>
      </c>
      <c r="E42" t="s">
        <v>983</v>
      </c>
      <c r="F42" t="str">
        <f>VLOOKUP(Tabel1[[#This Row],[categorie]],Lijst!A:C,3,FALSE)</f>
        <v>Uitgave</v>
      </c>
      <c r="G42">
        <f>IF(F42="Uitgave", -ABS(C42), ABS(C42))</f>
        <v>-0.9</v>
      </c>
      <c r="H42" t="str">
        <f>VLOOKUP(Tabel1[[#This Row],[categorie]],Lijst!A:B,2,FALSE)</f>
        <v>Variabel</v>
      </c>
      <c r="I42" t="str">
        <f>IF(OR(AND(F42="Uitgave", C42&lt;0), AND(F42="Inkomst", C42&gt;0)), "OK", "FOUT")</f>
        <v>OK</v>
      </c>
    </row>
    <row r="43" spans="1:9" x14ac:dyDescent="0.3">
      <c r="A43" s="2">
        <v>45539</v>
      </c>
      <c r="B43" t="str">
        <f>TEXT(A43,"mmmm ")</f>
        <v xml:space="preserve">september </v>
      </c>
      <c r="C43">
        <v>-6.29</v>
      </c>
      <c r="D43" t="str" cm="1">
        <f t="array" ref="D43">IFERROR(
  _xlfn.XLOOKUP(TRUE, ISNUMBER(FIND(Trefwoorden!$A$2:$A$99, E43)), Trefwoorden!$B$2:$B$99),
  "Onbekend"
)</f>
        <v>voeding</v>
      </c>
      <c r="E43" t="s">
        <v>984</v>
      </c>
      <c r="F43" t="str">
        <f>VLOOKUP(Tabel1[[#This Row],[categorie]],Lijst!A:C,3,FALSE)</f>
        <v>Uitgave</v>
      </c>
      <c r="G43">
        <f>IF(F43="Uitgave", -ABS(C43), ABS(C43))</f>
        <v>-6.29</v>
      </c>
      <c r="H43" t="str">
        <f>VLOOKUP(Tabel1[[#This Row],[categorie]],Lijst!A:B,2,FALSE)</f>
        <v>Vast</v>
      </c>
      <c r="I43" t="str">
        <f>IF(OR(AND(F43="Uitgave", C43&lt;0), AND(F43="Inkomst", C43&gt;0)), "OK", "FOUT")</f>
        <v>OK</v>
      </c>
    </row>
    <row r="44" spans="1:9" x14ac:dyDescent="0.3">
      <c r="A44" s="2">
        <v>45539</v>
      </c>
      <c r="B44" t="str">
        <f>TEXT(A44,"mmmm ")</f>
        <v xml:space="preserve">september </v>
      </c>
      <c r="C44">
        <v>-3.09</v>
      </c>
      <c r="D44" t="str" cm="1">
        <f t="array" ref="D44">IFERROR(
  _xlfn.XLOOKUP(TRUE, ISNUMBER(FIND(Trefwoorden!$A$2:$A$99, E44)), Trefwoorden!$B$2:$B$99),
  "Onbekend"
)</f>
        <v>voeding</v>
      </c>
      <c r="E44" t="s">
        <v>985</v>
      </c>
      <c r="F44" t="str">
        <f>VLOOKUP(Tabel1[[#This Row],[categorie]],Lijst!A:C,3,FALSE)</f>
        <v>Uitgave</v>
      </c>
      <c r="G44">
        <f>IF(F44="Uitgave", -ABS(C44), ABS(C44))</f>
        <v>-3.09</v>
      </c>
      <c r="H44" t="str">
        <f>VLOOKUP(Tabel1[[#This Row],[categorie]],Lijst!A:B,2,FALSE)</f>
        <v>Vast</v>
      </c>
      <c r="I44" t="str">
        <f>IF(OR(AND(F44="Uitgave", C44&lt;0), AND(F44="Inkomst", C44&gt;0)), "OK", "FOUT")</f>
        <v>OK</v>
      </c>
    </row>
    <row r="45" spans="1:9" x14ac:dyDescent="0.3">
      <c r="A45" s="2">
        <v>45540</v>
      </c>
      <c r="B45" t="str">
        <f>TEXT(A45,"mmmm ")</f>
        <v xml:space="preserve">september </v>
      </c>
      <c r="C45">
        <v>-150</v>
      </c>
      <c r="D45" t="str" cm="1">
        <f t="array" ref="D45">IFERROR(
  _xlfn.XLOOKUP(TRUE, ISNUMBER(FIND(Trefwoorden!$A$2:$A$99, E45)), Trefwoorden!$B$2:$B$99),
  "Onbekend"
)</f>
        <v>Laserontharing</v>
      </c>
      <c r="E45" t="s">
        <v>974</v>
      </c>
      <c r="F45" t="str">
        <f>VLOOKUP(Tabel1[[#This Row],[categorie]],Lijst!A:C,3,FALSE)</f>
        <v>Uitgave</v>
      </c>
      <c r="G45">
        <f>IF(F45="Uitgave", -ABS(C45), ABS(C45))</f>
        <v>-150</v>
      </c>
      <c r="H45" t="str">
        <f>VLOOKUP(Tabel1[[#This Row],[categorie]],Lijst!A:B,2,FALSE)</f>
        <v>Variabel</v>
      </c>
      <c r="I45" t="str">
        <f>IF(OR(AND(F45="Uitgave", C45&lt;0), AND(F45="Inkomst", C45&gt;0)), "OK", "FOUT")</f>
        <v>OK</v>
      </c>
    </row>
    <row r="46" spans="1:9" x14ac:dyDescent="0.3">
      <c r="A46" s="2">
        <v>45540</v>
      </c>
      <c r="B46" t="str">
        <f>TEXT(A46,"mmmm ")</f>
        <v xml:space="preserve">september </v>
      </c>
      <c r="C46">
        <v>-62.59</v>
      </c>
      <c r="D46" t="str" cm="1">
        <f t="array" ref="D46">IFERROR(
  _xlfn.XLOOKUP(TRUE, ISNUMBER(FIND(Trefwoorden!$A$2:$A$99, E46)), Trefwoorden!$B$2:$B$99),
  "Onbekend"
)</f>
        <v>voeding</v>
      </c>
      <c r="E46" t="s">
        <v>975</v>
      </c>
      <c r="F46" t="str">
        <f>VLOOKUP(Tabel1[[#This Row],[categorie]],Lijst!A:C,3,FALSE)</f>
        <v>Uitgave</v>
      </c>
      <c r="G46">
        <f>IF(F46="Uitgave", -ABS(C46), ABS(C46))</f>
        <v>-62.59</v>
      </c>
      <c r="H46" t="str">
        <f>VLOOKUP(Tabel1[[#This Row],[categorie]],Lijst!A:B,2,FALSE)</f>
        <v>Vast</v>
      </c>
      <c r="I46" t="str">
        <f>IF(OR(AND(F46="Uitgave", C46&lt;0), AND(F46="Inkomst", C46&gt;0)), "OK", "FOUT")</f>
        <v>OK</v>
      </c>
    </row>
    <row r="47" spans="1:9" x14ac:dyDescent="0.3">
      <c r="A47" s="2">
        <v>45540</v>
      </c>
      <c r="B47" t="str">
        <f>TEXT(A47,"mmmm ")</f>
        <v xml:space="preserve">september </v>
      </c>
      <c r="C47">
        <v>-6.84</v>
      </c>
      <c r="D47" t="str" cm="1">
        <f t="array" ref="D47">IFERROR(
  _xlfn.XLOOKUP(TRUE, ISNUMBER(FIND(Trefwoorden!$A$2:$A$99, E47)), Trefwoorden!$B$2:$B$99),
  "Onbekend"
)</f>
        <v>voeding</v>
      </c>
      <c r="E47" t="s">
        <v>976</v>
      </c>
      <c r="F47" t="str">
        <f>VLOOKUP(Tabel1[[#This Row],[categorie]],Lijst!A:C,3,FALSE)</f>
        <v>Uitgave</v>
      </c>
      <c r="G47">
        <f>IF(F47="Uitgave", -ABS(C47), ABS(C47))</f>
        <v>-6.84</v>
      </c>
      <c r="H47" t="str">
        <f>VLOOKUP(Tabel1[[#This Row],[categorie]],Lijst!A:B,2,FALSE)</f>
        <v>Vast</v>
      </c>
      <c r="I47" t="str">
        <f>IF(OR(AND(F47="Uitgave", C47&lt;0), AND(F47="Inkomst", C47&gt;0)), "OK", "FOUT")</f>
        <v>OK</v>
      </c>
    </row>
    <row r="48" spans="1:9" x14ac:dyDescent="0.3">
      <c r="A48" s="2">
        <v>45540</v>
      </c>
      <c r="B48" t="str">
        <f>TEXT(A48,"mmmm ")</f>
        <v xml:space="preserve">september </v>
      </c>
      <c r="C48">
        <v>-1.5</v>
      </c>
      <c r="D48" t="str" cm="1">
        <f t="array" ref="D48">IFERROR(
  _xlfn.XLOOKUP(TRUE, ISNUMBER(FIND(Trefwoorden!$A$2:$A$99, E48)), Trefwoorden!$B$2:$B$99),
  "Onbekend"
)</f>
        <v>automaat De Lijn</v>
      </c>
      <c r="E48" t="s">
        <v>977</v>
      </c>
      <c r="F48" t="str">
        <f>VLOOKUP(Tabel1[[#This Row],[categorie]],Lijst!A:C,3,FALSE)</f>
        <v>Uitgave</v>
      </c>
      <c r="G48">
        <f>IF(F48="Uitgave", -ABS(C48), ABS(C48))</f>
        <v>-1.5</v>
      </c>
      <c r="H48" t="str">
        <f>VLOOKUP(Tabel1[[#This Row],[categorie]],Lijst!A:B,2,FALSE)</f>
        <v>Variabel</v>
      </c>
      <c r="I48" t="str">
        <f>IF(OR(AND(F48="Uitgave", C48&lt;0), AND(F48="Inkomst", C48&gt;0)), "OK", "FOUT")</f>
        <v>OK</v>
      </c>
    </row>
    <row r="49" spans="1:9" x14ac:dyDescent="0.3">
      <c r="A49" s="2">
        <v>45540</v>
      </c>
      <c r="B49" t="str">
        <f>TEXT(A49,"mmmm ")</f>
        <v xml:space="preserve">september </v>
      </c>
      <c r="C49">
        <v>-8.3000000000000007</v>
      </c>
      <c r="D49" t="s">
        <v>3</v>
      </c>
      <c r="E49" t="s">
        <v>978</v>
      </c>
      <c r="F49" t="str">
        <f>VLOOKUP(Tabel1[[#This Row],[categorie]],Lijst!A:C,3,FALSE)</f>
        <v>Uitgave</v>
      </c>
      <c r="G49">
        <f>IF(F49="Uitgave", -ABS(C49), ABS(C49))</f>
        <v>-8.3000000000000007</v>
      </c>
      <c r="H49" t="str">
        <f>VLOOKUP(Tabel1[[#This Row],[categorie]],Lijst!A:B,2,FALSE)</f>
        <v>Vast</v>
      </c>
      <c r="I49" t="str">
        <f>IF(OR(AND(F49="Uitgave", C49&lt;0), AND(F49="Inkomst", C49&gt;0)), "OK", "FOUT")</f>
        <v>OK</v>
      </c>
    </row>
    <row r="50" spans="1:9" x14ac:dyDescent="0.3">
      <c r="A50" s="2">
        <v>45540</v>
      </c>
      <c r="B50" t="str">
        <f>TEXT(A50,"mmmm ")</f>
        <v xml:space="preserve">september </v>
      </c>
      <c r="C50">
        <v>-4.59</v>
      </c>
      <c r="D50" t="str" cm="1">
        <f t="array" ref="D50">IFERROR(
  _xlfn.XLOOKUP(TRUE, ISNUMBER(FIND(Trefwoorden!$A$2:$A$99, E50)), Trefwoorden!$B$2:$B$99),
  "Onbekend"
)</f>
        <v>voeding</v>
      </c>
      <c r="E50" t="s">
        <v>979</v>
      </c>
      <c r="F50" t="str">
        <f>VLOOKUP(Tabel1[[#This Row],[categorie]],Lijst!A:C,3,FALSE)</f>
        <v>Uitgave</v>
      </c>
      <c r="G50">
        <f>IF(F50="Uitgave", -ABS(C50), ABS(C50))</f>
        <v>-4.59</v>
      </c>
      <c r="H50" t="str">
        <f>VLOOKUP(Tabel1[[#This Row],[categorie]],Lijst!A:B,2,FALSE)</f>
        <v>Vast</v>
      </c>
      <c r="I50" t="str">
        <f>IF(OR(AND(F50="Uitgave", C50&lt;0), AND(F50="Inkomst", C50&gt;0)), "OK", "FOUT")</f>
        <v>OK</v>
      </c>
    </row>
    <row r="51" spans="1:9" x14ac:dyDescent="0.3">
      <c r="A51" s="2">
        <v>45540</v>
      </c>
      <c r="B51" t="str">
        <f>TEXT(A51,"mmmm ")</f>
        <v xml:space="preserve">september </v>
      </c>
      <c r="C51">
        <v>-12.01</v>
      </c>
      <c r="D51" t="str" cm="1">
        <f t="array" ref="D51">IFERROR(
  _xlfn.XLOOKUP(TRUE, ISNUMBER(FIND(Trefwoorden!$A$2:$A$99, E51)), Trefwoorden!$B$2:$B$99),
  "Onbekend"
)</f>
        <v>Euromex</v>
      </c>
      <c r="E51" t="s">
        <v>980</v>
      </c>
      <c r="F51" t="str">
        <f>VLOOKUP(Tabel1[[#This Row],[categorie]],Lijst!A:C,3,FALSE)</f>
        <v>Uitgave</v>
      </c>
      <c r="G51">
        <f>IF(F51="Uitgave", -ABS(C51), ABS(C51))</f>
        <v>-12.01</v>
      </c>
      <c r="H51" t="str">
        <f>VLOOKUP(Tabel1[[#This Row],[categorie]],Lijst!A:B,2,FALSE)</f>
        <v>Vast</v>
      </c>
      <c r="I51" t="str">
        <f>IF(OR(AND(F51="Uitgave", C51&lt;0), AND(F51="Inkomst", C51&gt;0)), "OK", "FOUT")</f>
        <v>OK</v>
      </c>
    </row>
    <row r="52" spans="1:9" x14ac:dyDescent="0.3">
      <c r="A52" s="2">
        <v>45541</v>
      </c>
      <c r="B52" t="str">
        <f>TEXT(A52,"mmmm ")</f>
        <v xml:space="preserve">september </v>
      </c>
      <c r="C52">
        <v>-11.69</v>
      </c>
      <c r="D52" t="str" cm="1">
        <f t="array" ref="D52">IFERROR(
  _xlfn.XLOOKUP(TRUE, ISNUMBER(FIND(Trefwoorden!$A$2:$A$99, E52)), Trefwoorden!$B$2:$B$99),
  "Onbekend"
)</f>
        <v>voeding</v>
      </c>
      <c r="E52" t="s">
        <v>963</v>
      </c>
      <c r="F52" t="str">
        <f>VLOOKUP(Tabel1[[#This Row],[categorie]],Lijst!A:C,3,FALSE)</f>
        <v>Uitgave</v>
      </c>
      <c r="G52">
        <f>IF(F52="Uitgave", -ABS(C52), ABS(C52))</f>
        <v>-11.69</v>
      </c>
      <c r="H52" t="str">
        <f>VLOOKUP(Tabel1[[#This Row],[categorie]],Lijst!A:B,2,FALSE)</f>
        <v>Vast</v>
      </c>
      <c r="I52" t="str">
        <f>IF(OR(AND(F52="Uitgave", C52&lt;0), AND(F52="Inkomst", C52&gt;0)), "OK", "FOUT")</f>
        <v>OK</v>
      </c>
    </row>
    <row r="53" spans="1:9" x14ac:dyDescent="0.3">
      <c r="A53" s="2">
        <v>45541</v>
      </c>
      <c r="B53" t="str">
        <f>TEXT(A53,"mmmm ")</f>
        <v xml:space="preserve">september </v>
      </c>
      <c r="C53">
        <v>-0.9</v>
      </c>
      <c r="D53" t="str" cm="1">
        <f t="array" ref="D53">IFERROR(
  _xlfn.XLOOKUP(TRUE, ISNUMBER(FIND(Trefwoorden!$A$2:$A$99, E53)), Trefwoorden!$B$2:$B$99),
  "Onbekend"
)</f>
        <v>automaat De Lijn</v>
      </c>
      <c r="E53" t="s">
        <v>964</v>
      </c>
      <c r="F53" t="str">
        <f>VLOOKUP(Tabel1[[#This Row],[categorie]],Lijst!A:C,3,FALSE)</f>
        <v>Uitgave</v>
      </c>
      <c r="G53">
        <f>IF(F53="Uitgave", -ABS(C53), ABS(C53))</f>
        <v>-0.9</v>
      </c>
      <c r="H53" t="str">
        <f>VLOOKUP(Tabel1[[#This Row],[categorie]],Lijst!A:B,2,FALSE)</f>
        <v>Variabel</v>
      </c>
      <c r="I53" t="str">
        <f>IF(OR(AND(F53="Uitgave", C53&lt;0), AND(F53="Inkomst", C53&gt;0)), "OK", "FOUT")</f>
        <v>OK</v>
      </c>
    </row>
    <row r="54" spans="1:9" x14ac:dyDescent="0.3">
      <c r="A54" s="2">
        <v>45541</v>
      </c>
      <c r="B54" t="str">
        <f>TEXT(A54,"mmmm ")</f>
        <v xml:space="preserve">september </v>
      </c>
      <c r="C54">
        <v>-1.1000000000000001</v>
      </c>
      <c r="D54" t="str" cm="1">
        <f t="array" ref="D54">IFERROR(
  _xlfn.XLOOKUP(TRUE, ISNUMBER(FIND(Trefwoorden!$A$2:$A$99, E54)), Trefwoorden!$B$2:$B$99),
  "Onbekend"
)</f>
        <v>automaat De Lijn</v>
      </c>
      <c r="E54" t="s">
        <v>965</v>
      </c>
      <c r="F54" t="str">
        <f>VLOOKUP(Tabel1[[#This Row],[categorie]],Lijst!A:C,3,FALSE)</f>
        <v>Uitgave</v>
      </c>
      <c r="G54">
        <f>IF(F54="Uitgave", -ABS(C54), ABS(C54))</f>
        <v>-1.1000000000000001</v>
      </c>
      <c r="H54" t="str">
        <f>VLOOKUP(Tabel1[[#This Row],[categorie]],Lijst!A:B,2,FALSE)</f>
        <v>Variabel</v>
      </c>
      <c r="I54" t="str">
        <f>IF(OR(AND(F54="Uitgave", C54&lt;0), AND(F54="Inkomst", C54&gt;0)), "OK", "FOUT")</f>
        <v>OK</v>
      </c>
    </row>
    <row r="55" spans="1:9" x14ac:dyDescent="0.3">
      <c r="A55" s="2">
        <v>45541</v>
      </c>
      <c r="B55" t="str">
        <f>TEXT(A55,"mmmm ")</f>
        <v xml:space="preserve">september </v>
      </c>
      <c r="C55">
        <v>-2.7</v>
      </c>
      <c r="D55" t="str" cm="1">
        <f t="array" ref="D55">IFERROR(
  _xlfn.XLOOKUP(TRUE, ISNUMBER(FIND(Trefwoorden!$A$2:$A$99, E55)), Trefwoorden!$B$2:$B$99),
  "Onbekend"
)</f>
        <v>voeding</v>
      </c>
      <c r="E55" t="s">
        <v>966</v>
      </c>
      <c r="F55" t="str">
        <f>VLOOKUP(Tabel1[[#This Row],[categorie]],Lijst!A:C,3,FALSE)</f>
        <v>Uitgave</v>
      </c>
      <c r="G55">
        <f>IF(F55="Uitgave", -ABS(C55), ABS(C55))</f>
        <v>-2.7</v>
      </c>
      <c r="H55" t="str">
        <f>VLOOKUP(Tabel1[[#This Row],[categorie]],Lijst!A:B,2,FALSE)</f>
        <v>Vast</v>
      </c>
      <c r="I55" t="str">
        <f>IF(OR(AND(F55="Uitgave", C55&lt;0), AND(F55="Inkomst", C55&gt;0)), "OK", "FOUT")</f>
        <v>OK</v>
      </c>
    </row>
    <row r="56" spans="1:9" x14ac:dyDescent="0.3">
      <c r="A56" s="2">
        <v>45541</v>
      </c>
      <c r="B56" t="str">
        <f>TEXT(A56,"mmmm ")</f>
        <v xml:space="preserve">september </v>
      </c>
      <c r="C56">
        <v>-11.97</v>
      </c>
      <c r="D56" t="str" cm="1">
        <f t="array" ref="D56">IFERROR(
  _xlfn.XLOOKUP(TRUE, ISNUMBER(FIND(Trefwoorden!$A$2:$A$99, E56)), Trefwoorden!$B$2:$B$99),
  "Onbekend"
)</f>
        <v>AVA</v>
      </c>
      <c r="E56" t="s">
        <v>967</v>
      </c>
      <c r="F56" t="str">
        <f>VLOOKUP(Tabel1[[#This Row],[categorie]],Lijst!A:C,3,FALSE)</f>
        <v>Uitgave</v>
      </c>
      <c r="G56">
        <f>IF(F56="Uitgave", -ABS(C56), ABS(C56))</f>
        <v>-11.97</v>
      </c>
      <c r="H56" t="str">
        <f>VLOOKUP(Tabel1[[#This Row],[categorie]],Lijst!A:B,2,FALSE)</f>
        <v>Variabel</v>
      </c>
      <c r="I56" t="str">
        <f>IF(OR(AND(F56="Uitgave", C56&lt;0), AND(F56="Inkomst", C56&gt;0)), "OK", "FOUT")</f>
        <v>OK</v>
      </c>
    </row>
    <row r="57" spans="1:9" x14ac:dyDescent="0.3">
      <c r="A57" s="2">
        <v>45541</v>
      </c>
      <c r="B57" t="str">
        <f>TEXT(A57,"mmmm ")</f>
        <v xml:space="preserve">september </v>
      </c>
      <c r="C57">
        <v>-7.85</v>
      </c>
      <c r="D57" t="str" cm="1">
        <f t="array" ref="D57">IFERROR(
  _xlfn.XLOOKUP(TRUE, ISNUMBER(FIND(Trefwoorden!$A$2:$A$99, E57)), Trefwoorden!$B$2:$B$99),
  "Onbekend"
)</f>
        <v>EuroShop</v>
      </c>
      <c r="E57" t="s">
        <v>968</v>
      </c>
      <c r="F57" t="str">
        <f>VLOOKUP(Tabel1[[#This Row],[categorie]],Lijst!A:C,3,FALSE)</f>
        <v>Uitgave</v>
      </c>
      <c r="G57">
        <f>IF(F57="Uitgave", -ABS(C57), ABS(C57))</f>
        <v>-7.85</v>
      </c>
      <c r="H57" t="str">
        <f>VLOOKUP(Tabel1[[#This Row],[categorie]],Lijst!A:B,2,FALSE)</f>
        <v>Variabel</v>
      </c>
      <c r="I57" t="str">
        <f>IF(OR(AND(F57="Uitgave", C57&lt;0), AND(F57="Inkomst", C57&gt;0)), "OK", "FOUT")</f>
        <v>OK</v>
      </c>
    </row>
    <row r="58" spans="1:9" x14ac:dyDescent="0.3">
      <c r="A58" s="2">
        <v>45541</v>
      </c>
      <c r="B58" t="str">
        <f>TEXT(A58,"mmmm ")</f>
        <v xml:space="preserve">september </v>
      </c>
      <c r="C58">
        <v>-6</v>
      </c>
      <c r="D58" t="str" cm="1">
        <f t="array" ref="D58">IFERROR(
  _xlfn.XLOOKUP(TRUE, ISNUMBER(FIND(Trefwoorden!$A$2:$A$99, E58)), Trefwoorden!$B$2:$B$99),
  "Onbekend"
)</f>
        <v>EuroShop</v>
      </c>
      <c r="E58" t="s">
        <v>969</v>
      </c>
      <c r="F58" t="str">
        <f>VLOOKUP(Tabel1[[#This Row],[categorie]],Lijst!A:C,3,FALSE)</f>
        <v>Uitgave</v>
      </c>
      <c r="G58">
        <f>IF(F58="Uitgave", -ABS(C58), ABS(C58))</f>
        <v>-6</v>
      </c>
      <c r="H58" t="str">
        <f>VLOOKUP(Tabel1[[#This Row],[categorie]],Lijst!A:B,2,FALSE)</f>
        <v>Variabel</v>
      </c>
      <c r="I58" t="str">
        <f>IF(OR(AND(F58="Uitgave", C58&lt;0), AND(F58="Inkomst", C58&gt;0)), "OK", "FOUT")</f>
        <v>OK</v>
      </c>
    </row>
    <row r="59" spans="1:9" x14ac:dyDescent="0.3">
      <c r="A59" s="2">
        <v>45541</v>
      </c>
      <c r="B59" t="str">
        <f>TEXT(A59,"mmmm ")</f>
        <v xml:space="preserve">september </v>
      </c>
      <c r="C59">
        <v>-1.22</v>
      </c>
      <c r="D59" t="str" cm="1">
        <f t="array" ref="D59">IFERROR(
  _xlfn.XLOOKUP(TRUE, ISNUMBER(FIND(Trefwoorden!$A$2:$A$99, E59)), Trefwoorden!$B$2:$B$99),
  "Onbekend"
)</f>
        <v>Laadbeurt</v>
      </c>
      <c r="E59" t="s">
        <v>970</v>
      </c>
      <c r="F59" t="str">
        <f>VLOOKUP(Tabel1[[#This Row],[categorie]],Lijst!A:C,3,FALSE)</f>
        <v>Uitgave</v>
      </c>
      <c r="G59">
        <f>IF(F59="Uitgave", -ABS(C59), ABS(C59))</f>
        <v>-1.22</v>
      </c>
      <c r="H59" t="str">
        <f>VLOOKUP(Tabel1[[#This Row],[categorie]],Lijst!A:B,2,FALSE)</f>
        <v>Vast</v>
      </c>
      <c r="I59" t="str">
        <f>IF(OR(AND(F59="Uitgave", C59&lt;0), AND(F59="Inkomst", C59&gt;0)), "OK", "FOUT")</f>
        <v>OK</v>
      </c>
    </row>
    <row r="60" spans="1:9" x14ac:dyDescent="0.3">
      <c r="A60" s="2">
        <v>45541</v>
      </c>
      <c r="B60" t="str">
        <f>TEXT(A60,"mmmm ")</f>
        <v xml:space="preserve">september </v>
      </c>
      <c r="C60">
        <v>-5</v>
      </c>
      <c r="D60" t="str" cm="1">
        <f t="array" ref="D60">IFERROR(
  _xlfn.XLOOKUP(TRUE, ISNUMBER(FIND(Trefwoorden!$A$2:$A$99, E60)), Trefwoorden!$B$2:$B$99),
  "Onbekend"
)</f>
        <v>Laadbeurt</v>
      </c>
      <c r="E60" t="s">
        <v>971</v>
      </c>
      <c r="F60" t="str">
        <f>VLOOKUP(Tabel1[[#This Row],[categorie]],Lijst!A:C,3,FALSE)</f>
        <v>Uitgave</v>
      </c>
      <c r="G60">
        <f>IF(F60="Uitgave", -ABS(C60), ABS(C60))</f>
        <v>-5</v>
      </c>
      <c r="H60" t="str">
        <f>VLOOKUP(Tabel1[[#This Row],[categorie]],Lijst!A:B,2,FALSE)</f>
        <v>Vast</v>
      </c>
      <c r="I60" t="str">
        <f>IF(OR(AND(F60="Uitgave", C60&lt;0), AND(F60="Inkomst", C60&gt;0)), "OK", "FOUT")</f>
        <v>OK</v>
      </c>
    </row>
    <row r="61" spans="1:9" x14ac:dyDescent="0.3">
      <c r="A61" s="2">
        <v>45541</v>
      </c>
      <c r="B61" t="str">
        <f>TEXT(A61,"mmmm ")</f>
        <v xml:space="preserve">september </v>
      </c>
      <c r="C61">
        <v>-810.65</v>
      </c>
      <c r="D61" t="str" cm="1">
        <f t="array" ref="D61">IFERROR(
  _xlfn.XLOOKUP(TRUE, ISNUMBER(FIND(Trefwoorden!$A$2:$A$99, E61)), Trefwoorden!$B$2:$B$99),
  "Onbekend"
)</f>
        <v>Hypotheek</v>
      </c>
      <c r="E61" t="s">
        <v>972</v>
      </c>
      <c r="F61" t="str">
        <f>VLOOKUP(Tabel1[[#This Row],[categorie]],Lijst!A:C,3,FALSE)</f>
        <v>Uitgave</v>
      </c>
      <c r="G61">
        <f>IF(F61="Uitgave", -ABS(C61), ABS(C61))</f>
        <v>-810.65</v>
      </c>
      <c r="H61" t="str">
        <f>VLOOKUP(Tabel1[[#This Row],[categorie]],Lijst!A:B,2,FALSE)</f>
        <v>Vast</v>
      </c>
      <c r="I61" t="str">
        <f>IF(OR(AND(F61="Uitgave", C61&lt;0), AND(F61="Inkomst", C61&gt;0)), "OK", "FOUT")</f>
        <v>OK</v>
      </c>
    </row>
    <row r="62" spans="1:9" x14ac:dyDescent="0.3">
      <c r="A62" s="2">
        <v>45541</v>
      </c>
      <c r="B62" t="str">
        <f>TEXT(A62,"mmmm ")</f>
        <v xml:space="preserve">september </v>
      </c>
      <c r="C62">
        <v>-3.3</v>
      </c>
      <c r="D62" t="s">
        <v>25</v>
      </c>
      <c r="E62" t="s">
        <v>973</v>
      </c>
      <c r="F62" t="str">
        <f>VLOOKUP(Tabel1[[#This Row],[categorie]],Lijst!A:C,3,FALSE)</f>
        <v>Uitgave</v>
      </c>
      <c r="G62">
        <f>IF(F62="Uitgave", -ABS(C62), ABS(C62))</f>
        <v>-3.3</v>
      </c>
      <c r="H62" t="str">
        <f>VLOOKUP(Tabel1[[#This Row],[categorie]],Lijst!A:B,2,FALSE)</f>
        <v>Variabel</v>
      </c>
      <c r="I62" t="str">
        <f>IF(OR(AND(F62="Uitgave", C62&lt;0), AND(F62="Inkomst", C62&gt;0)), "OK", "FOUT")</f>
        <v>OK</v>
      </c>
    </row>
    <row r="63" spans="1:9" x14ac:dyDescent="0.3">
      <c r="A63" s="2">
        <v>45542</v>
      </c>
      <c r="B63" t="str">
        <f>TEXT(A63,"mmmm ")</f>
        <v xml:space="preserve">september </v>
      </c>
      <c r="C63">
        <v>-60</v>
      </c>
      <c r="D63" t="s">
        <v>3</v>
      </c>
      <c r="E63" t="s">
        <v>961</v>
      </c>
      <c r="F63" t="str">
        <f>VLOOKUP(Tabel1[[#This Row],[categorie]],Lijst!A:C,3,FALSE)</f>
        <v>Uitgave</v>
      </c>
      <c r="G63">
        <f>IF(F63="Uitgave", -ABS(C63), ABS(C63))</f>
        <v>-60</v>
      </c>
      <c r="H63" t="str">
        <f>VLOOKUP(Tabel1[[#This Row],[categorie]],Lijst!A:B,2,FALSE)</f>
        <v>Vast</v>
      </c>
      <c r="I63" t="str">
        <f>IF(OR(AND(F63="Uitgave", C63&lt;0), AND(F63="Inkomst", C63&gt;0)), "OK", "FOUT")</f>
        <v>OK</v>
      </c>
    </row>
    <row r="64" spans="1:9" x14ac:dyDescent="0.3">
      <c r="A64" s="2">
        <v>45542</v>
      </c>
      <c r="B64" t="str">
        <f>TEXT(A64,"mmmm ")</f>
        <v xml:space="preserve">september </v>
      </c>
      <c r="C64">
        <v>-8.75</v>
      </c>
      <c r="D64" t="s">
        <v>3</v>
      </c>
      <c r="E64" t="s">
        <v>962</v>
      </c>
      <c r="F64" t="str">
        <f>VLOOKUP(Tabel1[[#This Row],[categorie]],Lijst!A:C,3,FALSE)</f>
        <v>Uitgave</v>
      </c>
      <c r="G64">
        <f>IF(F64="Uitgave", -ABS(C64), ABS(C64))</f>
        <v>-8.75</v>
      </c>
      <c r="H64" t="str">
        <f>VLOOKUP(Tabel1[[#This Row],[categorie]],Lijst!A:B,2,FALSE)</f>
        <v>Vast</v>
      </c>
      <c r="I64" t="str">
        <f>IF(OR(AND(F64="Uitgave", C64&lt;0), AND(F64="Inkomst", C64&gt;0)), "OK", "FOUT")</f>
        <v>OK</v>
      </c>
    </row>
    <row r="65" spans="1:9" x14ac:dyDescent="0.3">
      <c r="A65" s="2">
        <v>45543</v>
      </c>
      <c r="B65" t="str">
        <f>TEXT(A65,"mmmm ")</f>
        <v xml:space="preserve">september </v>
      </c>
      <c r="C65">
        <v>-8</v>
      </c>
      <c r="D65" t="s">
        <v>3</v>
      </c>
      <c r="E65" t="s">
        <v>960</v>
      </c>
      <c r="F65" t="str">
        <f>VLOOKUP(Tabel1[[#This Row],[categorie]],Lijst!A:C,3,FALSE)</f>
        <v>Uitgave</v>
      </c>
      <c r="G65">
        <f>IF(F65="Uitgave", -ABS(C65), ABS(C65))</f>
        <v>-8</v>
      </c>
      <c r="H65" t="str">
        <f>VLOOKUP(Tabel1[[#This Row],[categorie]],Lijst!A:B,2,FALSE)</f>
        <v>Vast</v>
      </c>
      <c r="I65" t="str">
        <f>IF(OR(AND(F65="Uitgave", C65&lt;0), AND(F65="Inkomst", C65&gt;0)), "OK", "FOUT")</f>
        <v>OK</v>
      </c>
    </row>
    <row r="66" spans="1:9" x14ac:dyDescent="0.3">
      <c r="A66" s="2">
        <v>45544</v>
      </c>
      <c r="B66" t="str">
        <f>TEXT(A66,"mmmm ")</f>
        <v xml:space="preserve">september </v>
      </c>
      <c r="C66">
        <v>-2.0499999999999998</v>
      </c>
      <c r="D66" t="s">
        <v>3</v>
      </c>
      <c r="E66" t="s">
        <v>951</v>
      </c>
      <c r="F66" t="str">
        <f>VLOOKUP(Tabel1[[#This Row],[categorie]],Lijst!A:C,3,FALSE)</f>
        <v>Uitgave</v>
      </c>
      <c r="G66">
        <f>IF(F66="Uitgave", -ABS(C66), ABS(C66))</f>
        <v>-2.0499999999999998</v>
      </c>
      <c r="H66" t="str">
        <f>VLOOKUP(Tabel1[[#This Row],[categorie]],Lijst!A:B,2,FALSE)</f>
        <v>Vast</v>
      </c>
      <c r="I66" t="str">
        <f>IF(OR(AND(F66="Uitgave", C66&lt;0), AND(F66="Inkomst", C66&gt;0)), "OK", "FOUT")</f>
        <v>OK</v>
      </c>
    </row>
    <row r="67" spans="1:9" x14ac:dyDescent="0.3">
      <c r="A67" s="2">
        <v>45544</v>
      </c>
      <c r="B67" t="str">
        <f>TEXT(A67,"mmmm ")</f>
        <v xml:space="preserve">september </v>
      </c>
      <c r="C67">
        <v>-0.8</v>
      </c>
      <c r="D67" t="s">
        <v>3</v>
      </c>
      <c r="E67" t="s">
        <v>952</v>
      </c>
      <c r="F67" t="str">
        <f>VLOOKUP(Tabel1[[#This Row],[categorie]],Lijst!A:C,3,FALSE)</f>
        <v>Uitgave</v>
      </c>
      <c r="G67">
        <f>IF(F67="Uitgave", -ABS(C67), ABS(C67))</f>
        <v>-0.8</v>
      </c>
      <c r="H67" t="str">
        <f>VLOOKUP(Tabel1[[#This Row],[categorie]],Lijst!A:B,2,FALSE)</f>
        <v>Vast</v>
      </c>
      <c r="I67" t="str">
        <f>IF(OR(AND(F67="Uitgave", C67&lt;0), AND(F67="Inkomst", C67&gt;0)), "OK", "FOUT")</f>
        <v>OK</v>
      </c>
    </row>
    <row r="68" spans="1:9" x14ac:dyDescent="0.3">
      <c r="A68" s="2">
        <v>45544</v>
      </c>
      <c r="B68" t="str">
        <f>TEXT(A68,"mmmm ")</f>
        <v xml:space="preserve">september </v>
      </c>
      <c r="C68">
        <v>-0.95</v>
      </c>
      <c r="D68" t="str" cm="1">
        <f t="array" ref="D68">IFERROR(
  _xlfn.XLOOKUP(TRUE, ISNUMBER(FIND(Trefwoorden!$A$2:$A$99, E68)), Trefwoorden!$B$2:$B$99),
  "Onbekend"
)</f>
        <v>voeding</v>
      </c>
      <c r="E68" t="s">
        <v>954</v>
      </c>
      <c r="F68" t="str">
        <f>VLOOKUP(Tabel1[[#This Row],[categorie]],Lijst!A:C,3,FALSE)</f>
        <v>Uitgave</v>
      </c>
      <c r="G68">
        <f>IF(F68="Uitgave", -ABS(C68), ABS(C68))</f>
        <v>-0.95</v>
      </c>
      <c r="H68" t="str">
        <f>VLOOKUP(Tabel1[[#This Row],[categorie]],Lijst!A:B,2,FALSE)</f>
        <v>Vast</v>
      </c>
      <c r="I68" t="str">
        <f>IF(OR(AND(F68="Uitgave", C68&lt;0), AND(F68="Inkomst", C68&gt;0)), "OK", "FOUT")</f>
        <v>OK</v>
      </c>
    </row>
    <row r="69" spans="1:9" x14ac:dyDescent="0.3">
      <c r="A69" s="2">
        <v>45544</v>
      </c>
      <c r="B69" t="str">
        <f>TEXT(A69,"mmmm ")</f>
        <v xml:space="preserve">september </v>
      </c>
      <c r="C69">
        <v>-11.65</v>
      </c>
      <c r="D69" t="str" cm="1">
        <f t="array" ref="D69">IFERROR(
  _xlfn.XLOOKUP(TRUE, ISNUMBER(FIND(Trefwoorden!$A$2:$A$99, E69)), Trefwoorden!$B$2:$B$99),
  "Onbekend"
)</f>
        <v>voeding</v>
      </c>
      <c r="E69" t="s">
        <v>955</v>
      </c>
      <c r="F69" t="str">
        <f>VLOOKUP(Tabel1[[#This Row],[categorie]],Lijst!A:C,3,FALSE)</f>
        <v>Uitgave</v>
      </c>
      <c r="G69">
        <f>IF(F69="Uitgave", -ABS(C69), ABS(C69))</f>
        <v>-11.65</v>
      </c>
      <c r="H69" t="str">
        <f>VLOOKUP(Tabel1[[#This Row],[categorie]],Lijst!A:B,2,FALSE)</f>
        <v>Vast</v>
      </c>
      <c r="I69" t="str">
        <f>IF(OR(AND(F69="Uitgave", C69&lt;0), AND(F69="Inkomst", C69&gt;0)), "OK", "FOUT")</f>
        <v>OK</v>
      </c>
    </row>
    <row r="70" spans="1:9" x14ac:dyDescent="0.3">
      <c r="A70" s="2">
        <v>45544</v>
      </c>
      <c r="B70" t="str">
        <f>TEXT(A70,"mmmm ")</f>
        <v xml:space="preserve">september </v>
      </c>
      <c r="C70">
        <v>-1.29</v>
      </c>
      <c r="D70" t="str" cm="1">
        <f t="array" ref="D70">IFERROR(
  _xlfn.XLOOKUP(TRUE, ISNUMBER(FIND(Trefwoorden!$A$2:$A$99, E70)), Trefwoorden!$B$2:$B$99),
  "Onbekend"
)</f>
        <v>Laadbeurt</v>
      </c>
      <c r="E70" t="s">
        <v>956</v>
      </c>
      <c r="F70" t="str">
        <f>VLOOKUP(Tabel1[[#This Row],[categorie]],Lijst!A:C,3,FALSE)</f>
        <v>Uitgave</v>
      </c>
      <c r="G70">
        <f>IF(F70="Uitgave", -ABS(C70), ABS(C70))</f>
        <v>-1.29</v>
      </c>
      <c r="H70" t="str">
        <f>VLOOKUP(Tabel1[[#This Row],[categorie]],Lijst!A:B,2,FALSE)</f>
        <v>Vast</v>
      </c>
      <c r="I70" t="str">
        <f>IF(OR(AND(F70="Uitgave", C70&lt;0), AND(F70="Inkomst", C70&gt;0)), "OK", "FOUT")</f>
        <v>OK</v>
      </c>
    </row>
    <row r="71" spans="1:9" x14ac:dyDescent="0.3">
      <c r="A71" s="2">
        <v>45544</v>
      </c>
      <c r="B71" t="str">
        <f>TEXT(A71,"mmmm ")</f>
        <v xml:space="preserve">september </v>
      </c>
      <c r="C71">
        <v>-5</v>
      </c>
      <c r="D71" t="str" cm="1">
        <f t="array" ref="D71">IFERROR(
  _xlfn.XLOOKUP(TRUE, ISNUMBER(FIND(Trefwoorden!$A$2:$A$99, E71)), Trefwoorden!$B$2:$B$99),
  "Onbekend"
)</f>
        <v>Laadbeurt</v>
      </c>
      <c r="E71" t="s">
        <v>957</v>
      </c>
      <c r="F71" t="str">
        <f>VLOOKUP(Tabel1[[#This Row],[categorie]],Lijst!A:C,3,FALSE)</f>
        <v>Uitgave</v>
      </c>
      <c r="G71">
        <f>IF(F71="Uitgave", -ABS(C71), ABS(C71))</f>
        <v>-5</v>
      </c>
      <c r="H71" t="str">
        <f>VLOOKUP(Tabel1[[#This Row],[categorie]],Lijst!A:B,2,FALSE)</f>
        <v>Vast</v>
      </c>
      <c r="I71" t="str">
        <f>IF(OR(AND(F71="Uitgave", C71&lt;0), AND(F71="Inkomst", C71&gt;0)), "OK", "FOUT")</f>
        <v>OK</v>
      </c>
    </row>
    <row r="72" spans="1:9" x14ac:dyDescent="0.3">
      <c r="A72" s="2">
        <v>45544</v>
      </c>
      <c r="B72" t="str">
        <f>TEXT(A72,"mmmm ")</f>
        <v xml:space="preserve">september </v>
      </c>
      <c r="C72">
        <v>-3.13</v>
      </c>
      <c r="D72" t="str" cm="1">
        <f t="array" ref="D72">IFERROR(
  _xlfn.XLOOKUP(TRUE, ISNUMBER(FIND(Trefwoorden!$A$2:$A$99, E72)), Trefwoorden!$B$2:$B$99),
  "Onbekend"
)</f>
        <v>Laadbeurt</v>
      </c>
      <c r="E72" t="s">
        <v>958</v>
      </c>
      <c r="F72" t="str">
        <f>VLOOKUP(Tabel1[[#This Row],[categorie]],Lijst!A:C,3,FALSE)</f>
        <v>Uitgave</v>
      </c>
      <c r="G72">
        <f>IF(F72="Uitgave", -ABS(C72), ABS(C72))</f>
        <v>-3.13</v>
      </c>
      <c r="H72" t="str">
        <f>VLOOKUP(Tabel1[[#This Row],[categorie]],Lijst!A:B,2,FALSE)</f>
        <v>Vast</v>
      </c>
      <c r="I72" t="str">
        <f>IF(OR(AND(F72="Uitgave", C72&lt;0), AND(F72="Inkomst", C72&gt;0)), "OK", "FOUT")</f>
        <v>OK</v>
      </c>
    </row>
    <row r="73" spans="1:9" x14ac:dyDescent="0.3">
      <c r="A73" s="2">
        <v>45544</v>
      </c>
      <c r="B73" t="str">
        <f>TEXT(A73,"mmmm ")</f>
        <v xml:space="preserve">september </v>
      </c>
      <c r="C73">
        <v>-5.51</v>
      </c>
      <c r="D73" t="str" cm="1">
        <f t="array" ref="D73">IFERROR(
  _xlfn.XLOOKUP(TRUE, ISNUMBER(FIND(Trefwoorden!$A$2:$A$99, E73)), Trefwoorden!$B$2:$B$99),
  "Onbekend"
)</f>
        <v>Laadbeurt</v>
      </c>
      <c r="E73" t="s">
        <v>959</v>
      </c>
      <c r="F73" t="str">
        <f>VLOOKUP(Tabel1[[#This Row],[categorie]],Lijst!A:C,3,FALSE)</f>
        <v>Uitgave</v>
      </c>
      <c r="G73">
        <f>IF(F73="Uitgave", -ABS(C73), ABS(C73))</f>
        <v>-5.51</v>
      </c>
      <c r="H73" t="str">
        <f>VLOOKUP(Tabel1[[#This Row],[categorie]],Lijst!A:B,2,FALSE)</f>
        <v>Vast</v>
      </c>
      <c r="I73" t="str">
        <f>IF(OR(AND(F73="Uitgave", C73&lt;0), AND(F73="Inkomst", C73&gt;0)), "OK", "FOUT")</f>
        <v>OK</v>
      </c>
    </row>
    <row r="74" spans="1:9" x14ac:dyDescent="0.3">
      <c r="A74" s="2">
        <v>45544</v>
      </c>
      <c r="B74" t="str">
        <f>TEXT(A74,"mmmm ")</f>
        <v xml:space="preserve">september </v>
      </c>
      <c r="C74">
        <v>-10.3</v>
      </c>
      <c r="D74" t="s">
        <v>75</v>
      </c>
      <c r="E74" t="s">
        <v>953</v>
      </c>
      <c r="F74" t="s">
        <v>18</v>
      </c>
      <c r="G74">
        <f>IF(F74="Uitgave", -ABS(C74), ABS(C74))</f>
        <v>-10.3</v>
      </c>
      <c r="H74" t="str">
        <f>VLOOKUP(Tabel1[[#This Row],[categorie]],Lijst!A:B,2,FALSE)</f>
        <v>Variabel</v>
      </c>
      <c r="I74" t="str">
        <f>IF(OR(AND(F74="Uitgave", C74&lt;0), AND(F74="Inkomst", C74&gt;0)), "OK", "FOUT")</f>
        <v>OK</v>
      </c>
    </row>
    <row r="75" spans="1:9" x14ac:dyDescent="0.3">
      <c r="A75" s="2">
        <v>45545</v>
      </c>
      <c r="B75" t="str">
        <f>TEXT(A75,"mmmm ")</f>
        <v xml:space="preserve">september </v>
      </c>
      <c r="C75">
        <v>-3.75</v>
      </c>
      <c r="D75" t="str" cm="1">
        <f t="array" ref="D75">IFERROR(
  _xlfn.XLOOKUP(TRUE, ISNUMBER(FIND(Trefwoorden!$A$2:$A$99, E75)), Trefwoorden!$B$2:$B$99),
  "Onbekend"
)</f>
        <v>voeding</v>
      </c>
      <c r="E75" t="s">
        <v>943</v>
      </c>
      <c r="F75" t="str">
        <f>VLOOKUP(Tabel1[[#This Row],[categorie]],Lijst!A:C,3,FALSE)</f>
        <v>Uitgave</v>
      </c>
      <c r="G75">
        <f>IF(F75="Uitgave", -ABS(C75), ABS(C75))</f>
        <v>-3.75</v>
      </c>
      <c r="H75" t="str">
        <f>VLOOKUP(Tabel1[[#This Row],[categorie]],Lijst!A:B,2,FALSE)</f>
        <v>Vast</v>
      </c>
      <c r="I75" t="str">
        <f>IF(OR(AND(F75="Uitgave", C75&lt;0), AND(F75="Inkomst", C75&gt;0)), "OK", "FOUT")</f>
        <v>OK</v>
      </c>
    </row>
    <row r="76" spans="1:9" x14ac:dyDescent="0.3">
      <c r="A76" s="2">
        <v>45545</v>
      </c>
      <c r="B76" t="str">
        <f>TEXT(A76,"mmmm ")</f>
        <v xml:space="preserve">september </v>
      </c>
      <c r="C76">
        <v>-1.5</v>
      </c>
      <c r="D76" t="str" cm="1">
        <f t="array" ref="D76">IFERROR(
  _xlfn.XLOOKUP(TRUE, ISNUMBER(FIND(Trefwoorden!$A$2:$A$99, E76)), Trefwoorden!$B$2:$B$99),
  "Onbekend"
)</f>
        <v>automaat De Lijn</v>
      </c>
      <c r="E76" t="s">
        <v>944</v>
      </c>
      <c r="F76" t="str">
        <f>VLOOKUP(Tabel1[[#This Row],[categorie]],Lijst!A:C,3,FALSE)</f>
        <v>Uitgave</v>
      </c>
      <c r="G76">
        <f>IF(F76="Uitgave", -ABS(C76), ABS(C76))</f>
        <v>-1.5</v>
      </c>
      <c r="H76" t="str">
        <f>VLOOKUP(Tabel1[[#This Row],[categorie]],Lijst!A:B,2,FALSE)</f>
        <v>Variabel</v>
      </c>
      <c r="I76" t="str">
        <f>IF(OR(AND(F76="Uitgave", C76&lt;0), AND(F76="Inkomst", C76&gt;0)), "OK", "FOUT")</f>
        <v>OK</v>
      </c>
    </row>
    <row r="77" spans="1:9" x14ac:dyDescent="0.3">
      <c r="A77" s="2">
        <v>45545</v>
      </c>
      <c r="B77" t="str">
        <f>TEXT(A77,"mmmm ")</f>
        <v xml:space="preserve">september </v>
      </c>
      <c r="C77">
        <v>-6.84</v>
      </c>
      <c r="D77" t="str" cm="1">
        <f t="array" ref="D77">IFERROR(
  _xlfn.XLOOKUP(TRUE, ISNUMBER(FIND(Trefwoorden!$A$2:$A$99, E77)), Trefwoorden!$B$2:$B$99),
  "Onbekend"
)</f>
        <v>voeding</v>
      </c>
      <c r="E77" t="s">
        <v>945</v>
      </c>
      <c r="F77" t="str">
        <f>VLOOKUP(Tabel1[[#This Row],[categorie]],Lijst!A:C,3,FALSE)</f>
        <v>Uitgave</v>
      </c>
      <c r="G77">
        <f>IF(F77="Uitgave", -ABS(C77), ABS(C77))</f>
        <v>-6.84</v>
      </c>
      <c r="H77" t="str">
        <f>VLOOKUP(Tabel1[[#This Row],[categorie]],Lijst!A:B,2,FALSE)</f>
        <v>Vast</v>
      </c>
      <c r="I77" t="str">
        <f>IF(OR(AND(F77="Uitgave", C77&lt;0), AND(F77="Inkomst", C77&gt;0)), "OK", "FOUT")</f>
        <v>OK</v>
      </c>
    </row>
    <row r="78" spans="1:9" x14ac:dyDescent="0.3">
      <c r="A78" s="2">
        <v>45545</v>
      </c>
      <c r="B78" t="str">
        <f>TEXT(A78,"mmmm ")</f>
        <v xml:space="preserve">september </v>
      </c>
      <c r="C78">
        <v>-1.5</v>
      </c>
      <c r="D78" t="str" cm="1">
        <f t="array" ref="D78">IFERROR(
  _xlfn.XLOOKUP(TRUE, ISNUMBER(FIND(Trefwoorden!$A$2:$A$99, E78)), Trefwoorden!$B$2:$B$99),
  "Onbekend"
)</f>
        <v>automaat De Lijn</v>
      </c>
      <c r="E78" t="s">
        <v>946</v>
      </c>
      <c r="F78" t="str">
        <f>VLOOKUP(Tabel1[[#This Row],[categorie]],Lijst!A:C,3,FALSE)</f>
        <v>Uitgave</v>
      </c>
      <c r="G78">
        <f>IF(F78="Uitgave", -ABS(C78), ABS(C78))</f>
        <v>-1.5</v>
      </c>
      <c r="H78" t="str">
        <f>VLOOKUP(Tabel1[[#This Row],[categorie]],Lijst!A:B,2,FALSE)</f>
        <v>Variabel</v>
      </c>
      <c r="I78" t="str">
        <f>IF(OR(AND(F78="Uitgave", C78&lt;0), AND(F78="Inkomst", C78&gt;0)), "OK", "FOUT")</f>
        <v>OK</v>
      </c>
    </row>
    <row r="79" spans="1:9" x14ac:dyDescent="0.3">
      <c r="A79" s="2">
        <v>45545</v>
      </c>
      <c r="B79" t="str">
        <f>TEXT(A79,"mmmm ")</f>
        <v xml:space="preserve">september </v>
      </c>
      <c r="C79">
        <v>-0.9</v>
      </c>
      <c r="D79" t="str" cm="1">
        <f t="array" ref="D79">IFERROR(
  _xlfn.XLOOKUP(TRUE, ISNUMBER(FIND(Trefwoorden!$A$2:$A$99, E79)), Trefwoorden!$B$2:$B$99),
  "Onbekend"
)</f>
        <v>automaat De Lijn</v>
      </c>
      <c r="E79" t="s">
        <v>947</v>
      </c>
      <c r="F79" t="str">
        <f>VLOOKUP(Tabel1[[#This Row],[categorie]],Lijst!A:C,3,FALSE)</f>
        <v>Uitgave</v>
      </c>
      <c r="G79">
        <f>IF(F79="Uitgave", -ABS(C79), ABS(C79))</f>
        <v>-0.9</v>
      </c>
      <c r="H79" t="str">
        <f>VLOOKUP(Tabel1[[#This Row],[categorie]],Lijst!A:B,2,FALSE)</f>
        <v>Variabel</v>
      </c>
      <c r="I79" t="str">
        <f>IF(OR(AND(F79="Uitgave", C79&lt;0), AND(F79="Inkomst", C79&gt;0)), "OK", "FOUT")</f>
        <v>OK</v>
      </c>
    </row>
    <row r="80" spans="1:9" x14ac:dyDescent="0.3">
      <c r="A80" s="2">
        <v>45545</v>
      </c>
      <c r="B80" t="str">
        <f>TEXT(A80,"mmmm ")</f>
        <v xml:space="preserve">september </v>
      </c>
      <c r="C80">
        <v>-8.3000000000000007</v>
      </c>
      <c r="D80" t="s">
        <v>3</v>
      </c>
      <c r="E80" t="s">
        <v>948</v>
      </c>
      <c r="F80" t="str">
        <f>VLOOKUP(Tabel1[[#This Row],[categorie]],Lijst!A:C,3,FALSE)</f>
        <v>Uitgave</v>
      </c>
      <c r="G80">
        <f>IF(F80="Uitgave", -ABS(C80), ABS(C80))</f>
        <v>-8.3000000000000007</v>
      </c>
      <c r="H80" t="str">
        <f>VLOOKUP(Tabel1[[#This Row],[categorie]],Lijst!A:B,2,FALSE)</f>
        <v>Vast</v>
      </c>
      <c r="I80" t="str">
        <f>IF(OR(AND(F80="Uitgave", C80&lt;0), AND(F80="Inkomst", C80&gt;0)), "OK", "FOUT")</f>
        <v>OK</v>
      </c>
    </row>
    <row r="81" spans="1:9" x14ac:dyDescent="0.3">
      <c r="A81" s="2">
        <v>45545</v>
      </c>
      <c r="B81" t="str">
        <f>TEXT(A81,"mmmm ")</f>
        <v xml:space="preserve">september </v>
      </c>
      <c r="C81">
        <v>-7.4</v>
      </c>
      <c r="D81" t="s">
        <v>3</v>
      </c>
      <c r="E81" t="s">
        <v>949</v>
      </c>
      <c r="F81" t="str">
        <f>VLOOKUP(Tabel1[[#This Row],[categorie]],Lijst!A:C,3,FALSE)</f>
        <v>Uitgave</v>
      </c>
      <c r="G81">
        <f>IF(F81="Uitgave", -ABS(C81), ABS(C81))</f>
        <v>-7.4</v>
      </c>
      <c r="H81" t="str">
        <f>VLOOKUP(Tabel1[[#This Row],[categorie]],Lijst!A:B,2,FALSE)</f>
        <v>Vast</v>
      </c>
      <c r="I81" t="str">
        <f>IF(OR(AND(F81="Uitgave", C81&lt;0), AND(F81="Inkomst", C81&gt;0)), "OK", "FOUT")</f>
        <v>OK</v>
      </c>
    </row>
    <row r="82" spans="1:9" x14ac:dyDescent="0.3">
      <c r="A82" s="2">
        <v>45545</v>
      </c>
      <c r="B82" t="str">
        <f>TEXT(A82,"mmmm ")</f>
        <v xml:space="preserve">september </v>
      </c>
      <c r="C82">
        <v>-19.649999999999999</v>
      </c>
      <c r="D82" t="str" cm="1">
        <f t="array" ref="D82">IFERROR(
  _xlfn.XLOOKUP(TRUE, ISNUMBER(FIND(Trefwoorden!$A$2:$A$99, E82)), Trefwoorden!$B$2:$B$99),
  "Onbekend"
)</f>
        <v>vakbond</v>
      </c>
      <c r="E82" t="s">
        <v>950</v>
      </c>
      <c r="F82" t="s">
        <v>18</v>
      </c>
      <c r="G82">
        <f>IF(F82="Uitgave", -ABS(C82), ABS(C82))</f>
        <v>-19.649999999999999</v>
      </c>
      <c r="H82" t="str">
        <f>VLOOKUP(Tabel1[[#This Row],[categorie]],Lijst!A:B,2,FALSE)</f>
        <v>Vast</v>
      </c>
      <c r="I82" t="str">
        <f>IF(OR(AND(F82="Uitgave", C82&lt;0), AND(F82="Inkomst", C82&gt;0)), "OK", "FOUT")</f>
        <v>OK</v>
      </c>
    </row>
    <row r="83" spans="1:9" x14ac:dyDescent="0.3">
      <c r="A83" s="2">
        <v>45546</v>
      </c>
      <c r="B83" t="str">
        <f>TEXT(A83,"mmmm ")</f>
        <v xml:space="preserve">september </v>
      </c>
      <c r="C83">
        <v>-1.5</v>
      </c>
      <c r="D83" t="str" cm="1">
        <f t="array" ref="D83">IFERROR(
  _xlfn.XLOOKUP(TRUE, ISNUMBER(FIND(Trefwoorden!$A$2:$A$99, E83)), Trefwoorden!$B$2:$B$99),
  "Onbekend"
)</f>
        <v>automaat De Lijn</v>
      </c>
      <c r="E83" t="s">
        <v>939</v>
      </c>
      <c r="F83" t="str">
        <f>VLOOKUP(Tabel1[[#This Row],[categorie]],Lijst!A:C,3,FALSE)</f>
        <v>Uitgave</v>
      </c>
      <c r="G83">
        <f>IF(F83="Uitgave", -ABS(C83), ABS(C83))</f>
        <v>-1.5</v>
      </c>
      <c r="H83" t="str">
        <f>VLOOKUP(Tabel1[[#This Row],[categorie]],Lijst!A:B,2,FALSE)</f>
        <v>Variabel</v>
      </c>
      <c r="I83" t="str">
        <f>IF(OR(AND(F83="Uitgave", C83&lt;0), AND(F83="Inkomst", C83&gt;0)), "OK", "FOUT")</f>
        <v>OK</v>
      </c>
    </row>
    <row r="84" spans="1:9" x14ac:dyDescent="0.3">
      <c r="A84" s="2">
        <v>45546</v>
      </c>
      <c r="B84" t="str">
        <f>TEXT(A84,"mmmm ")</f>
        <v xml:space="preserve">september </v>
      </c>
      <c r="C84">
        <v>-1.5</v>
      </c>
      <c r="D84" t="str" cm="1">
        <f t="array" ref="D84">IFERROR(
  _xlfn.XLOOKUP(TRUE, ISNUMBER(FIND(Trefwoorden!$A$2:$A$99, E84)), Trefwoorden!$B$2:$B$99),
  "Onbekend"
)</f>
        <v>automaat De Lijn</v>
      </c>
      <c r="E84" t="s">
        <v>940</v>
      </c>
      <c r="F84" t="str">
        <f>VLOOKUP(Tabel1[[#This Row],[categorie]],Lijst!A:C,3,FALSE)</f>
        <v>Uitgave</v>
      </c>
      <c r="G84">
        <f>IF(F84="Uitgave", -ABS(C84), ABS(C84))</f>
        <v>-1.5</v>
      </c>
      <c r="H84" t="str">
        <f>VLOOKUP(Tabel1[[#This Row],[categorie]],Lijst!A:B,2,FALSE)</f>
        <v>Variabel</v>
      </c>
      <c r="I84" t="str">
        <f>IF(OR(AND(F84="Uitgave", C84&lt;0), AND(F84="Inkomst", C84&gt;0)), "OK", "FOUT")</f>
        <v>OK</v>
      </c>
    </row>
    <row r="85" spans="1:9" x14ac:dyDescent="0.3">
      <c r="A85" s="2">
        <v>45546</v>
      </c>
      <c r="B85" t="str">
        <f>TEXT(A85,"mmmm ")</f>
        <v xml:space="preserve">september </v>
      </c>
      <c r="C85">
        <v>-9.6</v>
      </c>
      <c r="D85" t="str" cm="1">
        <f t="array" ref="D85">IFERROR(
  _xlfn.XLOOKUP(TRUE, ISNUMBER(FIND(Trefwoorden!$A$2:$A$99, E85)), Trefwoorden!$B$2:$B$99),
  "Onbekend"
)</f>
        <v>voeding</v>
      </c>
      <c r="E85" t="s">
        <v>941</v>
      </c>
      <c r="F85" t="str">
        <f>VLOOKUP(Tabel1[[#This Row],[categorie]],Lijst!A:C,3,FALSE)</f>
        <v>Uitgave</v>
      </c>
      <c r="G85">
        <f>IF(F85="Uitgave", -ABS(C85), ABS(C85))</f>
        <v>-9.6</v>
      </c>
      <c r="H85" t="str">
        <f>VLOOKUP(Tabel1[[#This Row],[categorie]],Lijst!A:B,2,FALSE)</f>
        <v>Vast</v>
      </c>
      <c r="I85" t="str">
        <f>IF(OR(AND(F85="Uitgave", C85&lt;0), AND(F85="Inkomst", C85&gt;0)), "OK", "FOUT")</f>
        <v>OK</v>
      </c>
    </row>
    <row r="86" spans="1:9" x14ac:dyDescent="0.3">
      <c r="A86" s="2">
        <v>45546</v>
      </c>
      <c r="B86" t="str">
        <f>TEXT(A86,"mmmm ")</f>
        <v xml:space="preserve">september </v>
      </c>
      <c r="C86">
        <v>-12.95</v>
      </c>
      <c r="D86" t="str" cm="1">
        <f t="array" ref="D86">IFERROR(
  _xlfn.XLOOKUP(TRUE, ISNUMBER(FIND(Trefwoorden!$A$2:$A$99, E86)), Trefwoorden!$B$2:$B$99),
  "Onbekend"
)</f>
        <v>Streamz</v>
      </c>
      <c r="E86" t="s">
        <v>942</v>
      </c>
      <c r="F86" t="str">
        <f>VLOOKUP(Tabel1[[#This Row],[categorie]],Lijst!A:C,3,FALSE)</f>
        <v>Uitgave</v>
      </c>
      <c r="G86">
        <f>IF(F86="Uitgave", -ABS(C86), ABS(C86))</f>
        <v>-12.95</v>
      </c>
      <c r="H86" t="str">
        <f>VLOOKUP(Tabel1[[#This Row],[categorie]],Lijst!A:B,2,FALSE)</f>
        <v>Variabel</v>
      </c>
      <c r="I86" t="str">
        <f>IF(OR(AND(F86="Uitgave", C86&lt;0), AND(F86="Inkomst", C86&gt;0)), "OK", "FOUT")</f>
        <v>OK</v>
      </c>
    </row>
    <row r="87" spans="1:9" x14ac:dyDescent="0.3">
      <c r="A87" s="2">
        <v>45547</v>
      </c>
      <c r="B87" t="str">
        <f>TEXT(A87,"mmmm ")</f>
        <v xml:space="preserve">september </v>
      </c>
      <c r="C87">
        <v>-1.5</v>
      </c>
      <c r="D87" t="str" cm="1">
        <f t="array" ref="D87">IFERROR(
  _xlfn.XLOOKUP(TRUE, ISNUMBER(FIND(Trefwoorden!$A$2:$A$99, E87)), Trefwoorden!$B$2:$B$99),
  "Onbekend"
)</f>
        <v>automaat De Lijn</v>
      </c>
      <c r="E87" t="s">
        <v>933</v>
      </c>
      <c r="F87" t="str">
        <f>VLOOKUP(Tabel1[[#This Row],[categorie]],Lijst!A:C,3,FALSE)</f>
        <v>Uitgave</v>
      </c>
      <c r="G87">
        <f>IF(F87="Uitgave", -ABS(C87), ABS(C87))</f>
        <v>-1.5</v>
      </c>
      <c r="H87" t="str">
        <f>VLOOKUP(Tabel1[[#This Row],[categorie]],Lijst!A:B,2,FALSE)</f>
        <v>Variabel</v>
      </c>
      <c r="I87" t="str">
        <f>IF(OR(AND(F87="Uitgave", C87&lt;0), AND(F87="Inkomst", C87&gt;0)), "OK", "FOUT")</f>
        <v>OK</v>
      </c>
    </row>
    <row r="88" spans="1:9" x14ac:dyDescent="0.3">
      <c r="A88" s="2">
        <v>45547</v>
      </c>
      <c r="B88" t="str">
        <f>TEXT(A88,"mmmm ")</f>
        <v xml:space="preserve">september </v>
      </c>
      <c r="C88">
        <v>-0.9</v>
      </c>
      <c r="D88" t="str" cm="1">
        <f t="array" ref="D88">IFERROR(
  _xlfn.XLOOKUP(TRUE, ISNUMBER(FIND(Trefwoorden!$A$2:$A$99, E88)), Trefwoorden!$B$2:$B$99),
  "Onbekend"
)</f>
        <v>automaat De Lijn</v>
      </c>
      <c r="E88" t="s">
        <v>934</v>
      </c>
      <c r="F88" t="str">
        <f>VLOOKUP(Tabel1[[#This Row],[categorie]],Lijst!A:C,3,FALSE)</f>
        <v>Uitgave</v>
      </c>
      <c r="G88">
        <f>IF(F88="Uitgave", -ABS(C88), ABS(C88))</f>
        <v>-0.9</v>
      </c>
      <c r="H88" t="str">
        <f>VLOOKUP(Tabel1[[#This Row],[categorie]],Lijst!A:B,2,FALSE)</f>
        <v>Variabel</v>
      </c>
      <c r="I88" t="str">
        <f>IF(OR(AND(F88="Uitgave", C88&lt;0), AND(F88="Inkomst", C88&gt;0)), "OK", "FOUT")</f>
        <v>OK</v>
      </c>
    </row>
    <row r="89" spans="1:9" x14ac:dyDescent="0.3">
      <c r="A89" s="2">
        <v>45547</v>
      </c>
      <c r="B89" t="str">
        <f>TEXT(A89,"mmmm ")</f>
        <v xml:space="preserve">september </v>
      </c>
      <c r="C89">
        <v>-1.5</v>
      </c>
      <c r="D89" t="str" cm="1">
        <f t="array" ref="D89">IFERROR(
  _xlfn.XLOOKUP(TRUE, ISNUMBER(FIND(Trefwoorden!$A$2:$A$99, E89)), Trefwoorden!$B$2:$B$99),
  "Onbekend"
)</f>
        <v>automaat De Lijn</v>
      </c>
      <c r="E89" t="s">
        <v>935</v>
      </c>
      <c r="F89" t="str">
        <f>VLOOKUP(Tabel1[[#This Row],[categorie]],Lijst!A:C,3,FALSE)</f>
        <v>Uitgave</v>
      </c>
      <c r="G89">
        <f>IF(F89="Uitgave", -ABS(C89), ABS(C89))</f>
        <v>-1.5</v>
      </c>
      <c r="H89" t="str">
        <f>VLOOKUP(Tabel1[[#This Row],[categorie]],Lijst!A:B,2,FALSE)</f>
        <v>Variabel</v>
      </c>
      <c r="I89" t="str">
        <f>IF(OR(AND(F89="Uitgave", C89&lt;0), AND(F89="Inkomst", C89&gt;0)), "OK", "FOUT")</f>
        <v>OK</v>
      </c>
    </row>
    <row r="90" spans="1:9" x14ac:dyDescent="0.3">
      <c r="A90" s="2">
        <v>45547</v>
      </c>
      <c r="B90" t="str">
        <f>TEXT(A90,"mmmm ")</f>
        <v xml:space="preserve">september </v>
      </c>
      <c r="C90">
        <v>-2.7</v>
      </c>
      <c r="D90" t="str" cm="1">
        <f t="array" ref="D90">IFERROR(
  _xlfn.XLOOKUP(TRUE, ISNUMBER(FIND(Trefwoorden!$A$2:$A$99, E90)), Trefwoorden!$B$2:$B$99),
  "Onbekend"
)</f>
        <v>voeding</v>
      </c>
      <c r="E90" t="s">
        <v>936</v>
      </c>
      <c r="F90" t="str">
        <f>VLOOKUP(Tabel1[[#This Row],[categorie]],Lijst!A:C,3,FALSE)</f>
        <v>Uitgave</v>
      </c>
      <c r="G90">
        <f>IF(F90="Uitgave", -ABS(C90), ABS(C90))</f>
        <v>-2.7</v>
      </c>
      <c r="H90" t="str">
        <f>VLOOKUP(Tabel1[[#This Row],[categorie]],Lijst!A:B,2,FALSE)</f>
        <v>Vast</v>
      </c>
      <c r="I90" t="str">
        <f>IF(OR(AND(F90="Uitgave", C90&lt;0), AND(F90="Inkomst", C90&gt;0)), "OK", "FOUT")</f>
        <v>OK</v>
      </c>
    </row>
    <row r="91" spans="1:9" x14ac:dyDescent="0.3">
      <c r="A91" s="2">
        <v>45547</v>
      </c>
      <c r="B91" t="str">
        <f>TEXT(A91,"mmmm ")</f>
        <v xml:space="preserve">september </v>
      </c>
      <c r="C91">
        <v>-2.58</v>
      </c>
      <c r="D91" t="str" cm="1">
        <f t="array" ref="D91">IFERROR(
  _xlfn.XLOOKUP(TRUE, ISNUMBER(FIND(Trefwoorden!$A$2:$A$99, E91)), Trefwoorden!$B$2:$B$99),
  "Onbekend"
)</f>
        <v>Laadbeurt</v>
      </c>
      <c r="E91" t="s">
        <v>937</v>
      </c>
      <c r="F91" t="str">
        <f>VLOOKUP(Tabel1[[#This Row],[categorie]],Lijst!A:C,3,FALSE)</f>
        <v>Uitgave</v>
      </c>
      <c r="G91">
        <f>IF(F91="Uitgave", -ABS(C91), ABS(C91))</f>
        <v>-2.58</v>
      </c>
      <c r="H91" t="str">
        <f>VLOOKUP(Tabel1[[#This Row],[categorie]],Lijst!A:B,2,FALSE)</f>
        <v>Vast</v>
      </c>
      <c r="I91" t="str">
        <f>IF(OR(AND(F91="Uitgave", C91&lt;0), AND(F91="Inkomst", C91&gt;0)), "OK", "FOUT")</f>
        <v>OK</v>
      </c>
    </row>
    <row r="92" spans="1:9" x14ac:dyDescent="0.3">
      <c r="A92" s="2">
        <v>45547</v>
      </c>
      <c r="B92" t="str">
        <f>TEXT(A92,"mmmm ")</f>
        <v xml:space="preserve">september </v>
      </c>
      <c r="C92">
        <v>-5</v>
      </c>
      <c r="D92" t="str" cm="1">
        <f t="array" ref="D92">IFERROR(
  _xlfn.XLOOKUP(TRUE, ISNUMBER(FIND(Trefwoorden!$A$2:$A$99, E92)), Trefwoorden!$B$2:$B$99),
  "Onbekend"
)</f>
        <v>Laadbeurt</v>
      </c>
      <c r="E92" t="s">
        <v>938</v>
      </c>
      <c r="F92" t="str">
        <f>VLOOKUP(Tabel1[[#This Row],[categorie]],Lijst!A:C,3,FALSE)</f>
        <v>Uitgave</v>
      </c>
      <c r="G92">
        <f>IF(F92="Uitgave", -ABS(C92), ABS(C92))</f>
        <v>-5</v>
      </c>
      <c r="H92" t="str">
        <f>VLOOKUP(Tabel1[[#This Row],[categorie]],Lijst!A:B,2,FALSE)</f>
        <v>Vast</v>
      </c>
      <c r="I92" t="str">
        <f>IF(OR(AND(F92="Uitgave", C92&lt;0), AND(F92="Inkomst", C92&gt;0)), "OK", "FOUT")</f>
        <v>OK</v>
      </c>
    </row>
    <row r="93" spans="1:9" x14ac:dyDescent="0.3">
      <c r="A93" s="2">
        <v>45548</v>
      </c>
      <c r="B93" t="str">
        <f>TEXT(A93,"mmmm ")</f>
        <v xml:space="preserve">september </v>
      </c>
      <c r="C93">
        <v>-31.9</v>
      </c>
      <c r="D93" t="str" cm="1">
        <f t="array" ref="D93">IFERROR(
  _xlfn.XLOOKUP(TRUE, ISNUMBER(FIND(Trefwoorden!$A$2:$A$99, E93)), Trefwoorden!$B$2:$B$99),
  "Onbekend"
)</f>
        <v>restaurant</v>
      </c>
      <c r="E93" t="s">
        <v>921</v>
      </c>
      <c r="F93" t="s">
        <v>18</v>
      </c>
      <c r="G93">
        <f>IF(F93="Uitgave", -ABS(C93), ABS(C93))</f>
        <v>-31.9</v>
      </c>
      <c r="H93" t="str">
        <f>VLOOKUP(Tabel1[[#This Row],[categorie]],Lijst!A:B,2,FALSE)</f>
        <v>Variabel</v>
      </c>
      <c r="I93" t="str">
        <f>IF(OR(AND(F93="Uitgave", C93&lt;0), AND(F93="Inkomst", C93&gt;0)), "OK", "FOUT")</f>
        <v>OK</v>
      </c>
    </row>
    <row r="94" spans="1:9" x14ac:dyDescent="0.3">
      <c r="A94" s="2">
        <v>45548</v>
      </c>
      <c r="B94" t="str">
        <f>TEXT(A94,"mmmm ")</f>
        <v xml:space="preserve">september </v>
      </c>
      <c r="C94">
        <v>-31.08</v>
      </c>
      <c r="D94" t="str" cm="1">
        <f t="array" ref="D94">IFERROR(
  _xlfn.XLOOKUP(TRUE, ISNUMBER(FIND(Trefwoorden!$A$2:$A$99, E94)), Trefwoorden!$B$2:$B$99),
  "Onbekend"
)</f>
        <v>Hema</v>
      </c>
      <c r="E94" t="s">
        <v>923</v>
      </c>
      <c r="F94" t="str">
        <f>VLOOKUP(Tabel1[[#This Row],[categorie]],Lijst!A:C,3,FALSE)</f>
        <v>Uitgave</v>
      </c>
      <c r="G94">
        <f>IF(F94="Uitgave", -ABS(C94), ABS(C94))</f>
        <v>-31.08</v>
      </c>
      <c r="H94" t="str">
        <f>VLOOKUP(Tabel1[[#This Row],[categorie]],Lijst!A:B,2,FALSE)</f>
        <v>Variabel</v>
      </c>
      <c r="I94" t="str">
        <f>IF(OR(AND(F94="Uitgave", C94&lt;0), AND(F94="Inkomst", C94&gt;0)), "OK", "FOUT")</f>
        <v>OK</v>
      </c>
    </row>
    <row r="95" spans="1:9" x14ac:dyDescent="0.3">
      <c r="A95" s="2">
        <v>45548</v>
      </c>
      <c r="B95" t="str">
        <f>TEXT(A95,"mmmm ")</f>
        <v xml:space="preserve">september </v>
      </c>
      <c r="C95">
        <v>-2.8</v>
      </c>
      <c r="D95" t="s">
        <v>3</v>
      </c>
      <c r="E95" t="s">
        <v>924</v>
      </c>
      <c r="F95" t="str">
        <f>VLOOKUP(Tabel1[[#This Row],[categorie]],Lijst!A:C,3,FALSE)</f>
        <v>Uitgave</v>
      </c>
      <c r="G95">
        <f>IF(F95="Uitgave", -ABS(C95), ABS(C95))</f>
        <v>-2.8</v>
      </c>
      <c r="H95" t="str">
        <f>VLOOKUP(Tabel1[[#This Row],[categorie]],Lijst!A:B,2,FALSE)</f>
        <v>Vast</v>
      </c>
      <c r="I95" t="str">
        <f>IF(OR(AND(F95="Uitgave", C95&lt;0), AND(F95="Inkomst", C95&gt;0)), "OK", "FOUT")</f>
        <v>OK</v>
      </c>
    </row>
    <row r="96" spans="1:9" x14ac:dyDescent="0.3">
      <c r="A96" s="2">
        <v>45548</v>
      </c>
      <c r="B96" t="str">
        <f>TEXT(A96,"mmmm ")</f>
        <v xml:space="preserve">september </v>
      </c>
      <c r="C96">
        <v>-0.9</v>
      </c>
      <c r="D96" t="str" cm="1">
        <f t="array" ref="D96">IFERROR(
  _xlfn.XLOOKUP(TRUE, ISNUMBER(FIND(Trefwoorden!$A$2:$A$99, E96)), Trefwoorden!$B$2:$B$99),
  "Onbekend"
)</f>
        <v>automaat De Lijn</v>
      </c>
      <c r="E96" t="s">
        <v>925</v>
      </c>
      <c r="F96" t="str">
        <f>VLOOKUP(Tabel1[[#This Row],[categorie]],Lijst!A:C,3,FALSE)</f>
        <v>Uitgave</v>
      </c>
      <c r="G96">
        <f>IF(F96="Uitgave", -ABS(C96), ABS(C96))</f>
        <v>-0.9</v>
      </c>
      <c r="H96" t="str">
        <f>VLOOKUP(Tabel1[[#This Row],[categorie]],Lijst!A:B,2,FALSE)</f>
        <v>Variabel</v>
      </c>
      <c r="I96" t="str">
        <f>IF(OR(AND(F96="Uitgave", C96&lt;0), AND(F96="Inkomst", C96&gt;0)), "OK", "FOUT")</f>
        <v>OK</v>
      </c>
    </row>
    <row r="97" spans="1:9" x14ac:dyDescent="0.3">
      <c r="A97" s="2">
        <v>45548</v>
      </c>
      <c r="B97" t="str">
        <f>TEXT(A97,"mmmm ")</f>
        <v xml:space="preserve">september </v>
      </c>
      <c r="C97">
        <v>-15.01</v>
      </c>
      <c r="D97" t="str" cm="1">
        <f t="array" ref="D97">IFERROR(
  _xlfn.XLOOKUP(TRUE, ISNUMBER(FIND(Trefwoorden!$A$2:$A$99, E97)), Trefwoorden!$B$2:$B$99),
  "Onbekend"
)</f>
        <v>voeding</v>
      </c>
      <c r="E97" t="s">
        <v>926</v>
      </c>
      <c r="F97" t="str">
        <f>VLOOKUP(Tabel1[[#This Row],[categorie]],Lijst!A:C,3,FALSE)</f>
        <v>Uitgave</v>
      </c>
      <c r="G97">
        <f>IF(F97="Uitgave", -ABS(C97), ABS(C97))</f>
        <v>-15.01</v>
      </c>
      <c r="H97" t="str">
        <f>VLOOKUP(Tabel1[[#This Row],[categorie]],Lijst!A:B,2,FALSE)</f>
        <v>Vast</v>
      </c>
      <c r="I97" t="str">
        <f>IF(OR(AND(F97="Uitgave", C97&lt;0), AND(F97="Inkomst", C97&gt;0)), "OK", "FOUT")</f>
        <v>OK</v>
      </c>
    </row>
    <row r="98" spans="1:9" x14ac:dyDescent="0.3">
      <c r="A98" s="2">
        <v>45548</v>
      </c>
      <c r="B98" t="str">
        <f>TEXT(A98,"mmmm ")</f>
        <v xml:space="preserve">september </v>
      </c>
      <c r="C98">
        <v>-0.9</v>
      </c>
      <c r="D98" t="str" cm="1">
        <f t="array" ref="D98">IFERROR(
  _xlfn.XLOOKUP(TRUE, ISNUMBER(FIND(Trefwoorden!$A$2:$A$99, E98)), Trefwoorden!$B$2:$B$99),
  "Onbekend"
)</f>
        <v>automaat De Lijn</v>
      </c>
      <c r="E98" t="s">
        <v>927</v>
      </c>
      <c r="F98" t="str">
        <f>VLOOKUP(Tabel1[[#This Row],[categorie]],Lijst!A:C,3,FALSE)</f>
        <v>Uitgave</v>
      </c>
      <c r="G98">
        <f>IF(F98="Uitgave", -ABS(C98), ABS(C98))</f>
        <v>-0.9</v>
      </c>
      <c r="H98" t="str">
        <f>VLOOKUP(Tabel1[[#This Row],[categorie]],Lijst!A:B,2,FALSE)</f>
        <v>Variabel</v>
      </c>
      <c r="I98" t="str">
        <f>IF(OR(AND(F98="Uitgave", C98&lt;0), AND(F98="Inkomst", C98&gt;0)), "OK", "FOUT")</f>
        <v>OK</v>
      </c>
    </row>
    <row r="99" spans="1:9" x14ac:dyDescent="0.3">
      <c r="A99" s="2">
        <v>45548</v>
      </c>
      <c r="B99" t="str">
        <f>TEXT(A99,"mmmm ")</f>
        <v xml:space="preserve">september </v>
      </c>
      <c r="C99">
        <v>-29.98</v>
      </c>
      <c r="D99" t="str" cm="1">
        <f t="array" ref="D99">IFERROR(
  _xlfn.XLOOKUP(TRUE, ISNUMBER(FIND(Trefwoorden!$A$2:$A$99, E99)), Trefwoorden!$B$2:$B$99),
  "Onbekend"
)</f>
        <v>kledij</v>
      </c>
      <c r="E99" t="s">
        <v>928</v>
      </c>
      <c r="F99" t="str">
        <f>VLOOKUP(Tabel1[[#This Row],[categorie]],Lijst!A:C,3,FALSE)</f>
        <v>Uitgave</v>
      </c>
      <c r="G99">
        <f>IF(F99="Uitgave", -ABS(C99), ABS(C99))</f>
        <v>-29.98</v>
      </c>
      <c r="H99" t="str">
        <f>VLOOKUP(Tabel1[[#This Row],[categorie]],Lijst!A:B,2,FALSE)</f>
        <v>Variabel</v>
      </c>
      <c r="I99" t="str">
        <f>IF(OR(AND(F99="Uitgave", C99&lt;0), AND(F99="Inkomst", C99&gt;0)), "OK", "FOUT")</f>
        <v>OK</v>
      </c>
    </row>
    <row r="100" spans="1:9" x14ac:dyDescent="0.3">
      <c r="A100" s="2">
        <v>45548</v>
      </c>
      <c r="B100" t="str">
        <f>TEXT(A100,"mmmm ")</f>
        <v xml:space="preserve">september </v>
      </c>
      <c r="C100">
        <v>-3.1</v>
      </c>
      <c r="D100" t="s">
        <v>3</v>
      </c>
      <c r="E100" t="s">
        <v>929</v>
      </c>
      <c r="F100" t="str">
        <f>VLOOKUP(Tabel1[[#This Row],[categorie]],Lijst!A:C,3,FALSE)</f>
        <v>Uitgave</v>
      </c>
      <c r="G100">
        <f>IF(F100="Uitgave", -ABS(C100), ABS(C100))</f>
        <v>-3.1</v>
      </c>
      <c r="H100" t="str">
        <f>VLOOKUP(Tabel1[[#This Row],[categorie]],Lijst!A:B,2,FALSE)</f>
        <v>Vast</v>
      </c>
      <c r="I100" t="str">
        <f>IF(OR(AND(F100="Uitgave", C100&lt;0), AND(F100="Inkomst", C100&gt;0)), "OK", "FOUT")</f>
        <v>OK</v>
      </c>
    </row>
    <row r="101" spans="1:9" x14ac:dyDescent="0.3">
      <c r="A101" s="2">
        <v>45548</v>
      </c>
      <c r="B101" t="str">
        <f>TEXT(A101,"mmmm ")</f>
        <v xml:space="preserve">september </v>
      </c>
      <c r="C101">
        <v>-29.99</v>
      </c>
      <c r="D101" t="s">
        <v>32</v>
      </c>
      <c r="E101" t="s">
        <v>930</v>
      </c>
      <c r="F101" t="str">
        <f>VLOOKUP(Tabel1[[#This Row],[categorie]],Lijst!A:C,3,FALSE)</f>
        <v>Uitgave</v>
      </c>
      <c r="G101">
        <f>IF(F101="Uitgave", -ABS(C101), ABS(C101))</f>
        <v>-29.99</v>
      </c>
      <c r="H101" t="str">
        <f>VLOOKUP(Tabel1[[#This Row],[categorie]],Lijst!A:B,2,FALSE)</f>
        <v>Variabel</v>
      </c>
      <c r="I101" t="str">
        <f>IF(OR(AND(F101="Uitgave", C101&lt;0), AND(F101="Inkomst", C101&gt;0)), "OK", "FOUT")</f>
        <v>OK</v>
      </c>
    </row>
    <row r="102" spans="1:9" x14ac:dyDescent="0.3">
      <c r="A102" s="2">
        <v>45548</v>
      </c>
      <c r="B102" t="str">
        <f>TEXT(A102,"mmmm ")</f>
        <v xml:space="preserve">september </v>
      </c>
      <c r="C102">
        <v>-2.97</v>
      </c>
      <c r="D102" t="str" cm="1">
        <f t="array" ref="D102">IFERROR(
  _xlfn.XLOOKUP(TRUE, ISNUMBER(FIND(Trefwoorden!$A$2:$A$99, E102)), Trefwoorden!$B$2:$B$99),
  "Onbekend"
)</f>
        <v>Laadbeurt</v>
      </c>
      <c r="E102" t="s">
        <v>931</v>
      </c>
      <c r="F102" t="str">
        <f>VLOOKUP(Tabel1[[#This Row],[categorie]],Lijst!A:C,3,FALSE)</f>
        <v>Uitgave</v>
      </c>
      <c r="G102">
        <f>IF(F102="Uitgave", -ABS(C102), ABS(C102))</f>
        <v>-2.97</v>
      </c>
      <c r="H102" t="str">
        <f>VLOOKUP(Tabel1[[#This Row],[categorie]],Lijst!A:B,2,FALSE)</f>
        <v>Vast</v>
      </c>
      <c r="I102" t="str">
        <f>IF(OR(AND(F102="Uitgave", C102&lt;0), AND(F102="Inkomst", C102&gt;0)), "OK", "FOUT")</f>
        <v>OK</v>
      </c>
    </row>
    <row r="103" spans="1:9" x14ac:dyDescent="0.3">
      <c r="A103" s="2">
        <v>45548</v>
      </c>
      <c r="B103" t="str">
        <f>TEXT(A103,"mmmm ")</f>
        <v xml:space="preserve">september </v>
      </c>
      <c r="C103">
        <v>-5</v>
      </c>
      <c r="D103" t="str" cm="1">
        <f t="array" ref="D103">IFERROR(
  _xlfn.XLOOKUP(TRUE, ISNUMBER(FIND(Trefwoorden!$A$2:$A$99, E103)), Trefwoorden!$B$2:$B$99),
  "Onbekend"
)</f>
        <v>Laadbeurt</v>
      </c>
      <c r="E103" t="s">
        <v>932</v>
      </c>
      <c r="F103" t="str">
        <f>VLOOKUP(Tabel1[[#This Row],[categorie]],Lijst!A:C,3,FALSE)</f>
        <v>Uitgave</v>
      </c>
      <c r="G103">
        <f>IF(F103="Uitgave", -ABS(C103), ABS(C103))</f>
        <v>-5</v>
      </c>
      <c r="H103" t="str">
        <f>VLOOKUP(Tabel1[[#This Row],[categorie]],Lijst!A:B,2,FALSE)</f>
        <v>Vast</v>
      </c>
      <c r="I103" t="str">
        <f>IF(OR(AND(F103="Uitgave", C103&lt;0), AND(F103="Inkomst", C103&gt;0)), "OK", "FOUT")</f>
        <v>OK</v>
      </c>
    </row>
    <row r="104" spans="1:9" x14ac:dyDescent="0.3">
      <c r="A104" s="2">
        <v>45548</v>
      </c>
      <c r="B104" t="str">
        <f>TEXT(A104,"mmmm ")</f>
        <v xml:space="preserve">september </v>
      </c>
      <c r="C104">
        <v>-17.45</v>
      </c>
      <c r="D104" t="str" cm="1">
        <f t="array" ref="D104">IFERROR(
  _xlfn.XLOOKUP(TRUE, ISNUMBER(FIND(Trefwoorden!$A$2:$A$99, E104)), Trefwoorden!$B$2:$B$99),
  "Onbekend"
)</f>
        <v>Gezondheid</v>
      </c>
      <c r="E104" t="s">
        <v>922</v>
      </c>
      <c r="F104" t="s">
        <v>18</v>
      </c>
      <c r="G104">
        <f>IF(F104="Uitgave", -ABS(C104), ABS(C104))</f>
        <v>-17.45</v>
      </c>
      <c r="H104" t="str">
        <f>VLOOKUP(Tabel1[[#This Row],[categorie]],Lijst!A:B,2,FALSE)</f>
        <v>Vast</v>
      </c>
      <c r="I104" t="str">
        <f>IF(OR(AND(F104="Uitgave", C104&lt;0), AND(F104="Inkomst", C104&gt;0)), "OK", "FOUT")</f>
        <v>OK</v>
      </c>
    </row>
    <row r="105" spans="1:9" x14ac:dyDescent="0.3">
      <c r="A105" s="2">
        <v>45549</v>
      </c>
      <c r="B105" t="str">
        <f>TEXT(A105,"mmmm ")</f>
        <v xml:space="preserve">september </v>
      </c>
      <c r="C105">
        <v>-29</v>
      </c>
      <c r="D105" t="s">
        <v>32</v>
      </c>
      <c r="E105" t="s">
        <v>918</v>
      </c>
      <c r="F105" t="str">
        <f>VLOOKUP(Tabel1[[#This Row],[categorie]],Lijst!A:C,3,FALSE)</f>
        <v>Uitgave</v>
      </c>
      <c r="G105">
        <f>IF(F105="Uitgave", -ABS(C105), ABS(C105))</f>
        <v>-29</v>
      </c>
      <c r="H105" t="str">
        <f>VLOOKUP(Tabel1[[#This Row],[categorie]],Lijst!A:B,2,FALSE)</f>
        <v>Variabel</v>
      </c>
      <c r="I105" t="str">
        <f>IF(OR(AND(F105="Uitgave", C105&lt;0), AND(F105="Inkomst", C105&gt;0)), "OK", "FOUT")</f>
        <v>OK</v>
      </c>
    </row>
    <row r="106" spans="1:9" x14ac:dyDescent="0.3">
      <c r="A106" s="2">
        <v>45549</v>
      </c>
      <c r="B106" t="str">
        <f>TEXT(A106,"mmmm ")</f>
        <v xml:space="preserve">september </v>
      </c>
      <c r="C106">
        <v>-8.5</v>
      </c>
      <c r="D106" t="str" cm="1">
        <f t="array" ref="D106">IFERROR(
  _xlfn.XLOOKUP(TRUE, ISNUMBER(FIND(Trefwoorden!$A$2:$A$99, E106)), Trefwoorden!$B$2:$B$99),
  "Onbekend"
)</f>
        <v>voeding</v>
      </c>
      <c r="E106" t="s">
        <v>919</v>
      </c>
      <c r="F106" t="str">
        <f>VLOOKUP(Tabel1[[#This Row],[categorie]],Lijst!A:C,3,FALSE)</f>
        <v>Uitgave</v>
      </c>
      <c r="G106">
        <f>IF(F106="Uitgave", -ABS(C106), ABS(C106))</f>
        <v>-8.5</v>
      </c>
      <c r="H106" t="str">
        <f>VLOOKUP(Tabel1[[#This Row],[categorie]],Lijst!A:B,2,FALSE)</f>
        <v>Vast</v>
      </c>
      <c r="I106" t="str">
        <f>IF(OR(AND(F106="Uitgave", C106&lt;0), AND(F106="Inkomst", C106&gt;0)), "OK", "FOUT")</f>
        <v>OK</v>
      </c>
    </row>
    <row r="107" spans="1:9" x14ac:dyDescent="0.3">
      <c r="A107" s="2">
        <v>45549</v>
      </c>
      <c r="B107" t="str">
        <f>TEXT(A107,"mmmm ")</f>
        <v xml:space="preserve">september </v>
      </c>
      <c r="C107">
        <v>-23</v>
      </c>
      <c r="D107" t="str" cm="1">
        <f t="array" ref="D107">IFERROR(
  _xlfn.XLOOKUP(TRUE, ISNUMBER(FIND(Trefwoorden!$A$2:$A$99, E107)), Trefwoorden!$B$2:$B$99),
  "Onbekend"
)</f>
        <v>kapster</v>
      </c>
      <c r="E107" t="s">
        <v>920</v>
      </c>
      <c r="F107" t="str">
        <f>VLOOKUP(Tabel1[[#This Row],[categorie]],Lijst!A:C,3,FALSE)</f>
        <v>Uitgave</v>
      </c>
      <c r="G107">
        <f>IF(F107="Uitgave", -ABS(C107), ABS(C107))</f>
        <v>-23</v>
      </c>
      <c r="H107" t="str">
        <f>VLOOKUP(Tabel1[[#This Row],[categorie]],Lijst!A:B,2,FALSE)</f>
        <v>Vast</v>
      </c>
      <c r="I107" t="str">
        <f>IF(OR(AND(F107="Uitgave", C107&lt;0), AND(F107="Inkomst", C107&gt;0)), "OK", "FOUT")</f>
        <v>OK</v>
      </c>
    </row>
    <row r="108" spans="1:9" x14ac:dyDescent="0.3">
      <c r="A108" s="2">
        <v>45550</v>
      </c>
      <c r="B108" t="str">
        <f>TEXT(A108,"mmmm ")</f>
        <v xml:space="preserve">september </v>
      </c>
      <c r="C108">
        <v>-19.25</v>
      </c>
      <c r="D108" t="s">
        <v>3</v>
      </c>
      <c r="E108" t="s">
        <v>917</v>
      </c>
      <c r="F108" t="str">
        <f>VLOOKUP(Tabel1[[#This Row],[categorie]],Lijst!A:C,3,FALSE)</f>
        <v>Uitgave</v>
      </c>
      <c r="G108">
        <f>IF(F108="Uitgave", -ABS(C108), ABS(C108))</f>
        <v>-19.25</v>
      </c>
      <c r="H108" t="str">
        <f>VLOOKUP(Tabel1[[#This Row],[categorie]],Lijst!A:B,2,FALSE)</f>
        <v>Vast</v>
      </c>
      <c r="I108" t="str">
        <f>IF(OR(AND(F108="Uitgave", C108&lt;0), AND(F108="Inkomst", C108&gt;0)), "OK", "FOUT")</f>
        <v>OK</v>
      </c>
    </row>
    <row r="109" spans="1:9" x14ac:dyDescent="0.3">
      <c r="A109" s="2">
        <v>45551</v>
      </c>
      <c r="B109" t="str">
        <f>TEXT(A109,"mmmm ")</f>
        <v xml:space="preserve">september </v>
      </c>
      <c r="C109">
        <v>-4.29</v>
      </c>
      <c r="D109" t="str" cm="1">
        <f t="array" ref="D109">IFERROR(
  _xlfn.XLOOKUP(TRUE, ISNUMBER(FIND(Trefwoorden!$A$2:$A$99, E109)), Trefwoorden!$B$2:$B$99),
  "Onbekend"
)</f>
        <v>Laadbeurt</v>
      </c>
      <c r="E109" t="s">
        <v>908</v>
      </c>
      <c r="F109" t="str">
        <f>VLOOKUP(Tabel1[[#This Row],[categorie]],Lijst!A:C,3,FALSE)</f>
        <v>Uitgave</v>
      </c>
      <c r="G109">
        <f>IF(F109="Uitgave", -ABS(C109), ABS(C109))</f>
        <v>-4.29</v>
      </c>
      <c r="H109" t="str">
        <f>VLOOKUP(Tabel1[[#This Row],[categorie]],Lijst!A:B,2,FALSE)</f>
        <v>Vast</v>
      </c>
      <c r="I109" t="str">
        <f>IF(OR(AND(F109="Uitgave", C109&lt;0), AND(F109="Inkomst", C109&gt;0)), "OK", "FOUT")</f>
        <v>OK</v>
      </c>
    </row>
    <row r="110" spans="1:9" x14ac:dyDescent="0.3">
      <c r="A110" s="2">
        <v>45551</v>
      </c>
      <c r="B110" t="str">
        <f>TEXT(A110,"mmmm ")</f>
        <v xml:space="preserve">september </v>
      </c>
      <c r="C110">
        <v>-3.1</v>
      </c>
      <c r="D110" t="s">
        <v>3</v>
      </c>
      <c r="E110" t="s">
        <v>909</v>
      </c>
      <c r="F110" t="str">
        <f>VLOOKUP(Tabel1[[#This Row],[categorie]],Lijst!A:C,3,FALSE)</f>
        <v>Uitgave</v>
      </c>
      <c r="G110">
        <f>IF(F110="Uitgave", -ABS(C110), ABS(C110))</f>
        <v>-3.1</v>
      </c>
      <c r="H110" t="str">
        <f>VLOOKUP(Tabel1[[#This Row],[categorie]],Lijst!A:B,2,FALSE)</f>
        <v>Vast</v>
      </c>
      <c r="I110" t="str">
        <f>IF(OR(AND(F110="Uitgave", C110&lt;0), AND(F110="Inkomst", C110&gt;0)), "OK", "FOUT")</f>
        <v>OK</v>
      </c>
    </row>
    <row r="111" spans="1:9" x14ac:dyDescent="0.3">
      <c r="A111" s="2">
        <v>45551</v>
      </c>
      <c r="B111" t="str">
        <f>TEXT(A111,"mmmm ")</f>
        <v xml:space="preserve">september </v>
      </c>
      <c r="C111">
        <v>-0.9</v>
      </c>
      <c r="D111" t="str" cm="1">
        <f t="array" ref="D111">IFERROR(
  _xlfn.XLOOKUP(TRUE, ISNUMBER(FIND(Trefwoorden!$A$2:$A$99, E111)), Trefwoorden!$B$2:$B$99),
  "Onbekend"
)</f>
        <v>automaat De Lijn</v>
      </c>
      <c r="E111" t="s">
        <v>910</v>
      </c>
      <c r="F111" t="str">
        <f>VLOOKUP(Tabel1[[#This Row],[categorie]],Lijst!A:C,3,FALSE)</f>
        <v>Uitgave</v>
      </c>
      <c r="G111">
        <f>IF(F111="Uitgave", -ABS(C111), ABS(C111))</f>
        <v>-0.9</v>
      </c>
      <c r="H111" t="str">
        <f>VLOOKUP(Tabel1[[#This Row],[categorie]],Lijst!A:B,2,FALSE)</f>
        <v>Variabel</v>
      </c>
      <c r="I111" t="str">
        <f>IF(OR(AND(F111="Uitgave", C111&lt;0), AND(F111="Inkomst", C111&gt;0)), "OK", "FOUT")</f>
        <v>OK</v>
      </c>
    </row>
    <row r="112" spans="1:9" x14ac:dyDescent="0.3">
      <c r="A112" s="2">
        <v>45551</v>
      </c>
      <c r="B112" t="str">
        <f>TEXT(A112,"mmmm ")</f>
        <v xml:space="preserve">september </v>
      </c>
      <c r="C112">
        <v>-0.9</v>
      </c>
      <c r="D112" t="str" cm="1">
        <f t="array" ref="D112">IFERROR(
  _xlfn.XLOOKUP(TRUE, ISNUMBER(FIND(Trefwoorden!$A$2:$A$99, E112)), Trefwoorden!$B$2:$B$99),
  "Onbekend"
)</f>
        <v>automaat De Lijn</v>
      </c>
      <c r="E112" t="s">
        <v>911</v>
      </c>
      <c r="F112" t="str">
        <f>VLOOKUP(Tabel1[[#This Row],[categorie]],Lijst!A:C,3,FALSE)</f>
        <v>Uitgave</v>
      </c>
      <c r="G112">
        <f>IF(F112="Uitgave", -ABS(C112), ABS(C112))</f>
        <v>-0.9</v>
      </c>
      <c r="H112" t="str">
        <f>VLOOKUP(Tabel1[[#This Row],[categorie]],Lijst!A:B,2,FALSE)</f>
        <v>Variabel</v>
      </c>
      <c r="I112" t="str">
        <f>IF(OR(AND(F112="Uitgave", C112&lt;0), AND(F112="Inkomst", C112&gt;0)), "OK", "FOUT")</f>
        <v>OK</v>
      </c>
    </row>
    <row r="113" spans="1:9" x14ac:dyDescent="0.3">
      <c r="A113" s="2">
        <v>45551</v>
      </c>
      <c r="B113" t="str">
        <f>TEXT(A113,"mmmm ")</f>
        <v xml:space="preserve">september </v>
      </c>
      <c r="C113">
        <v>-5.18</v>
      </c>
      <c r="D113" t="str" cm="1">
        <f t="array" ref="D113">IFERROR(
  _xlfn.XLOOKUP(TRUE, ISNUMBER(FIND(Trefwoorden!$A$2:$A$99, E113)), Trefwoorden!$B$2:$B$99),
  "Onbekend"
)</f>
        <v>voeding</v>
      </c>
      <c r="E113" t="s">
        <v>912</v>
      </c>
      <c r="F113" t="str">
        <f>VLOOKUP(Tabel1[[#This Row],[categorie]],Lijst!A:C,3,FALSE)</f>
        <v>Uitgave</v>
      </c>
      <c r="G113">
        <f>IF(F113="Uitgave", -ABS(C113), ABS(C113))</f>
        <v>-5.18</v>
      </c>
      <c r="H113" t="str">
        <f>VLOOKUP(Tabel1[[#This Row],[categorie]],Lijst!A:B,2,FALSE)</f>
        <v>Vast</v>
      </c>
      <c r="I113" t="str">
        <f>IF(OR(AND(F113="Uitgave", C113&lt;0), AND(F113="Inkomst", C113&gt;0)), "OK", "FOUT")</f>
        <v>OK</v>
      </c>
    </row>
    <row r="114" spans="1:9" x14ac:dyDescent="0.3">
      <c r="A114" s="2">
        <v>45551</v>
      </c>
      <c r="B114" t="str">
        <f>TEXT(A114,"mmmm ")</f>
        <v xml:space="preserve">september </v>
      </c>
      <c r="C114">
        <v>-25.99</v>
      </c>
      <c r="D114" t="str" cm="1">
        <f t="array" ref="D114">IFERROR(
  _xlfn.XLOOKUP(TRUE, ISNUMBER(FIND(Trefwoorden!$A$2:$A$99, E114)), Trefwoorden!$B$2:$B$99),
  "Onbekend"
)</f>
        <v>AVA</v>
      </c>
      <c r="E114" t="s">
        <v>913</v>
      </c>
      <c r="F114" t="str">
        <f>VLOOKUP(Tabel1[[#This Row],[categorie]],Lijst!A:C,3,FALSE)</f>
        <v>Uitgave</v>
      </c>
      <c r="G114">
        <f>IF(F114="Uitgave", -ABS(C114), ABS(C114))</f>
        <v>-25.99</v>
      </c>
      <c r="H114" t="str">
        <f>VLOOKUP(Tabel1[[#This Row],[categorie]],Lijst!A:B,2,FALSE)</f>
        <v>Variabel</v>
      </c>
      <c r="I114" t="str">
        <f>IF(OR(AND(F114="Uitgave", C114&lt;0), AND(F114="Inkomst", C114&gt;0)), "OK", "FOUT")</f>
        <v>OK</v>
      </c>
    </row>
    <row r="115" spans="1:9" x14ac:dyDescent="0.3">
      <c r="A115" s="2">
        <v>45551</v>
      </c>
      <c r="B115" t="str">
        <f>TEXT(A115,"mmmm ")</f>
        <v xml:space="preserve">september </v>
      </c>
      <c r="C115">
        <v>-81.66</v>
      </c>
      <c r="D115" t="str" cm="1">
        <f t="array" ref="D115">IFERROR(
  _xlfn.XLOOKUP(TRUE, ISNUMBER(FIND(Trefwoorden!$A$2:$A$99, E115)), Trefwoorden!$B$2:$B$99),
  "Onbekend"
)</f>
        <v>pensioensparen</v>
      </c>
      <c r="E115" t="s">
        <v>914</v>
      </c>
      <c r="F115" t="str">
        <f>VLOOKUP(Tabel1[[#This Row],[categorie]],Lijst!A:C,3,FALSE)</f>
        <v>Uitgave</v>
      </c>
      <c r="G115">
        <f>IF(F115="Uitgave", -ABS(C115), ABS(C115))</f>
        <v>-81.66</v>
      </c>
      <c r="H115" t="str">
        <f>VLOOKUP(Tabel1[[#This Row],[categorie]],Lijst!A:B,2,FALSE)</f>
        <v>Vast</v>
      </c>
      <c r="I115" t="str">
        <f>IF(OR(AND(F115="Uitgave", C115&lt;0), AND(F115="Inkomst", C115&gt;0)), "OK", "FOUT")</f>
        <v>OK</v>
      </c>
    </row>
    <row r="116" spans="1:9" x14ac:dyDescent="0.3">
      <c r="A116" s="2">
        <v>45551</v>
      </c>
      <c r="B116" t="str">
        <f>TEXT(A116,"mmmm ")</f>
        <v xml:space="preserve">september </v>
      </c>
      <c r="C116">
        <v>-86.25</v>
      </c>
      <c r="D116" t="str" cm="1">
        <f t="array" ref="D116">IFERROR(
  _xlfn.XLOOKUP(TRUE, ISNUMBER(FIND(Trefwoorden!$A$2:$A$99, E116)), Trefwoorden!$B$2:$B$99),
  "Onbekend"
)</f>
        <v>pensioensparen</v>
      </c>
      <c r="E116" t="s">
        <v>915</v>
      </c>
      <c r="F116" t="str">
        <f>VLOOKUP(Tabel1[[#This Row],[categorie]],Lijst!A:C,3,FALSE)</f>
        <v>Uitgave</v>
      </c>
      <c r="G116">
        <f>IF(F116="Uitgave", -ABS(C116), ABS(C116))</f>
        <v>-86.25</v>
      </c>
      <c r="H116" t="str">
        <f>VLOOKUP(Tabel1[[#This Row],[categorie]],Lijst!A:B,2,FALSE)</f>
        <v>Vast</v>
      </c>
      <c r="I116" t="str">
        <f>IF(OR(AND(F116="Uitgave", C116&lt;0), AND(F116="Inkomst", C116&gt;0)), "OK", "FOUT")</f>
        <v>OK</v>
      </c>
    </row>
    <row r="117" spans="1:9" x14ac:dyDescent="0.3">
      <c r="A117" s="2">
        <v>45551</v>
      </c>
      <c r="B117" t="str">
        <f>TEXT(A117,"mmmm ")</f>
        <v xml:space="preserve">september </v>
      </c>
      <c r="C117">
        <v>-33.549999999999997</v>
      </c>
      <c r="D117" t="str" cm="1">
        <f t="array" ref="D117">IFERROR(
  _xlfn.XLOOKUP(TRUE, ISNUMBER(FIND(Trefwoorden!$A$2:$A$99, E117)), Trefwoorden!$B$2:$B$99),
  "Onbekend"
)</f>
        <v>Cardif</v>
      </c>
      <c r="E117" t="s">
        <v>916</v>
      </c>
      <c r="F117" t="str">
        <f>VLOOKUP(Tabel1[[#This Row],[categorie]],Lijst!A:C,3,FALSE)</f>
        <v>Uitgave</v>
      </c>
      <c r="G117">
        <f>IF(F117="Uitgave", -ABS(C117), ABS(C117))</f>
        <v>-33.549999999999997</v>
      </c>
      <c r="H117" t="str">
        <f>VLOOKUP(Tabel1[[#This Row],[categorie]],Lijst!A:B,2,FALSE)</f>
        <v>Vast</v>
      </c>
      <c r="I117" t="str">
        <f>IF(OR(AND(F117="Uitgave", C117&lt;0), AND(F117="Inkomst", C117&gt;0)), "OK", "FOUT")</f>
        <v>OK</v>
      </c>
    </row>
    <row r="118" spans="1:9" x14ac:dyDescent="0.3">
      <c r="A118" s="2">
        <v>45552</v>
      </c>
      <c r="B118" t="str">
        <f>TEXT(A118,"mmmm ")</f>
        <v xml:space="preserve">september </v>
      </c>
      <c r="C118">
        <v>-0.5</v>
      </c>
      <c r="D118" t="str" cm="1">
        <f t="array" ref="D118">IFERROR(
  _xlfn.XLOOKUP(TRUE, ISNUMBER(FIND(Trefwoorden!$A$2:$A$99, E118)), Trefwoorden!$B$2:$B$99),
  "Onbekend"
)</f>
        <v>automaat De Lijn</v>
      </c>
      <c r="E118" t="s">
        <v>901</v>
      </c>
      <c r="F118" t="str">
        <f>VLOOKUP(Tabel1[[#This Row],[categorie]],Lijst!A:C,3,FALSE)</f>
        <v>Uitgave</v>
      </c>
      <c r="G118">
        <f>IF(F118="Uitgave", -ABS(C118), ABS(C118))</f>
        <v>-0.5</v>
      </c>
      <c r="H118" t="str">
        <f>VLOOKUP(Tabel1[[#This Row],[categorie]],Lijst!A:B,2,FALSE)</f>
        <v>Variabel</v>
      </c>
      <c r="I118" t="str">
        <f>IF(OR(AND(F118="Uitgave", C118&lt;0), AND(F118="Inkomst", C118&gt;0)), "OK", "FOUT")</f>
        <v>OK</v>
      </c>
    </row>
    <row r="119" spans="1:9" x14ac:dyDescent="0.3">
      <c r="A119" s="2">
        <v>45552</v>
      </c>
      <c r="B119" t="str">
        <f>TEXT(A119,"mmmm ")</f>
        <v xml:space="preserve">september </v>
      </c>
      <c r="C119">
        <v>-1.5</v>
      </c>
      <c r="D119" t="str" cm="1">
        <f t="array" ref="D119">IFERROR(
  _xlfn.XLOOKUP(TRUE, ISNUMBER(FIND(Trefwoorden!$A$2:$A$99, E119)), Trefwoorden!$B$2:$B$99),
  "Onbekend"
)</f>
        <v>automaat De Lijn</v>
      </c>
      <c r="E119" t="s">
        <v>902</v>
      </c>
      <c r="F119" t="str">
        <f>VLOOKUP(Tabel1[[#This Row],[categorie]],Lijst!A:C,3,FALSE)</f>
        <v>Uitgave</v>
      </c>
      <c r="G119">
        <f>IF(F119="Uitgave", -ABS(C119), ABS(C119))</f>
        <v>-1.5</v>
      </c>
      <c r="H119" t="str">
        <f>VLOOKUP(Tabel1[[#This Row],[categorie]],Lijst!A:B,2,FALSE)</f>
        <v>Variabel</v>
      </c>
      <c r="I119" t="str">
        <f>IF(OR(AND(F119="Uitgave", C119&lt;0), AND(F119="Inkomst", C119&gt;0)), "OK", "FOUT")</f>
        <v>OK</v>
      </c>
    </row>
    <row r="120" spans="1:9" x14ac:dyDescent="0.3">
      <c r="A120" s="2">
        <v>45552</v>
      </c>
      <c r="B120" t="str">
        <f>TEXT(A120,"mmmm ")</f>
        <v xml:space="preserve">september </v>
      </c>
      <c r="C120">
        <v>-11.15</v>
      </c>
      <c r="D120" t="str" cm="1">
        <f t="array" ref="D120">IFERROR(
  _xlfn.XLOOKUP(TRUE, ISNUMBER(FIND(Trefwoorden!$A$2:$A$99, E120)), Trefwoorden!$B$2:$B$99),
  "Onbekend"
)</f>
        <v>voeding</v>
      </c>
      <c r="E120" t="s">
        <v>903</v>
      </c>
      <c r="F120" t="str">
        <f>VLOOKUP(Tabel1[[#This Row],[categorie]],Lijst!A:C,3,FALSE)</f>
        <v>Uitgave</v>
      </c>
      <c r="G120">
        <f>IF(F120="Uitgave", -ABS(C120), ABS(C120))</f>
        <v>-11.15</v>
      </c>
      <c r="H120" t="str">
        <f>VLOOKUP(Tabel1[[#This Row],[categorie]],Lijst!A:B,2,FALSE)</f>
        <v>Vast</v>
      </c>
      <c r="I120" t="str">
        <f>IF(OR(AND(F120="Uitgave", C120&lt;0), AND(F120="Inkomst", C120&gt;0)), "OK", "FOUT")</f>
        <v>OK</v>
      </c>
    </row>
    <row r="121" spans="1:9" x14ac:dyDescent="0.3">
      <c r="A121" s="2">
        <v>45552</v>
      </c>
      <c r="B121" t="str">
        <f>TEXT(A121,"mmmm ")</f>
        <v xml:space="preserve">september </v>
      </c>
      <c r="C121">
        <v>-3.91</v>
      </c>
      <c r="D121" t="str" cm="1">
        <f t="array" ref="D121">IFERROR(
  _xlfn.XLOOKUP(TRUE, ISNUMBER(FIND(Trefwoorden!$A$2:$A$99, E121)), Trefwoorden!$B$2:$B$99),
  "Onbekend"
)</f>
        <v>voeding</v>
      </c>
      <c r="E121" t="s">
        <v>904</v>
      </c>
      <c r="F121" t="str">
        <f>VLOOKUP(Tabel1[[#This Row],[categorie]],Lijst!A:C,3,FALSE)</f>
        <v>Uitgave</v>
      </c>
      <c r="G121">
        <f>IF(F121="Uitgave", -ABS(C121), ABS(C121))</f>
        <v>-3.91</v>
      </c>
      <c r="H121" t="str">
        <f>VLOOKUP(Tabel1[[#This Row],[categorie]],Lijst!A:B,2,FALSE)</f>
        <v>Vast</v>
      </c>
      <c r="I121" t="str">
        <f>IF(OR(AND(F121="Uitgave", C121&lt;0), AND(F121="Inkomst", C121&gt;0)), "OK", "FOUT")</f>
        <v>OK</v>
      </c>
    </row>
    <row r="122" spans="1:9" x14ac:dyDescent="0.3">
      <c r="A122" s="2">
        <v>45552</v>
      </c>
      <c r="B122" t="str">
        <f>TEXT(A122,"mmmm ")</f>
        <v xml:space="preserve">september </v>
      </c>
      <c r="C122">
        <v>-10</v>
      </c>
      <c r="D122" t="s">
        <v>35</v>
      </c>
      <c r="E122" t="s">
        <v>907</v>
      </c>
      <c r="F122" t="str">
        <f>VLOOKUP(Tabel1[[#This Row],[categorie]],Lijst!A:C,3,FALSE)</f>
        <v>Uitgave</v>
      </c>
      <c r="G122">
        <f>IF(F122="Uitgave", -ABS(C122), ABS(C122))</f>
        <v>-10</v>
      </c>
      <c r="H122" t="str">
        <f>VLOOKUP(Tabel1[[#This Row],[categorie]],Lijst!A:B,2,FALSE)</f>
        <v>Variabel</v>
      </c>
      <c r="I122" t="str">
        <f>IF(OR(AND(F122="Uitgave", C122&lt;0), AND(F122="Inkomst", C122&gt;0)), "OK", "FOUT")</f>
        <v>OK</v>
      </c>
    </row>
    <row r="123" spans="1:9" x14ac:dyDescent="0.3">
      <c r="A123" s="2">
        <v>45552</v>
      </c>
      <c r="B123" t="str">
        <f>TEXT(A123,"mmmm ")</f>
        <v xml:space="preserve">september </v>
      </c>
      <c r="C123">
        <v>-8</v>
      </c>
      <c r="D123" t="s">
        <v>75</v>
      </c>
      <c r="E123" t="s">
        <v>906</v>
      </c>
      <c r="F123" t="s">
        <v>18</v>
      </c>
      <c r="G123">
        <f>IF(F123="Uitgave", -ABS(C123), ABS(C123))</f>
        <v>-8</v>
      </c>
      <c r="H123" t="str">
        <f>VLOOKUP(Tabel1[[#This Row],[categorie]],Lijst!A:B,2,FALSE)</f>
        <v>Variabel</v>
      </c>
      <c r="I123" t="str">
        <f>IF(OR(AND(F123="Uitgave", C123&lt;0), AND(F123="Inkomst", C123&gt;0)), "OK", "FOUT")</f>
        <v>OK</v>
      </c>
    </row>
    <row r="124" spans="1:9" x14ac:dyDescent="0.3">
      <c r="A124" s="2">
        <v>45552</v>
      </c>
      <c r="B124" t="str">
        <f>TEXT(A124,"mmmm ")</f>
        <v xml:space="preserve">september </v>
      </c>
      <c r="C124">
        <v>31</v>
      </c>
      <c r="D124" t="str" cm="1">
        <f t="array" ref="D124">IFERROR(
  _xlfn.XLOOKUP(TRUE, ISNUMBER(FIND(Trefwoorden!$A$2:$A$99, E124)), Trefwoorden!$B$2:$B$99),
  "Onbekend"
)</f>
        <v>Hema</v>
      </c>
      <c r="E124" t="s">
        <v>905</v>
      </c>
      <c r="F124" t="s">
        <v>17</v>
      </c>
      <c r="G124">
        <f>IF(F124="Uitgave", -ABS(C124), ABS(C124))</f>
        <v>31</v>
      </c>
      <c r="H124" t="str">
        <f>VLOOKUP(Tabel1[[#This Row],[categorie]],Lijst!A:B,2,FALSE)</f>
        <v>Variabel</v>
      </c>
      <c r="I124" t="str">
        <f>IF(OR(AND(F124="Uitgave", C124&lt;0), AND(F124="Inkomst", C124&gt;0)), "OK", "FOUT")</f>
        <v>OK</v>
      </c>
    </row>
    <row r="125" spans="1:9" x14ac:dyDescent="0.3">
      <c r="A125" s="2">
        <v>45553</v>
      </c>
      <c r="B125" t="str">
        <f>TEXT(A125,"mmmm ")</f>
        <v xml:space="preserve">september </v>
      </c>
      <c r="C125">
        <v>-8</v>
      </c>
      <c r="D125" t="s">
        <v>3</v>
      </c>
      <c r="E125" t="s">
        <v>894</v>
      </c>
      <c r="F125" t="str">
        <f>VLOOKUP(Tabel1[[#This Row],[categorie]],Lijst!A:C,3,FALSE)</f>
        <v>Uitgave</v>
      </c>
      <c r="G125">
        <f>IF(F125="Uitgave", -ABS(C125), ABS(C125))</f>
        <v>-8</v>
      </c>
      <c r="H125" t="str">
        <f>VLOOKUP(Tabel1[[#This Row],[categorie]],Lijst!A:B,2,FALSE)</f>
        <v>Vast</v>
      </c>
      <c r="I125" t="str">
        <f>IF(OR(AND(F125="Uitgave", C125&lt;0), AND(F125="Inkomst", C125&gt;0)), "OK", "FOUT")</f>
        <v>OK</v>
      </c>
    </row>
    <row r="126" spans="1:9" x14ac:dyDescent="0.3">
      <c r="A126" s="2">
        <v>45553</v>
      </c>
      <c r="B126" t="str">
        <f>TEXT(A126,"mmmm ")</f>
        <v xml:space="preserve">september </v>
      </c>
      <c r="C126">
        <v>-0.9</v>
      </c>
      <c r="D126" t="str" cm="1">
        <f t="array" ref="D126">IFERROR(
  _xlfn.XLOOKUP(TRUE, ISNUMBER(FIND(Trefwoorden!$A$2:$A$99, E126)), Trefwoorden!$B$2:$B$99),
  "Onbekend"
)</f>
        <v>automaat De Lijn</v>
      </c>
      <c r="E126" t="s">
        <v>895</v>
      </c>
      <c r="F126" t="str">
        <f>VLOOKUP(Tabel1[[#This Row],[categorie]],Lijst!A:C,3,FALSE)</f>
        <v>Uitgave</v>
      </c>
      <c r="G126">
        <f>IF(F126="Uitgave", -ABS(C126), ABS(C126))</f>
        <v>-0.9</v>
      </c>
      <c r="H126" t="str">
        <f>VLOOKUP(Tabel1[[#This Row],[categorie]],Lijst!A:B,2,FALSE)</f>
        <v>Variabel</v>
      </c>
      <c r="I126" t="str">
        <f>IF(OR(AND(F126="Uitgave", C126&lt;0), AND(F126="Inkomst", C126&gt;0)), "OK", "FOUT")</f>
        <v>OK</v>
      </c>
    </row>
    <row r="127" spans="1:9" x14ac:dyDescent="0.3">
      <c r="A127" s="2">
        <v>45553</v>
      </c>
      <c r="B127" t="str">
        <f>TEXT(A127,"mmmm ")</f>
        <v xml:space="preserve">september </v>
      </c>
      <c r="C127">
        <v>-2.7</v>
      </c>
      <c r="D127" t="s">
        <v>3</v>
      </c>
      <c r="E127" t="s">
        <v>896</v>
      </c>
      <c r="F127" t="str">
        <f>VLOOKUP(Tabel1[[#This Row],[categorie]],Lijst!A:C,3,FALSE)</f>
        <v>Uitgave</v>
      </c>
      <c r="G127">
        <f>IF(F127="Uitgave", -ABS(C127), ABS(C127))</f>
        <v>-2.7</v>
      </c>
      <c r="H127" t="str">
        <f>VLOOKUP(Tabel1[[#This Row],[categorie]],Lijst!A:B,2,FALSE)</f>
        <v>Vast</v>
      </c>
      <c r="I127" t="str">
        <f>IF(OR(AND(F127="Uitgave", C127&lt;0), AND(F127="Inkomst", C127&gt;0)), "OK", "FOUT")</f>
        <v>OK</v>
      </c>
    </row>
    <row r="128" spans="1:9" x14ac:dyDescent="0.3">
      <c r="A128" s="2">
        <v>45553</v>
      </c>
      <c r="B128" t="str">
        <f>TEXT(A128,"mmmm ")</f>
        <v xml:space="preserve">september </v>
      </c>
      <c r="C128">
        <v>-1.78</v>
      </c>
      <c r="D128" t="str" cm="1">
        <f t="array" ref="D128">IFERROR(
  _xlfn.XLOOKUP(TRUE, ISNUMBER(FIND(Trefwoorden!$A$2:$A$99, E128)), Trefwoorden!$B$2:$B$99),
  "Onbekend"
)</f>
        <v>voeding</v>
      </c>
      <c r="E128" t="s">
        <v>897</v>
      </c>
      <c r="F128" t="str">
        <f>VLOOKUP(Tabel1[[#This Row],[categorie]],Lijst!A:C,3,FALSE)</f>
        <v>Uitgave</v>
      </c>
      <c r="G128">
        <f>IF(F128="Uitgave", -ABS(C128), ABS(C128))</f>
        <v>-1.78</v>
      </c>
      <c r="H128" t="str">
        <f>VLOOKUP(Tabel1[[#This Row],[categorie]],Lijst!A:B,2,FALSE)</f>
        <v>Vast</v>
      </c>
      <c r="I128" t="str">
        <f>IF(OR(AND(F128="Uitgave", C128&lt;0), AND(F128="Inkomst", C128&gt;0)), "OK", "FOUT")</f>
        <v>OK</v>
      </c>
    </row>
    <row r="129" spans="1:9" x14ac:dyDescent="0.3">
      <c r="A129" s="2">
        <v>45553</v>
      </c>
      <c r="B129" t="str">
        <f>TEXT(A129,"mmmm ")</f>
        <v xml:space="preserve">september </v>
      </c>
      <c r="C129">
        <v>-22.6</v>
      </c>
      <c r="D129" t="str" cm="1">
        <f t="array" ref="D129">IFERROR(
  _xlfn.XLOOKUP(TRUE, ISNUMBER(FIND(Trefwoorden!$A$2:$A$99, E129)), Trefwoorden!$B$2:$B$99),
  "Onbekend"
)</f>
        <v>voeding</v>
      </c>
      <c r="E129" t="s">
        <v>898</v>
      </c>
      <c r="F129" t="str">
        <f>VLOOKUP(Tabel1[[#This Row],[categorie]],Lijst!A:C,3,FALSE)</f>
        <v>Uitgave</v>
      </c>
      <c r="G129">
        <f>IF(F129="Uitgave", -ABS(C129), ABS(C129))</f>
        <v>-22.6</v>
      </c>
      <c r="H129" t="str">
        <f>VLOOKUP(Tabel1[[#This Row],[categorie]],Lijst!A:B,2,FALSE)</f>
        <v>Vast</v>
      </c>
      <c r="I129" t="str">
        <f>IF(OR(AND(F129="Uitgave", C129&lt;0), AND(F129="Inkomst", C129&gt;0)), "OK", "FOUT")</f>
        <v>OK</v>
      </c>
    </row>
    <row r="130" spans="1:9" x14ac:dyDescent="0.3">
      <c r="A130" s="2">
        <v>45553</v>
      </c>
      <c r="B130" t="str">
        <f>TEXT(A130,"mmmm ")</f>
        <v xml:space="preserve">september </v>
      </c>
      <c r="C130">
        <v>-10.95</v>
      </c>
      <c r="D130" t="str" cm="1">
        <f t="array" ref="D130">IFERROR(
  _xlfn.XLOOKUP(TRUE, ISNUMBER(FIND(Trefwoorden!$A$2:$A$99, E130)), Trefwoorden!$B$2:$B$99),
  "Onbekend"
)</f>
        <v>DPG</v>
      </c>
      <c r="E130" t="s">
        <v>900</v>
      </c>
      <c r="F130" t="str">
        <f>VLOOKUP(Tabel1[[#This Row],[categorie]],Lijst!A:C,3,FALSE)</f>
        <v>Uitgave</v>
      </c>
      <c r="G130">
        <f>IF(F130="Uitgave", -ABS(C130), ABS(C130))</f>
        <v>-10.95</v>
      </c>
      <c r="H130" t="str">
        <f>VLOOKUP(Tabel1[[#This Row],[categorie]],Lijst!A:B,2,FALSE)</f>
        <v>Variabel</v>
      </c>
      <c r="I130" t="str">
        <f>IF(OR(AND(F130="Uitgave", C130&lt;0), AND(F130="Inkomst", C130&gt;0)), "OK", "FOUT")</f>
        <v>OK</v>
      </c>
    </row>
    <row r="131" spans="1:9" x14ac:dyDescent="0.3">
      <c r="A131" s="2">
        <v>45553</v>
      </c>
      <c r="B131" t="str">
        <f>TEXT(A131,"mmmm ")</f>
        <v xml:space="preserve">september </v>
      </c>
      <c r="C131">
        <v>-5</v>
      </c>
      <c r="D131" t="s">
        <v>75</v>
      </c>
      <c r="E131" t="s">
        <v>899</v>
      </c>
      <c r="F131" t="s">
        <v>18</v>
      </c>
      <c r="G131">
        <f>IF(F131="Uitgave", -ABS(C131), ABS(C131))</f>
        <v>-5</v>
      </c>
      <c r="H131" t="str">
        <f>VLOOKUP(Tabel1[[#This Row],[categorie]],Lijst!A:B,2,FALSE)</f>
        <v>Variabel</v>
      </c>
      <c r="I131" t="str">
        <f>IF(OR(AND(F131="Uitgave", C131&lt;0), AND(F131="Inkomst", C131&gt;0)), "OK", "FOUT")</f>
        <v>OK</v>
      </c>
    </row>
    <row r="132" spans="1:9" x14ac:dyDescent="0.3">
      <c r="A132" s="2">
        <v>45554</v>
      </c>
      <c r="B132" t="str">
        <f>TEXT(A132,"mmmm ")</f>
        <v xml:space="preserve">september </v>
      </c>
      <c r="C132">
        <v>-70</v>
      </c>
      <c r="D132" t="str" cm="1">
        <f t="array" ref="D132">IFERROR(
  _xlfn.XLOOKUP(TRUE, ISNUMBER(FIND(Trefwoorden!$A$2:$A$99, E132)), Trefwoorden!$B$2:$B$99),
  "Onbekend"
)</f>
        <v>Ramenwas</v>
      </c>
      <c r="E132" t="s">
        <v>887</v>
      </c>
      <c r="F132" t="str">
        <f>VLOOKUP(Tabel1[[#This Row],[categorie]],Lijst!A:C,3,FALSE)</f>
        <v>Uitgave</v>
      </c>
      <c r="G132">
        <f>IF(F132="Uitgave", -ABS(C132), ABS(C132))</f>
        <v>-70</v>
      </c>
      <c r="H132" t="str">
        <f>VLOOKUP(Tabel1[[#This Row],[categorie]],Lijst!A:B,2,FALSE)</f>
        <v>Variabel</v>
      </c>
      <c r="I132" t="str">
        <f>IF(OR(AND(F132="Uitgave", C132&lt;0), AND(F132="Inkomst", C132&gt;0)), "OK", "FOUT")</f>
        <v>OK</v>
      </c>
    </row>
    <row r="133" spans="1:9" x14ac:dyDescent="0.3">
      <c r="A133" s="2">
        <v>45554</v>
      </c>
      <c r="B133" t="str">
        <f>TEXT(A133,"mmmm ")</f>
        <v xml:space="preserve">september </v>
      </c>
      <c r="C133">
        <v>-1.5</v>
      </c>
      <c r="D133" t="str" cm="1">
        <f t="array" ref="D133">IFERROR(
  _xlfn.XLOOKUP(TRUE, ISNUMBER(FIND(Trefwoorden!$A$2:$A$99, E133)), Trefwoorden!$B$2:$B$99),
  "Onbekend"
)</f>
        <v>automaat De Lijn</v>
      </c>
      <c r="E133" t="s">
        <v>888</v>
      </c>
      <c r="F133" t="str">
        <f>VLOOKUP(Tabel1[[#This Row],[categorie]],Lijst!A:C,3,FALSE)</f>
        <v>Uitgave</v>
      </c>
      <c r="G133">
        <f>IF(F133="Uitgave", -ABS(C133), ABS(C133))</f>
        <v>-1.5</v>
      </c>
      <c r="H133" t="str">
        <f>VLOOKUP(Tabel1[[#This Row],[categorie]],Lijst!A:B,2,FALSE)</f>
        <v>Variabel</v>
      </c>
      <c r="I133" t="str">
        <f>IF(OR(AND(F133="Uitgave", C133&lt;0), AND(F133="Inkomst", C133&gt;0)), "OK", "FOUT")</f>
        <v>OK</v>
      </c>
    </row>
    <row r="134" spans="1:9" x14ac:dyDescent="0.3">
      <c r="A134" s="2">
        <v>45554</v>
      </c>
      <c r="B134" t="str">
        <f>TEXT(A134,"mmmm ")</f>
        <v xml:space="preserve">september </v>
      </c>
      <c r="C134">
        <v>-1.5</v>
      </c>
      <c r="D134" t="str" cm="1">
        <f t="array" ref="D134">IFERROR(
  _xlfn.XLOOKUP(TRUE, ISNUMBER(FIND(Trefwoorden!$A$2:$A$99, E134)), Trefwoorden!$B$2:$B$99),
  "Onbekend"
)</f>
        <v>automaat De Lijn</v>
      </c>
      <c r="E134" t="s">
        <v>889</v>
      </c>
      <c r="F134" t="str">
        <f>VLOOKUP(Tabel1[[#This Row],[categorie]],Lijst!A:C,3,FALSE)</f>
        <v>Uitgave</v>
      </c>
      <c r="G134">
        <f>IF(F134="Uitgave", -ABS(C134), ABS(C134))</f>
        <v>-1.5</v>
      </c>
      <c r="H134" t="str">
        <f>VLOOKUP(Tabel1[[#This Row],[categorie]],Lijst!A:B,2,FALSE)</f>
        <v>Variabel</v>
      </c>
      <c r="I134" t="str">
        <f>IF(OR(AND(F134="Uitgave", C134&lt;0), AND(F134="Inkomst", C134&gt;0)), "OK", "FOUT")</f>
        <v>OK</v>
      </c>
    </row>
    <row r="135" spans="1:9" x14ac:dyDescent="0.3">
      <c r="A135" s="2">
        <v>45554</v>
      </c>
      <c r="B135" t="str">
        <f>TEXT(A135,"mmmm ")</f>
        <v xml:space="preserve">september </v>
      </c>
      <c r="C135">
        <v>-2.4700000000000002</v>
      </c>
      <c r="D135" t="str" cm="1">
        <f t="array" ref="D135">IFERROR(
  _xlfn.XLOOKUP(TRUE, ISNUMBER(FIND(Trefwoorden!$A$2:$A$99, E135)), Trefwoorden!$B$2:$B$99),
  "Onbekend"
)</f>
        <v>voeding</v>
      </c>
      <c r="E135" t="s">
        <v>890</v>
      </c>
      <c r="F135" t="str">
        <f>VLOOKUP(Tabel1[[#This Row],[categorie]],Lijst!A:C,3,FALSE)</f>
        <v>Uitgave</v>
      </c>
      <c r="G135">
        <f>IF(F135="Uitgave", -ABS(C135), ABS(C135))</f>
        <v>-2.4700000000000002</v>
      </c>
      <c r="H135" t="str">
        <f>VLOOKUP(Tabel1[[#This Row],[categorie]],Lijst!A:B,2,FALSE)</f>
        <v>Vast</v>
      </c>
      <c r="I135" t="str">
        <f>IF(OR(AND(F135="Uitgave", C135&lt;0), AND(F135="Inkomst", C135&gt;0)), "OK", "FOUT")</f>
        <v>OK</v>
      </c>
    </row>
    <row r="136" spans="1:9" x14ac:dyDescent="0.3">
      <c r="A136" s="2">
        <v>45554</v>
      </c>
      <c r="B136" t="str">
        <f>TEXT(A136,"mmmm ")</f>
        <v xml:space="preserve">september </v>
      </c>
      <c r="C136">
        <v>-8.2100000000000009</v>
      </c>
      <c r="D136" t="str" cm="1">
        <f t="array" ref="D136">IFERROR(
  _xlfn.XLOOKUP(TRUE, ISNUMBER(FIND(Trefwoorden!$A$2:$A$99, E136)), Trefwoorden!$B$2:$B$99),
  "Onbekend"
)</f>
        <v>voeding</v>
      </c>
      <c r="E136" t="s">
        <v>891</v>
      </c>
      <c r="F136" t="str">
        <f>VLOOKUP(Tabel1[[#This Row],[categorie]],Lijst!A:C,3,FALSE)</f>
        <v>Uitgave</v>
      </c>
      <c r="G136">
        <f>IF(F136="Uitgave", -ABS(C136), ABS(C136))</f>
        <v>-8.2100000000000009</v>
      </c>
      <c r="H136" t="str">
        <f>VLOOKUP(Tabel1[[#This Row],[categorie]],Lijst!A:B,2,FALSE)</f>
        <v>Vast</v>
      </c>
      <c r="I136" t="str">
        <f>IF(OR(AND(F136="Uitgave", C136&lt;0), AND(F136="Inkomst", C136&gt;0)), "OK", "FOUT")</f>
        <v>OK</v>
      </c>
    </row>
    <row r="137" spans="1:9" x14ac:dyDescent="0.3">
      <c r="A137" s="2">
        <v>45554</v>
      </c>
      <c r="B137" t="str">
        <f>TEXT(A137,"mmmm ")</f>
        <v xml:space="preserve">september </v>
      </c>
      <c r="C137">
        <v>-16.3</v>
      </c>
      <c r="D137" t="str" cm="1">
        <f t="array" ref="D137">IFERROR(
  _xlfn.XLOOKUP(TRUE, ISNUMBER(FIND(Trefwoorden!$A$2:$A$99, E137)), Trefwoorden!$B$2:$B$99),
  "Onbekend"
)</f>
        <v>Gezondheid</v>
      </c>
      <c r="E137" t="s">
        <v>892</v>
      </c>
      <c r="F137" t="s">
        <v>18</v>
      </c>
      <c r="G137">
        <f>IF(F137="Uitgave", -ABS(C137), ABS(C137))</f>
        <v>-16.3</v>
      </c>
      <c r="H137" t="str">
        <f>VLOOKUP(Tabel1[[#This Row],[categorie]],Lijst!A:B,2,FALSE)</f>
        <v>Vast</v>
      </c>
      <c r="I137" t="str">
        <f>IF(OR(AND(F137="Uitgave", C137&lt;0), AND(F137="Inkomst", C137&gt;0)), "OK", "FOUT")</f>
        <v>OK</v>
      </c>
    </row>
    <row r="138" spans="1:9" x14ac:dyDescent="0.3">
      <c r="A138" s="2">
        <v>45554</v>
      </c>
      <c r="B138" t="str">
        <f>TEXT(A138,"mmmm ")</f>
        <v xml:space="preserve">september </v>
      </c>
      <c r="C138">
        <v>145</v>
      </c>
      <c r="D138" t="s">
        <v>82</v>
      </c>
      <c r="E138" t="s">
        <v>893</v>
      </c>
      <c r="F138" t="s">
        <v>17</v>
      </c>
      <c r="G138">
        <f>IF(F138="Uitgave", -ABS(C138), ABS(C138))</f>
        <v>145</v>
      </c>
      <c r="H138" t="str">
        <f>VLOOKUP(Tabel1[[#This Row],[categorie]],Lijst!A:B,2,FALSE)</f>
        <v>Vast</v>
      </c>
      <c r="I138" t="str">
        <f>IF(OR(AND(F138="Uitgave", C138&lt;0), AND(F138="Inkomst", C138&gt;0)), "OK", "FOUT")</f>
        <v>OK</v>
      </c>
    </row>
    <row r="139" spans="1:9" x14ac:dyDescent="0.3">
      <c r="A139" s="2">
        <v>45555</v>
      </c>
      <c r="B139" t="str">
        <f>TEXT(A139,"mmmm ")</f>
        <v xml:space="preserve">september </v>
      </c>
      <c r="C139">
        <v>-15.7</v>
      </c>
      <c r="D139" t="str" cm="1">
        <f t="array" ref="D139">IFERROR(
  _xlfn.XLOOKUP(TRUE, ISNUMBER(FIND(Trefwoorden!$A$2:$A$99, E139)), Trefwoorden!$B$2:$B$99),
  "Onbekend"
)</f>
        <v>voeding</v>
      </c>
      <c r="E139" t="s">
        <v>880</v>
      </c>
      <c r="F139" t="str">
        <f>VLOOKUP(Tabel1[[#This Row],[categorie]],Lijst!A:C,3,FALSE)</f>
        <v>Uitgave</v>
      </c>
      <c r="G139">
        <f>IF(F139="Uitgave", -ABS(C139), ABS(C139))</f>
        <v>-15.7</v>
      </c>
      <c r="H139" t="str">
        <f>VLOOKUP(Tabel1[[#This Row],[categorie]],Lijst!A:B,2,FALSE)</f>
        <v>Vast</v>
      </c>
      <c r="I139" t="str">
        <f>IF(OR(AND(F139="Uitgave", C139&lt;0), AND(F139="Inkomst", C139&gt;0)), "OK", "FOUT")</f>
        <v>OK</v>
      </c>
    </row>
    <row r="140" spans="1:9" x14ac:dyDescent="0.3">
      <c r="A140" s="2">
        <v>45555</v>
      </c>
      <c r="B140" t="str">
        <f>TEXT(A140,"mmmm ")</f>
        <v xml:space="preserve">september </v>
      </c>
      <c r="C140">
        <v>-1.5</v>
      </c>
      <c r="D140" t="str" cm="1">
        <f t="array" ref="D140">IFERROR(
  _xlfn.XLOOKUP(TRUE, ISNUMBER(FIND(Trefwoorden!$A$2:$A$99, E140)), Trefwoorden!$B$2:$B$99),
  "Onbekend"
)</f>
        <v>automaat De Lijn</v>
      </c>
      <c r="E140" t="s">
        <v>881</v>
      </c>
      <c r="F140" t="str">
        <f>VLOOKUP(Tabel1[[#This Row],[categorie]],Lijst!A:C,3,FALSE)</f>
        <v>Uitgave</v>
      </c>
      <c r="G140">
        <f>IF(F140="Uitgave", -ABS(C140), ABS(C140))</f>
        <v>-1.5</v>
      </c>
      <c r="H140" t="str">
        <f>VLOOKUP(Tabel1[[#This Row],[categorie]],Lijst!A:B,2,FALSE)</f>
        <v>Variabel</v>
      </c>
      <c r="I140" t="str">
        <f>IF(OR(AND(F140="Uitgave", C140&lt;0), AND(F140="Inkomst", C140&gt;0)), "OK", "FOUT")</f>
        <v>OK</v>
      </c>
    </row>
    <row r="141" spans="1:9" x14ac:dyDescent="0.3">
      <c r="A141" s="2">
        <v>45555</v>
      </c>
      <c r="B141" t="str">
        <f>TEXT(A141,"mmmm ")</f>
        <v xml:space="preserve">september </v>
      </c>
      <c r="C141">
        <v>-1.5</v>
      </c>
      <c r="D141" t="str" cm="1">
        <f t="array" ref="D141">IFERROR(
  _xlfn.XLOOKUP(TRUE, ISNUMBER(FIND(Trefwoorden!$A$2:$A$99, E141)), Trefwoorden!$B$2:$B$99),
  "Onbekend"
)</f>
        <v>automaat De Lijn</v>
      </c>
      <c r="E141" t="s">
        <v>882</v>
      </c>
      <c r="F141" t="str">
        <f>VLOOKUP(Tabel1[[#This Row],[categorie]],Lijst!A:C,3,FALSE)</f>
        <v>Uitgave</v>
      </c>
      <c r="G141">
        <f>IF(F141="Uitgave", -ABS(C141), ABS(C141))</f>
        <v>-1.5</v>
      </c>
      <c r="H141" t="str">
        <f>VLOOKUP(Tabel1[[#This Row],[categorie]],Lijst!A:B,2,FALSE)</f>
        <v>Variabel</v>
      </c>
      <c r="I141" t="str">
        <f>IF(OR(AND(F141="Uitgave", C141&lt;0), AND(F141="Inkomst", C141&gt;0)), "OK", "FOUT")</f>
        <v>OK</v>
      </c>
    </row>
    <row r="142" spans="1:9" x14ac:dyDescent="0.3">
      <c r="A142" s="2">
        <v>45555</v>
      </c>
      <c r="B142" t="str">
        <f>TEXT(A142,"mmmm ")</f>
        <v xml:space="preserve">september </v>
      </c>
      <c r="C142">
        <v>-3.92</v>
      </c>
      <c r="D142" t="str" cm="1">
        <f t="array" ref="D142">IFERROR(
  _xlfn.XLOOKUP(TRUE, ISNUMBER(FIND(Trefwoorden!$A$2:$A$99, E142)), Trefwoorden!$B$2:$B$99),
  "Onbekend"
)</f>
        <v>Laadbeurt</v>
      </c>
      <c r="E142" t="s">
        <v>883</v>
      </c>
      <c r="F142" t="str">
        <f>VLOOKUP(Tabel1[[#This Row],[categorie]],Lijst!A:C,3,FALSE)</f>
        <v>Uitgave</v>
      </c>
      <c r="G142">
        <f>IF(F142="Uitgave", -ABS(C142), ABS(C142))</f>
        <v>-3.92</v>
      </c>
      <c r="H142" t="str">
        <f>VLOOKUP(Tabel1[[#This Row],[categorie]],Lijst!A:B,2,FALSE)</f>
        <v>Vast</v>
      </c>
      <c r="I142" t="str">
        <f>IF(OR(AND(F142="Uitgave", C142&lt;0), AND(F142="Inkomst", C142&gt;0)), "OK", "FOUT")</f>
        <v>OK</v>
      </c>
    </row>
    <row r="143" spans="1:9" x14ac:dyDescent="0.3">
      <c r="A143" s="2">
        <v>45555</v>
      </c>
      <c r="B143" t="str">
        <f>TEXT(A143,"mmmm ")</f>
        <v xml:space="preserve">september </v>
      </c>
      <c r="C143">
        <v>-5</v>
      </c>
      <c r="D143" t="str" cm="1">
        <f t="array" ref="D143">IFERROR(
  _xlfn.XLOOKUP(TRUE, ISNUMBER(FIND(Trefwoorden!$A$2:$A$99, E143)), Trefwoorden!$B$2:$B$99),
  "Onbekend"
)</f>
        <v>Laadbeurt</v>
      </c>
      <c r="E143" t="s">
        <v>884</v>
      </c>
      <c r="F143" t="str">
        <f>VLOOKUP(Tabel1[[#This Row],[categorie]],Lijst!A:C,3,FALSE)</f>
        <v>Uitgave</v>
      </c>
      <c r="G143">
        <f>IF(F143="Uitgave", -ABS(C143), ABS(C143))</f>
        <v>-5</v>
      </c>
      <c r="H143" t="str">
        <f>VLOOKUP(Tabel1[[#This Row],[categorie]],Lijst!A:B,2,FALSE)</f>
        <v>Vast</v>
      </c>
      <c r="I143" t="str">
        <f>IF(OR(AND(F143="Uitgave", C143&lt;0), AND(F143="Inkomst", C143&gt;0)), "OK", "FOUT")</f>
        <v>OK</v>
      </c>
    </row>
    <row r="144" spans="1:9" x14ac:dyDescent="0.3">
      <c r="A144" s="2">
        <v>45555</v>
      </c>
      <c r="B144" t="str">
        <f>TEXT(A144,"mmmm ")</f>
        <v xml:space="preserve">september </v>
      </c>
      <c r="C144">
        <v>-44.97</v>
      </c>
      <c r="D144" t="str" cm="1">
        <f t="array" ref="D144">IFERROR(
  _xlfn.XLOOKUP(TRUE, ISNUMBER(FIND(Trefwoorden!$A$2:$A$99, E144)), Trefwoorden!$B$2:$B$99),
  "Onbekend"
)</f>
        <v>GSM Bram</v>
      </c>
      <c r="E144" t="s">
        <v>885</v>
      </c>
      <c r="F144" t="str">
        <f>VLOOKUP(Tabel1[[#This Row],[categorie]],Lijst!A:C,3,FALSE)</f>
        <v>Uitgave</v>
      </c>
      <c r="G144">
        <f>IF(F144="Uitgave", -ABS(C144), ABS(C144))</f>
        <v>-44.97</v>
      </c>
      <c r="H144" t="str">
        <f>VLOOKUP(Tabel1[[#This Row],[categorie]],Lijst!A:B,2,FALSE)</f>
        <v>Vast</v>
      </c>
      <c r="I144" t="str">
        <f>IF(OR(AND(F144="Uitgave", C144&lt;0), AND(F144="Inkomst", C144&gt;0)), "OK", "FOUT")</f>
        <v>OK</v>
      </c>
    </row>
    <row r="145" spans="1:9" x14ac:dyDescent="0.3">
      <c r="A145" s="2">
        <v>45555</v>
      </c>
      <c r="B145" t="str">
        <f>TEXT(A145,"mmmm ")</f>
        <v xml:space="preserve">september </v>
      </c>
      <c r="C145">
        <v>-52.31</v>
      </c>
      <c r="D145" t="str" cm="1">
        <f t="array" ref="D145">IFERROR(
  _xlfn.XLOOKUP(TRUE, ISNUMBER(FIND(Trefwoorden!$A$2:$A$99, E145)), Trefwoorden!$B$2:$B$99),
  "Onbekend"
)</f>
        <v>AXA</v>
      </c>
      <c r="E145" t="s">
        <v>886</v>
      </c>
      <c r="F145" t="str">
        <f>VLOOKUP(Tabel1[[#This Row],[categorie]],Lijst!A:C,3,FALSE)</f>
        <v>Uitgave</v>
      </c>
      <c r="G145">
        <f>IF(F145="Uitgave", -ABS(C145), ABS(C145))</f>
        <v>-52.31</v>
      </c>
      <c r="H145" t="str">
        <f>VLOOKUP(Tabel1[[#This Row],[categorie]],Lijst!A:B,2,FALSE)</f>
        <v>Vast</v>
      </c>
      <c r="I145" t="str">
        <f>IF(OR(AND(F145="Uitgave", C145&lt;0), AND(F145="Inkomst", C145&gt;0)), "OK", "FOUT")</f>
        <v>OK</v>
      </c>
    </row>
    <row r="146" spans="1:9" x14ac:dyDescent="0.3">
      <c r="A146" s="2">
        <v>45556</v>
      </c>
      <c r="B146" t="str">
        <f>TEXT(A146,"mmmm ")</f>
        <v xml:space="preserve">september </v>
      </c>
      <c r="C146">
        <v>-52</v>
      </c>
      <c r="D146" t="str" cm="1">
        <f t="array" ref="D146">IFERROR(
  _xlfn.XLOOKUP(TRUE, ISNUMBER(FIND(Trefwoorden!$A$2:$A$99, E146)), Trefwoorden!$B$2:$B$99),
  "Onbekend"
)</f>
        <v>Ouders Bram</v>
      </c>
      <c r="E146" t="s">
        <v>878</v>
      </c>
      <c r="F146" t="s">
        <v>18</v>
      </c>
      <c r="G146">
        <f>IF(F146="Uitgave", -ABS(C146), ABS(C146))</f>
        <v>-52</v>
      </c>
      <c r="H146" t="str">
        <f>VLOOKUP(Tabel1[[#This Row],[categorie]],Lijst!A:B,2,FALSE)</f>
        <v>Variabel</v>
      </c>
      <c r="I146" t="str">
        <f>IF(OR(AND(F146="Uitgave", C146&lt;0), AND(F146="Inkomst", C146&gt;0)), "OK", "FOUT")</f>
        <v>OK</v>
      </c>
    </row>
    <row r="147" spans="1:9" x14ac:dyDescent="0.3">
      <c r="A147" s="2">
        <v>45556</v>
      </c>
      <c r="B147" t="str">
        <f>TEXT(A147,"mmmm ")</f>
        <v xml:space="preserve">september </v>
      </c>
      <c r="C147">
        <v>-19.98</v>
      </c>
      <c r="D147" t="str" cm="1">
        <f t="array" ref="D147">IFERROR(
  _xlfn.XLOOKUP(TRUE, ISNUMBER(FIND(Trefwoorden!$A$2:$A$99, E147)), Trefwoorden!$B$2:$B$99),
  "Onbekend"
)</f>
        <v>Gezondheid</v>
      </c>
      <c r="E147" t="s">
        <v>879</v>
      </c>
      <c r="F147" t="s">
        <v>18</v>
      </c>
      <c r="G147">
        <f>IF(F147="Uitgave", -ABS(C147), ABS(C147))</f>
        <v>-19.98</v>
      </c>
      <c r="H147" t="str">
        <f>VLOOKUP(Tabel1[[#This Row],[categorie]],Lijst!A:B,2,FALSE)</f>
        <v>Vast</v>
      </c>
      <c r="I147" t="str">
        <f>IF(OR(AND(F147="Uitgave", C147&lt;0), AND(F147="Inkomst", C147&gt;0)), "OK", "FOUT")</f>
        <v>OK</v>
      </c>
    </row>
    <row r="148" spans="1:9" x14ac:dyDescent="0.3">
      <c r="A148" s="2">
        <v>45557</v>
      </c>
      <c r="B148" t="str">
        <f>TEXT(A148,"mmmm ")</f>
        <v xml:space="preserve">september </v>
      </c>
      <c r="C148">
        <v>-15.65</v>
      </c>
      <c r="D148" t="s">
        <v>3</v>
      </c>
      <c r="E148" t="s">
        <v>877</v>
      </c>
      <c r="F148" t="str">
        <f>VLOOKUP(Tabel1[[#This Row],[categorie]],Lijst!A:C,3,FALSE)</f>
        <v>Uitgave</v>
      </c>
      <c r="G148">
        <f>IF(F148="Uitgave", -ABS(C148), ABS(C148))</f>
        <v>-15.65</v>
      </c>
      <c r="H148" t="str">
        <f>VLOOKUP(Tabel1[[#This Row],[categorie]],Lijst!A:B,2,FALSE)</f>
        <v>Vast</v>
      </c>
      <c r="I148" t="str">
        <f>IF(OR(AND(F148="Uitgave", C148&lt;0), AND(F148="Inkomst", C148&gt;0)), "OK", "FOUT")</f>
        <v>OK</v>
      </c>
    </row>
    <row r="149" spans="1:9" x14ac:dyDescent="0.3">
      <c r="A149" s="2">
        <v>45558</v>
      </c>
      <c r="B149" t="str">
        <f>TEXT(A149,"mmmm ")</f>
        <v xml:space="preserve">september </v>
      </c>
      <c r="C149">
        <v>-3.13</v>
      </c>
      <c r="D149" t="str" cm="1">
        <f t="array" ref="D149">IFERROR(
  _xlfn.XLOOKUP(TRUE, ISNUMBER(FIND(Trefwoorden!$A$2:$A$99, E149)), Trefwoorden!$B$2:$B$99),
  "Onbekend"
)</f>
        <v>voeding</v>
      </c>
      <c r="E149" t="s">
        <v>867</v>
      </c>
      <c r="F149" t="str">
        <f>VLOOKUP(Tabel1[[#This Row],[categorie]],Lijst!A:C,3,FALSE)</f>
        <v>Uitgave</v>
      </c>
      <c r="G149">
        <f>IF(F149="Uitgave", -ABS(C149), ABS(C149))</f>
        <v>-3.13</v>
      </c>
      <c r="H149" t="str">
        <f>VLOOKUP(Tabel1[[#This Row],[categorie]],Lijst!A:B,2,FALSE)</f>
        <v>Vast</v>
      </c>
      <c r="I149" t="str">
        <f>IF(OR(AND(F149="Uitgave", C149&lt;0), AND(F149="Inkomst", C149&gt;0)), "OK", "FOUT")</f>
        <v>OK</v>
      </c>
    </row>
    <row r="150" spans="1:9" x14ac:dyDescent="0.3">
      <c r="A150" s="2">
        <v>45558</v>
      </c>
      <c r="B150" t="str">
        <f>TEXT(A150,"mmmm ")</f>
        <v xml:space="preserve">september </v>
      </c>
      <c r="C150">
        <v>-79.989999999999995</v>
      </c>
      <c r="D150" t="s">
        <v>32</v>
      </c>
      <c r="E150" t="s">
        <v>868</v>
      </c>
      <c r="F150" t="str">
        <f>VLOOKUP(Tabel1[[#This Row],[categorie]],Lijst!A:C,3,FALSE)</f>
        <v>Uitgave</v>
      </c>
      <c r="G150">
        <f>IF(F150="Uitgave", -ABS(C150), ABS(C150))</f>
        <v>-79.989999999999995</v>
      </c>
      <c r="H150" t="str">
        <f>VLOOKUP(Tabel1[[#This Row],[categorie]],Lijst!A:B,2,FALSE)</f>
        <v>Variabel</v>
      </c>
      <c r="I150" t="str">
        <f>IF(OR(AND(F150="Uitgave", C150&lt;0), AND(F150="Inkomst", C150&gt;0)), "OK", "FOUT")</f>
        <v>OK</v>
      </c>
    </row>
    <row r="151" spans="1:9" x14ac:dyDescent="0.3">
      <c r="A151" s="2">
        <v>45558</v>
      </c>
      <c r="B151" t="str">
        <f>TEXT(A151,"mmmm ")</f>
        <v xml:space="preserve">september </v>
      </c>
      <c r="C151">
        <v>-8</v>
      </c>
      <c r="D151" t="str" cm="1">
        <f t="array" ref="D151">IFERROR(
  _xlfn.XLOOKUP(TRUE, ISNUMBER(FIND(Trefwoorden!$A$2:$A$99, E151)), Trefwoorden!$B$2:$B$99),
  "Onbekend"
)</f>
        <v>Laadbeurt</v>
      </c>
      <c r="E151" t="s">
        <v>869</v>
      </c>
      <c r="F151" t="str">
        <f>VLOOKUP(Tabel1[[#This Row],[categorie]],Lijst!A:C,3,FALSE)</f>
        <v>Uitgave</v>
      </c>
      <c r="G151">
        <f>IF(F151="Uitgave", -ABS(C151), ABS(C151))</f>
        <v>-8</v>
      </c>
      <c r="H151" t="str">
        <f>VLOOKUP(Tabel1[[#This Row],[categorie]],Lijst!A:B,2,FALSE)</f>
        <v>Vast</v>
      </c>
      <c r="I151" t="str">
        <f>IF(OR(AND(F151="Uitgave", C151&lt;0), AND(F151="Inkomst", C151&gt;0)), "OK", "FOUT")</f>
        <v>OK</v>
      </c>
    </row>
    <row r="152" spans="1:9" x14ac:dyDescent="0.3">
      <c r="A152" s="2">
        <v>45558</v>
      </c>
      <c r="B152" t="str">
        <f>TEXT(A152,"mmmm ")</f>
        <v xml:space="preserve">september </v>
      </c>
      <c r="C152">
        <v>-5</v>
      </c>
      <c r="D152" t="str" cm="1">
        <f t="array" ref="D152">IFERROR(
  _xlfn.XLOOKUP(TRUE, ISNUMBER(FIND(Trefwoorden!$A$2:$A$99, E152)), Trefwoorden!$B$2:$B$99),
  "Onbekend"
)</f>
        <v>Laadbeurt</v>
      </c>
      <c r="E152" t="s">
        <v>870</v>
      </c>
      <c r="F152" t="str">
        <f>VLOOKUP(Tabel1[[#This Row],[categorie]],Lijst!A:C,3,FALSE)</f>
        <v>Uitgave</v>
      </c>
      <c r="G152">
        <f>IF(F152="Uitgave", -ABS(C152), ABS(C152))</f>
        <v>-5</v>
      </c>
      <c r="H152" t="str">
        <f>VLOOKUP(Tabel1[[#This Row],[categorie]],Lijst!A:B,2,FALSE)</f>
        <v>Vast</v>
      </c>
      <c r="I152" t="str">
        <f>IF(OR(AND(F152="Uitgave", C152&lt;0), AND(F152="Inkomst", C152&gt;0)), "OK", "FOUT")</f>
        <v>OK</v>
      </c>
    </row>
    <row r="153" spans="1:9" x14ac:dyDescent="0.3">
      <c r="A153" s="2">
        <v>45558</v>
      </c>
      <c r="B153" t="str">
        <f>TEXT(A153,"mmmm ")</f>
        <v xml:space="preserve">september </v>
      </c>
      <c r="C153">
        <v>-10</v>
      </c>
      <c r="D153" t="s">
        <v>3</v>
      </c>
      <c r="E153" t="s">
        <v>871</v>
      </c>
      <c r="F153" t="str">
        <f>VLOOKUP(Tabel1[[#This Row],[categorie]],Lijst!A:C,3,FALSE)</f>
        <v>Uitgave</v>
      </c>
      <c r="G153">
        <f>IF(F153="Uitgave", -ABS(C153), ABS(C153))</f>
        <v>-10</v>
      </c>
      <c r="H153" t="str">
        <f>VLOOKUP(Tabel1[[#This Row],[categorie]],Lijst!A:B,2,FALSE)</f>
        <v>Vast</v>
      </c>
      <c r="I153" t="str">
        <f>IF(OR(AND(F153="Uitgave", C153&lt;0), AND(F153="Inkomst", C153&gt;0)), "OK", "FOUT")</f>
        <v>OK</v>
      </c>
    </row>
    <row r="154" spans="1:9" x14ac:dyDescent="0.3">
      <c r="A154" s="2">
        <v>45558</v>
      </c>
      <c r="B154" t="str">
        <f>TEXT(A154,"mmmm ")</f>
        <v xml:space="preserve">september </v>
      </c>
      <c r="C154">
        <v>-1.5</v>
      </c>
      <c r="D154" t="str" cm="1">
        <f t="array" ref="D154">IFERROR(
  _xlfn.XLOOKUP(TRUE, ISNUMBER(FIND(Trefwoorden!$A$2:$A$99, E154)), Trefwoorden!$B$2:$B$99),
  "Onbekend"
)</f>
        <v>automaat De Lijn</v>
      </c>
      <c r="E154" t="s">
        <v>872</v>
      </c>
      <c r="F154" t="str">
        <f>VLOOKUP(Tabel1[[#This Row],[categorie]],Lijst!A:C,3,FALSE)</f>
        <v>Uitgave</v>
      </c>
      <c r="G154">
        <f>IF(F154="Uitgave", -ABS(C154), ABS(C154))</f>
        <v>-1.5</v>
      </c>
      <c r="H154" t="str">
        <f>VLOOKUP(Tabel1[[#This Row],[categorie]],Lijst!A:B,2,FALSE)</f>
        <v>Variabel</v>
      </c>
      <c r="I154" t="str">
        <f>IF(OR(AND(F154="Uitgave", C154&lt;0), AND(F154="Inkomst", C154&gt;0)), "OK", "FOUT")</f>
        <v>OK</v>
      </c>
    </row>
    <row r="155" spans="1:9" x14ac:dyDescent="0.3">
      <c r="A155" s="2">
        <v>45558</v>
      </c>
      <c r="B155" t="str">
        <f>TEXT(A155,"mmmm ")</f>
        <v xml:space="preserve">september </v>
      </c>
      <c r="C155">
        <v>-1.5</v>
      </c>
      <c r="D155" t="str" cm="1">
        <f t="array" ref="D155">IFERROR(
  _xlfn.XLOOKUP(TRUE, ISNUMBER(FIND(Trefwoorden!$A$2:$A$99, E155)), Trefwoorden!$B$2:$B$99),
  "Onbekend"
)</f>
        <v>automaat De Lijn</v>
      </c>
      <c r="E155" t="s">
        <v>873</v>
      </c>
      <c r="F155" t="str">
        <f>VLOOKUP(Tabel1[[#This Row],[categorie]],Lijst!A:C,3,FALSE)</f>
        <v>Uitgave</v>
      </c>
      <c r="G155">
        <f>IF(F155="Uitgave", -ABS(C155), ABS(C155))</f>
        <v>-1.5</v>
      </c>
      <c r="H155" t="str">
        <f>VLOOKUP(Tabel1[[#This Row],[categorie]],Lijst!A:B,2,FALSE)</f>
        <v>Variabel</v>
      </c>
      <c r="I155" t="str">
        <f>IF(OR(AND(F155="Uitgave", C155&lt;0), AND(F155="Inkomst", C155&gt;0)), "OK", "FOUT")</f>
        <v>OK</v>
      </c>
    </row>
    <row r="156" spans="1:9" x14ac:dyDescent="0.3">
      <c r="A156" s="2">
        <v>45558</v>
      </c>
      <c r="B156" t="str">
        <f>TEXT(A156,"mmmm ")</f>
        <v xml:space="preserve">september </v>
      </c>
      <c r="C156">
        <v>-43.99</v>
      </c>
      <c r="D156" t="str" cm="1">
        <f t="array" ref="D156">IFERROR(
  _xlfn.XLOOKUP(TRUE, ISNUMBER(FIND(Trefwoorden!$A$2:$A$99, E156)), Trefwoorden!$B$2:$B$99),
  "Onbekend"
)</f>
        <v>Coolblue</v>
      </c>
      <c r="E156" t="s">
        <v>874</v>
      </c>
      <c r="F156" t="str">
        <f>VLOOKUP(Tabel1[[#This Row],[categorie]],Lijst!A:C,3,FALSE)</f>
        <v>Uitgave</v>
      </c>
      <c r="G156">
        <f>IF(F156="Uitgave", -ABS(C156), ABS(C156))</f>
        <v>-43.99</v>
      </c>
      <c r="H156" t="str">
        <f>VLOOKUP(Tabel1[[#This Row],[categorie]],Lijst!A:B,2,FALSE)</f>
        <v>Variabel</v>
      </c>
      <c r="I156" t="str">
        <f>IF(OR(AND(F156="Uitgave", C156&lt;0), AND(F156="Inkomst", C156&gt;0)), "OK", "FOUT")</f>
        <v>OK</v>
      </c>
    </row>
    <row r="157" spans="1:9" x14ac:dyDescent="0.3">
      <c r="A157" s="2">
        <v>45558</v>
      </c>
      <c r="B157" t="str">
        <f>TEXT(A157,"mmmm ")</f>
        <v xml:space="preserve">september </v>
      </c>
      <c r="C157">
        <v>-304</v>
      </c>
      <c r="D157" t="str" cm="1">
        <f t="array" ref="D157">IFERROR(
  _xlfn.XLOOKUP(TRUE, ISNUMBER(FIND(Trefwoorden!$A$2:$A$99, E157)), Trefwoorden!$B$2:$B$99),
  "Onbekend"
)</f>
        <v>Coolblue</v>
      </c>
      <c r="E157" t="s">
        <v>875</v>
      </c>
      <c r="F157" t="str">
        <f>VLOOKUP(Tabel1[[#This Row],[categorie]],Lijst!A:C,3,FALSE)</f>
        <v>Uitgave</v>
      </c>
      <c r="G157">
        <f>IF(F157="Uitgave", -ABS(C157), ABS(C157))</f>
        <v>-304</v>
      </c>
      <c r="H157" t="str">
        <f>VLOOKUP(Tabel1[[#This Row],[categorie]],Lijst!A:B,2,FALSE)</f>
        <v>Variabel</v>
      </c>
      <c r="I157" t="str">
        <f>IF(OR(AND(F157="Uitgave", C157&lt;0), AND(F157="Inkomst", C157&gt;0)), "OK", "FOUT")</f>
        <v>OK</v>
      </c>
    </row>
    <row r="158" spans="1:9" x14ac:dyDescent="0.3">
      <c r="A158" s="2">
        <v>45558</v>
      </c>
      <c r="B158" t="str">
        <f>TEXT(A158,"mmmm ")</f>
        <v xml:space="preserve">september </v>
      </c>
      <c r="C158">
        <v>-3.73</v>
      </c>
      <c r="D158" t="str" cm="1">
        <f t="array" ref="D158">IFERROR(
  _xlfn.XLOOKUP(TRUE, ISNUMBER(FIND(Trefwoorden!$A$2:$A$99, E158)), Trefwoorden!$B$2:$B$99),
  "Onbekend"
)</f>
        <v>Laadbeurt</v>
      </c>
      <c r="E158" t="s">
        <v>876</v>
      </c>
      <c r="F158" t="str">
        <f>VLOOKUP(Tabel1[[#This Row],[categorie]],Lijst!A:C,3,FALSE)</f>
        <v>Uitgave</v>
      </c>
      <c r="G158">
        <f>IF(F158="Uitgave", -ABS(C158), ABS(C158))</f>
        <v>-3.73</v>
      </c>
      <c r="H158" t="str">
        <f>VLOOKUP(Tabel1[[#This Row],[categorie]],Lijst!A:B,2,FALSE)</f>
        <v>Vast</v>
      </c>
      <c r="I158" t="str">
        <f>IF(OR(AND(F158="Uitgave", C158&lt;0), AND(F158="Inkomst", C158&gt;0)), "OK", "FOUT")</f>
        <v>OK</v>
      </c>
    </row>
    <row r="159" spans="1:9" x14ac:dyDescent="0.3">
      <c r="A159" s="2">
        <v>45559</v>
      </c>
      <c r="B159" t="str">
        <f>TEXT(A159,"mmmm ")</f>
        <v xml:space="preserve">september </v>
      </c>
      <c r="C159">
        <v>-8.42</v>
      </c>
      <c r="D159" t="str" cm="1">
        <f t="array" ref="D159">IFERROR(
  _xlfn.XLOOKUP(TRUE, ISNUMBER(FIND(Trefwoorden!$A$2:$A$99, E159)), Trefwoorden!$B$2:$B$99),
  "Onbekend"
)</f>
        <v>voeding</v>
      </c>
      <c r="E159" t="s">
        <v>862</v>
      </c>
      <c r="F159" t="str">
        <f>VLOOKUP(Tabel1[[#This Row],[categorie]],Lijst!A:C,3,FALSE)</f>
        <v>Uitgave</v>
      </c>
      <c r="G159">
        <f>IF(F159="Uitgave", -ABS(C159), ABS(C159))</f>
        <v>-8.42</v>
      </c>
      <c r="H159" t="str">
        <f>VLOOKUP(Tabel1[[#This Row],[categorie]],Lijst!A:B,2,FALSE)</f>
        <v>Vast</v>
      </c>
      <c r="I159" t="str">
        <f>IF(OR(AND(F159="Uitgave", C159&lt;0), AND(F159="Inkomst", C159&gt;0)), "OK", "FOUT")</f>
        <v>OK</v>
      </c>
    </row>
    <row r="160" spans="1:9" x14ac:dyDescent="0.3">
      <c r="A160" s="2">
        <v>45559</v>
      </c>
      <c r="B160" t="str">
        <f>TEXT(A160,"mmmm ")</f>
        <v xml:space="preserve">september </v>
      </c>
      <c r="C160">
        <v>-12.6</v>
      </c>
      <c r="D160" t="str" cm="1">
        <f t="array" ref="D160">IFERROR(
  _xlfn.XLOOKUP(TRUE, ISNUMBER(FIND(Trefwoorden!$A$2:$A$99, E160)), Trefwoorden!$B$2:$B$99),
  "Onbekend"
)</f>
        <v>voeding</v>
      </c>
      <c r="E160" t="s">
        <v>863</v>
      </c>
      <c r="F160" t="str">
        <f>VLOOKUP(Tabel1[[#This Row],[categorie]],Lijst!A:C,3,FALSE)</f>
        <v>Uitgave</v>
      </c>
      <c r="G160">
        <f>IF(F160="Uitgave", -ABS(C160), ABS(C160))</f>
        <v>-12.6</v>
      </c>
      <c r="H160" t="str">
        <f>VLOOKUP(Tabel1[[#This Row],[categorie]],Lijst!A:B,2,FALSE)</f>
        <v>Vast</v>
      </c>
      <c r="I160" t="str">
        <f>IF(OR(AND(F160="Uitgave", C160&lt;0), AND(F160="Inkomst", C160&gt;0)), "OK", "FOUT")</f>
        <v>OK</v>
      </c>
    </row>
    <row r="161" spans="1:9" x14ac:dyDescent="0.3">
      <c r="A161" s="2">
        <v>45559</v>
      </c>
      <c r="B161" t="str">
        <f>TEXT(A161,"mmmm ")</f>
        <v xml:space="preserve">september </v>
      </c>
      <c r="C161">
        <v>-2.54</v>
      </c>
      <c r="D161" t="str" cm="1">
        <f t="array" ref="D161">IFERROR(
  _xlfn.XLOOKUP(TRUE, ISNUMBER(FIND(Trefwoorden!$A$2:$A$99, E161)), Trefwoorden!$B$2:$B$99),
  "Onbekend"
)</f>
        <v>Laadbeurt</v>
      </c>
      <c r="E161" t="s">
        <v>864</v>
      </c>
      <c r="F161" t="str">
        <f>VLOOKUP(Tabel1[[#This Row],[categorie]],Lijst!A:C,3,FALSE)</f>
        <v>Uitgave</v>
      </c>
      <c r="G161">
        <f>IF(F161="Uitgave", -ABS(C161), ABS(C161))</f>
        <v>-2.54</v>
      </c>
      <c r="H161" t="str">
        <f>VLOOKUP(Tabel1[[#This Row],[categorie]],Lijst!A:B,2,FALSE)</f>
        <v>Vast</v>
      </c>
      <c r="I161" t="str">
        <f>IF(OR(AND(F161="Uitgave", C161&lt;0), AND(F161="Inkomst", C161&gt;0)), "OK", "FOUT")</f>
        <v>OK</v>
      </c>
    </row>
    <row r="162" spans="1:9" x14ac:dyDescent="0.3">
      <c r="A162" s="2">
        <v>45559</v>
      </c>
      <c r="B162" t="str">
        <f>TEXT(A162,"mmmm ")</f>
        <v xml:space="preserve">september </v>
      </c>
      <c r="C162">
        <v>-5</v>
      </c>
      <c r="D162" t="str" cm="1">
        <f t="array" ref="D162">IFERROR(
  _xlfn.XLOOKUP(TRUE, ISNUMBER(FIND(Trefwoorden!$A$2:$A$99, E162)), Trefwoorden!$B$2:$B$99),
  "Onbekend"
)</f>
        <v>Laadbeurt</v>
      </c>
      <c r="E162" t="s">
        <v>865</v>
      </c>
      <c r="F162" t="str">
        <f>VLOOKUP(Tabel1[[#This Row],[categorie]],Lijst!A:C,3,FALSE)</f>
        <v>Uitgave</v>
      </c>
      <c r="G162">
        <f>IF(F162="Uitgave", -ABS(C162), ABS(C162))</f>
        <v>-5</v>
      </c>
      <c r="H162" t="str">
        <f>VLOOKUP(Tabel1[[#This Row],[categorie]],Lijst!A:B,2,FALSE)</f>
        <v>Vast</v>
      </c>
      <c r="I162" t="str">
        <f>IF(OR(AND(F162="Uitgave", C162&lt;0), AND(F162="Inkomst", C162&gt;0)), "OK", "FOUT")</f>
        <v>OK</v>
      </c>
    </row>
    <row r="163" spans="1:9" x14ac:dyDescent="0.3">
      <c r="A163" s="2">
        <v>45559</v>
      </c>
      <c r="B163" t="str">
        <f>TEXT(A163,"mmmm ")</f>
        <v xml:space="preserve">september </v>
      </c>
      <c r="C163">
        <v>-29.99</v>
      </c>
      <c r="D163" t="str" cm="1">
        <f t="array" ref="D163">IFERROR(
  _xlfn.XLOOKUP(TRUE, ISNUMBER(FIND(Trefwoorden!$A$2:$A$99, E163)), Trefwoorden!$B$2:$B$99),
  "Onbekend"
)</f>
        <v>GSM Bram</v>
      </c>
      <c r="E163" t="s">
        <v>866</v>
      </c>
      <c r="F163" t="str">
        <f>VLOOKUP(Tabel1[[#This Row],[categorie]],Lijst!A:C,3,FALSE)</f>
        <v>Uitgave</v>
      </c>
      <c r="G163">
        <f>IF(F163="Uitgave", -ABS(C163), ABS(C163))</f>
        <v>-29.99</v>
      </c>
      <c r="H163" t="str">
        <f>VLOOKUP(Tabel1[[#This Row],[categorie]],Lijst!A:B,2,FALSE)</f>
        <v>Vast</v>
      </c>
      <c r="I163" t="str">
        <f>IF(OR(AND(F163="Uitgave", C163&lt;0), AND(F163="Inkomst", C163&gt;0)), "OK", "FOUT")</f>
        <v>OK</v>
      </c>
    </row>
    <row r="164" spans="1:9" x14ac:dyDescent="0.3">
      <c r="A164" s="2">
        <v>45560</v>
      </c>
      <c r="B164" t="str">
        <f>TEXT(A164,"mmmm ")</f>
        <v xml:space="preserve">september </v>
      </c>
      <c r="C164">
        <v>-63</v>
      </c>
      <c r="D164" t="str" cm="1">
        <f t="array" ref="D164">IFERROR(
  _xlfn.XLOOKUP(TRUE, ISNUMBER(FIND(Trefwoorden!$A$2:$A$99, E164)), Trefwoorden!$B$2:$B$99),
  "Onbekend"
)</f>
        <v>Ouders Bram</v>
      </c>
      <c r="E164" t="s">
        <v>855</v>
      </c>
      <c r="F164" t="s">
        <v>18</v>
      </c>
      <c r="G164">
        <f>IF(F164="Uitgave", -ABS(C164), ABS(C164))</f>
        <v>-63</v>
      </c>
      <c r="H164" t="str">
        <f>VLOOKUP(Tabel1[[#This Row],[categorie]],Lijst!A:B,2,FALSE)</f>
        <v>Variabel</v>
      </c>
      <c r="I164" t="str">
        <f>IF(OR(AND(F164="Uitgave", C164&lt;0), AND(F164="Inkomst", C164&gt;0)), "OK", "FOUT")</f>
        <v>OK</v>
      </c>
    </row>
    <row r="165" spans="1:9" x14ac:dyDescent="0.3">
      <c r="A165" s="2">
        <v>45560</v>
      </c>
      <c r="B165" t="str">
        <f>TEXT(A165,"mmmm ")</f>
        <v xml:space="preserve">september </v>
      </c>
      <c r="C165">
        <v>-1.5</v>
      </c>
      <c r="D165" t="str" cm="1">
        <f t="array" ref="D165">IFERROR(
  _xlfn.XLOOKUP(TRUE, ISNUMBER(FIND(Trefwoorden!$A$2:$A$99, E165)), Trefwoorden!$B$2:$B$99),
  "Onbekend"
)</f>
        <v>automaat De Lijn</v>
      </c>
      <c r="E165" t="s">
        <v>856</v>
      </c>
      <c r="F165" t="str">
        <f>VLOOKUP(Tabel1[[#This Row],[categorie]],Lijst!A:C,3,FALSE)</f>
        <v>Uitgave</v>
      </c>
      <c r="G165">
        <f>IF(F165="Uitgave", -ABS(C165), ABS(C165))</f>
        <v>-1.5</v>
      </c>
      <c r="H165" t="str">
        <f>VLOOKUP(Tabel1[[#This Row],[categorie]],Lijst!A:B,2,FALSE)</f>
        <v>Variabel</v>
      </c>
      <c r="I165" t="str">
        <f>IF(OR(AND(F165="Uitgave", C165&lt;0), AND(F165="Inkomst", C165&gt;0)), "OK", "FOUT")</f>
        <v>OK</v>
      </c>
    </row>
    <row r="166" spans="1:9" x14ac:dyDescent="0.3">
      <c r="A166" s="2">
        <v>45560</v>
      </c>
      <c r="B166" t="str">
        <f>TEXT(A166,"mmmm ")</f>
        <v xml:space="preserve">september </v>
      </c>
      <c r="C166">
        <v>-0.9</v>
      </c>
      <c r="D166" t="str" cm="1">
        <f t="array" ref="D166">IFERROR(
  _xlfn.XLOOKUP(TRUE, ISNUMBER(FIND(Trefwoorden!$A$2:$A$99, E166)), Trefwoorden!$B$2:$B$99),
  "Onbekend"
)</f>
        <v>automaat De Lijn</v>
      </c>
      <c r="E166" t="s">
        <v>857</v>
      </c>
      <c r="F166" t="str">
        <f>VLOOKUP(Tabel1[[#This Row],[categorie]],Lijst!A:C,3,FALSE)</f>
        <v>Uitgave</v>
      </c>
      <c r="G166">
        <f>IF(F166="Uitgave", -ABS(C166), ABS(C166))</f>
        <v>-0.9</v>
      </c>
      <c r="H166" t="str">
        <f>VLOOKUP(Tabel1[[#This Row],[categorie]],Lijst!A:B,2,FALSE)</f>
        <v>Variabel</v>
      </c>
      <c r="I166" t="str">
        <f>IF(OR(AND(F166="Uitgave", C166&lt;0), AND(F166="Inkomst", C166&gt;0)), "OK", "FOUT")</f>
        <v>OK</v>
      </c>
    </row>
    <row r="167" spans="1:9" x14ac:dyDescent="0.3">
      <c r="A167" s="2">
        <v>45560</v>
      </c>
      <c r="B167" t="str">
        <f>TEXT(A167,"mmmm ")</f>
        <v xml:space="preserve">september </v>
      </c>
      <c r="C167">
        <v>-1.5</v>
      </c>
      <c r="D167" t="str" cm="1">
        <f t="array" ref="D167">IFERROR(
  _xlfn.XLOOKUP(TRUE, ISNUMBER(FIND(Trefwoorden!$A$2:$A$99, E167)), Trefwoorden!$B$2:$B$99),
  "Onbekend"
)</f>
        <v>automaat De Lijn</v>
      </c>
      <c r="E167" t="s">
        <v>858</v>
      </c>
      <c r="F167" t="str">
        <f>VLOOKUP(Tabel1[[#This Row],[categorie]],Lijst!A:C,3,FALSE)</f>
        <v>Uitgave</v>
      </c>
      <c r="G167">
        <f>IF(F167="Uitgave", -ABS(C167), ABS(C167))</f>
        <v>-1.5</v>
      </c>
      <c r="H167" t="str">
        <f>VLOOKUP(Tabel1[[#This Row],[categorie]],Lijst!A:B,2,FALSE)</f>
        <v>Variabel</v>
      </c>
      <c r="I167" t="str">
        <f>IF(OR(AND(F167="Uitgave", C167&lt;0), AND(F167="Inkomst", C167&gt;0)), "OK", "FOUT")</f>
        <v>OK</v>
      </c>
    </row>
    <row r="168" spans="1:9" x14ac:dyDescent="0.3">
      <c r="A168" s="2">
        <v>45560</v>
      </c>
      <c r="B168" t="str">
        <f>TEXT(A168,"mmmm ")</f>
        <v xml:space="preserve">september </v>
      </c>
      <c r="C168">
        <v>-1.5</v>
      </c>
      <c r="D168" t="str" cm="1">
        <f t="array" ref="D168">IFERROR(
  _xlfn.XLOOKUP(TRUE, ISNUMBER(FIND(Trefwoorden!$A$2:$A$99, E168)), Trefwoorden!$B$2:$B$99),
  "Onbekend"
)</f>
        <v>automaat De Lijn</v>
      </c>
      <c r="E168" t="s">
        <v>859</v>
      </c>
      <c r="F168" t="str">
        <f>VLOOKUP(Tabel1[[#This Row],[categorie]],Lijst!A:C,3,FALSE)</f>
        <v>Uitgave</v>
      </c>
      <c r="G168">
        <f>IF(F168="Uitgave", -ABS(C168), ABS(C168))</f>
        <v>-1.5</v>
      </c>
      <c r="H168" t="str">
        <f>VLOOKUP(Tabel1[[#This Row],[categorie]],Lijst!A:B,2,FALSE)</f>
        <v>Variabel</v>
      </c>
      <c r="I168" t="str">
        <f>IF(OR(AND(F168="Uitgave", C168&lt;0), AND(F168="Inkomst", C168&gt;0)), "OK", "FOUT")</f>
        <v>OK</v>
      </c>
    </row>
    <row r="169" spans="1:9" x14ac:dyDescent="0.3">
      <c r="A169" s="2">
        <v>45560</v>
      </c>
      <c r="B169" t="str">
        <f>TEXT(A169,"mmmm ")</f>
        <v xml:space="preserve">september </v>
      </c>
      <c r="C169">
        <v>-7.48</v>
      </c>
      <c r="D169" t="str" cm="1">
        <f t="array" ref="D169">IFERROR(
  _xlfn.XLOOKUP(TRUE, ISNUMBER(FIND(Trefwoorden!$A$2:$A$99, E169)), Trefwoorden!$B$2:$B$99),
  "Onbekend"
)</f>
        <v>voeding</v>
      </c>
      <c r="E169" t="s">
        <v>860</v>
      </c>
      <c r="F169" t="str">
        <f>VLOOKUP(Tabel1[[#This Row],[categorie]],Lijst!A:C,3,FALSE)</f>
        <v>Uitgave</v>
      </c>
      <c r="G169">
        <f>IF(F169="Uitgave", -ABS(C169), ABS(C169))</f>
        <v>-7.48</v>
      </c>
      <c r="H169" t="str">
        <f>VLOOKUP(Tabel1[[#This Row],[categorie]],Lijst!A:B,2,FALSE)</f>
        <v>Vast</v>
      </c>
      <c r="I169" t="str">
        <f>IF(OR(AND(F169="Uitgave", C169&lt;0), AND(F169="Inkomst", C169&gt;0)), "OK", "FOUT")</f>
        <v>OK</v>
      </c>
    </row>
    <row r="170" spans="1:9" x14ac:dyDescent="0.3">
      <c r="A170" s="2">
        <v>45560</v>
      </c>
      <c r="B170" t="str">
        <f>TEXT(A170,"mmmm ")</f>
        <v xml:space="preserve">september </v>
      </c>
      <c r="C170">
        <v>-16.11</v>
      </c>
      <c r="D170" t="str" cm="1">
        <f t="array" ref="D170">IFERROR(
  _xlfn.XLOOKUP(TRUE, ISNUMBER(FIND(Trefwoorden!$A$2:$A$99, E170)), Trefwoorden!$B$2:$B$99),
  "Onbekend"
)</f>
        <v>voeding</v>
      </c>
      <c r="E170" t="s">
        <v>861</v>
      </c>
      <c r="F170" t="str">
        <f>VLOOKUP(Tabel1[[#This Row],[categorie]],Lijst!A:C,3,FALSE)</f>
        <v>Uitgave</v>
      </c>
      <c r="G170">
        <f>IF(F170="Uitgave", -ABS(C170), ABS(C170))</f>
        <v>-16.11</v>
      </c>
      <c r="H170" t="str">
        <f>VLOOKUP(Tabel1[[#This Row],[categorie]],Lijst!A:B,2,FALSE)</f>
        <v>Vast</v>
      </c>
      <c r="I170" t="str">
        <f>IF(OR(AND(F170="Uitgave", C170&lt;0), AND(F170="Inkomst", C170&gt;0)), "OK", "FOUT")</f>
        <v>OK</v>
      </c>
    </row>
    <row r="171" spans="1:9" x14ac:dyDescent="0.3">
      <c r="A171" s="2">
        <v>45561</v>
      </c>
      <c r="B171" t="str">
        <f>TEXT(A171,"mmmm ")</f>
        <v xml:space="preserve">september </v>
      </c>
      <c r="C171">
        <v>-1.5</v>
      </c>
      <c r="D171" t="str" cm="1">
        <f t="array" ref="D171">IFERROR(
  _xlfn.XLOOKUP(TRUE, ISNUMBER(FIND(Trefwoorden!$A$2:$A$99, E171)), Trefwoorden!$B$2:$B$99),
  "Onbekend"
)</f>
        <v>automaat De Lijn</v>
      </c>
      <c r="E171" t="s">
        <v>842</v>
      </c>
      <c r="F171" t="str">
        <f>VLOOKUP(Tabel1[[#This Row],[categorie]],Lijst!A:C,3,FALSE)</f>
        <v>Uitgave</v>
      </c>
      <c r="G171">
        <f>IF(F171="Uitgave", -ABS(C171), ABS(C171))</f>
        <v>-1.5</v>
      </c>
      <c r="H171" t="str">
        <f>VLOOKUP(Tabel1[[#This Row],[categorie]],Lijst!A:B,2,FALSE)</f>
        <v>Variabel</v>
      </c>
      <c r="I171" t="str">
        <f>IF(OR(AND(F171="Uitgave", C171&lt;0), AND(F171="Inkomst", C171&gt;0)), "OK", "FOUT")</f>
        <v>OK</v>
      </c>
    </row>
    <row r="172" spans="1:9" x14ac:dyDescent="0.3">
      <c r="A172" s="2">
        <v>45561</v>
      </c>
      <c r="B172" t="str">
        <f>TEXT(A172,"mmmm ")</f>
        <v xml:space="preserve">september </v>
      </c>
      <c r="C172">
        <v>-1</v>
      </c>
      <c r="D172" t="s">
        <v>21</v>
      </c>
      <c r="E172" t="s">
        <v>843</v>
      </c>
      <c r="F172" t="str">
        <f>VLOOKUP(Tabel1[[#This Row],[categorie]],Lijst!A:C,3,FALSE)</f>
        <v>Uitgave</v>
      </c>
      <c r="G172">
        <f>IF(F172="Uitgave", -ABS(C172), ABS(C172))</f>
        <v>-1</v>
      </c>
      <c r="H172" t="str">
        <f>VLOOKUP(Tabel1[[#This Row],[categorie]],Lijst!A:B,2,FALSE)</f>
        <v>Variabel</v>
      </c>
      <c r="I172" t="str">
        <f>IF(OR(AND(F172="Uitgave", C172&lt;0), AND(F172="Inkomst", C172&gt;0)), "OK", "FOUT")</f>
        <v>OK</v>
      </c>
    </row>
    <row r="173" spans="1:9" x14ac:dyDescent="0.3">
      <c r="A173" s="2">
        <v>45561</v>
      </c>
      <c r="B173" t="str">
        <f>TEXT(A173,"mmmm ")</f>
        <v xml:space="preserve">september </v>
      </c>
      <c r="C173">
        <v>-1</v>
      </c>
      <c r="D173" t="s">
        <v>21</v>
      </c>
      <c r="E173" t="s">
        <v>844</v>
      </c>
      <c r="F173" t="str">
        <f>VLOOKUP(Tabel1[[#This Row],[categorie]],Lijst!A:C,3,FALSE)</f>
        <v>Uitgave</v>
      </c>
      <c r="G173">
        <f>IF(F173="Uitgave", -ABS(C173), ABS(C173))</f>
        <v>-1</v>
      </c>
      <c r="H173" t="str">
        <f>VLOOKUP(Tabel1[[#This Row],[categorie]],Lijst!A:B,2,FALSE)</f>
        <v>Variabel</v>
      </c>
      <c r="I173" t="str">
        <f>IF(OR(AND(F173="Uitgave", C173&lt;0), AND(F173="Inkomst", C173&gt;0)), "OK", "FOUT")</f>
        <v>OK</v>
      </c>
    </row>
    <row r="174" spans="1:9" x14ac:dyDescent="0.3">
      <c r="A174" s="2">
        <v>45561</v>
      </c>
      <c r="B174" t="str">
        <f>TEXT(A174,"mmmm ")</f>
        <v xml:space="preserve">september </v>
      </c>
      <c r="C174">
        <v>-1.5</v>
      </c>
      <c r="D174" t="str" cm="1">
        <f t="array" ref="D174">IFERROR(
  _xlfn.XLOOKUP(TRUE, ISNUMBER(FIND(Trefwoorden!$A$2:$A$99, E174)), Trefwoorden!$B$2:$B$99),
  "Onbekend"
)</f>
        <v>automaat De Lijn</v>
      </c>
      <c r="E174" t="s">
        <v>845</v>
      </c>
      <c r="F174" t="str">
        <f>VLOOKUP(Tabel1[[#This Row],[categorie]],Lijst!A:C,3,FALSE)</f>
        <v>Uitgave</v>
      </c>
      <c r="G174">
        <f>IF(F174="Uitgave", -ABS(C174), ABS(C174))</f>
        <v>-1.5</v>
      </c>
      <c r="H174" t="str">
        <f>VLOOKUP(Tabel1[[#This Row],[categorie]],Lijst!A:B,2,FALSE)</f>
        <v>Variabel</v>
      </c>
      <c r="I174" t="str">
        <f>IF(OR(AND(F174="Uitgave", C174&lt;0), AND(F174="Inkomst", C174&gt;0)), "OK", "FOUT")</f>
        <v>OK</v>
      </c>
    </row>
    <row r="175" spans="1:9" x14ac:dyDescent="0.3">
      <c r="A175" s="2">
        <v>45561</v>
      </c>
      <c r="B175" t="str">
        <f>TEXT(A175,"mmmm ")</f>
        <v xml:space="preserve">september </v>
      </c>
      <c r="C175">
        <v>-1.5</v>
      </c>
      <c r="D175" t="str" cm="1">
        <f t="array" ref="D175">IFERROR(
  _xlfn.XLOOKUP(TRUE, ISNUMBER(FIND(Trefwoorden!$A$2:$A$99, E175)), Trefwoorden!$B$2:$B$99),
  "Onbekend"
)</f>
        <v>automaat De Lijn</v>
      </c>
      <c r="E175" t="s">
        <v>846</v>
      </c>
      <c r="F175" t="str">
        <f>VLOOKUP(Tabel1[[#This Row],[categorie]],Lijst!A:C,3,FALSE)</f>
        <v>Uitgave</v>
      </c>
      <c r="G175">
        <f>IF(F175="Uitgave", -ABS(C175), ABS(C175))</f>
        <v>-1.5</v>
      </c>
      <c r="H175" t="str">
        <f>VLOOKUP(Tabel1[[#This Row],[categorie]],Lijst!A:B,2,FALSE)</f>
        <v>Variabel</v>
      </c>
      <c r="I175" t="str">
        <f>IF(OR(AND(F175="Uitgave", C175&lt;0), AND(F175="Inkomst", C175&gt;0)), "OK", "FOUT")</f>
        <v>OK</v>
      </c>
    </row>
    <row r="176" spans="1:9" x14ac:dyDescent="0.3">
      <c r="A176" s="2">
        <v>45561</v>
      </c>
      <c r="B176" t="str">
        <f>TEXT(A176,"mmmm ")</f>
        <v xml:space="preserve">september </v>
      </c>
      <c r="C176">
        <v>-2</v>
      </c>
      <c r="D176" t="s">
        <v>3</v>
      </c>
      <c r="E176" t="s">
        <v>848</v>
      </c>
      <c r="F176" t="str">
        <f>VLOOKUP(Tabel1[[#This Row],[categorie]],Lijst!A:C,3,FALSE)</f>
        <v>Uitgave</v>
      </c>
      <c r="G176">
        <f>IF(F176="Uitgave", -ABS(C176), ABS(C176))</f>
        <v>-2</v>
      </c>
      <c r="H176" t="str">
        <f>VLOOKUP(Tabel1[[#This Row],[categorie]],Lijst!A:B,2,FALSE)</f>
        <v>Vast</v>
      </c>
      <c r="I176" t="str">
        <f>IF(OR(AND(F176="Uitgave", C176&lt;0), AND(F176="Inkomst", C176&gt;0)), "OK", "FOUT")</f>
        <v>OK</v>
      </c>
    </row>
    <row r="177" spans="1:9" x14ac:dyDescent="0.3">
      <c r="A177" s="2">
        <v>45561</v>
      </c>
      <c r="B177" t="str">
        <f>TEXT(A177,"mmmm ")</f>
        <v xml:space="preserve">september </v>
      </c>
      <c r="C177">
        <v>-6.75</v>
      </c>
      <c r="D177" t="s">
        <v>35</v>
      </c>
      <c r="E177" t="s">
        <v>849</v>
      </c>
      <c r="F177" t="str">
        <f>VLOOKUP(Tabel1[[#This Row],[categorie]],Lijst!A:C,3,FALSE)</f>
        <v>Uitgave</v>
      </c>
      <c r="G177">
        <f>IF(F177="Uitgave", -ABS(C177), ABS(C177))</f>
        <v>-6.75</v>
      </c>
      <c r="H177" t="str">
        <f>VLOOKUP(Tabel1[[#This Row],[categorie]],Lijst!A:B,2,FALSE)</f>
        <v>Variabel</v>
      </c>
      <c r="I177" t="str">
        <f>IF(OR(AND(F177="Uitgave", C177&lt;0), AND(F177="Inkomst", C177&gt;0)), "OK", "FOUT")</f>
        <v>OK</v>
      </c>
    </row>
    <row r="178" spans="1:9" x14ac:dyDescent="0.3">
      <c r="A178" s="2">
        <v>45561</v>
      </c>
      <c r="B178" t="str">
        <f>TEXT(A178,"mmmm ")</f>
        <v xml:space="preserve">september </v>
      </c>
      <c r="C178">
        <v>-1.9</v>
      </c>
      <c r="D178" t="str" cm="1">
        <f t="array" ref="D178">IFERROR(
  _xlfn.XLOOKUP(TRUE, ISNUMBER(FIND(Trefwoorden!$A$2:$A$99, E178)), Trefwoorden!$B$2:$B$99),
  "Onbekend"
)</f>
        <v>voeding</v>
      </c>
      <c r="E178" t="s">
        <v>850</v>
      </c>
      <c r="F178" t="str">
        <f>VLOOKUP(Tabel1[[#This Row],[categorie]],Lijst!A:C,3,FALSE)</f>
        <v>Uitgave</v>
      </c>
      <c r="G178">
        <f>IF(F178="Uitgave", -ABS(C178), ABS(C178))</f>
        <v>-1.9</v>
      </c>
      <c r="H178" t="str">
        <f>VLOOKUP(Tabel1[[#This Row],[categorie]],Lijst!A:B,2,FALSE)</f>
        <v>Vast</v>
      </c>
      <c r="I178" t="str">
        <f>IF(OR(AND(F178="Uitgave", C178&lt;0), AND(F178="Inkomst", C178&gt;0)), "OK", "FOUT")</f>
        <v>OK</v>
      </c>
    </row>
    <row r="179" spans="1:9" x14ac:dyDescent="0.3">
      <c r="A179" s="2">
        <v>45561</v>
      </c>
      <c r="B179" t="str">
        <f>TEXT(A179,"mmmm ")</f>
        <v xml:space="preserve">september </v>
      </c>
      <c r="C179">
        <v>-5</v>
      </c>
      <c r="D179" t="s">
        <v>3</v>
      </c>
      <c r="E179" t="s">
        <v>851</v>
      </c>
      <c r="F179" t="str">
        <f>VLOOKUP(Tabel1[[#This Row],[categorie]],Lijst!A:C,3,FALSE)</f>
        <v>Uitgave</v>
      </c>
      <c r="G179">
        <f>IF(F179="Uitgave", -ABS(C179), ABS(C179))</f>
        <v>-5</v>
      </c>
      <c r="H179" t="str">
        <f>VLOOKUP(Tabel1[[#This Row],[categorie]],Lijst!A:B,2,FALSE)</f>
        <v>Vast</v>
      </c>
      <c r="I179" t="str">
        <f>IF(OR(AND(F179="Uitgave", C179&lt;0), AND(F179="Inkomst", C179&gt;0)), "OK", "FOUT")</f>
        <v>OK</v>
      </c>
    </row>
    <row r="180" spans="1:9" x14ac:dyDescent="0.3">
      <c r="A180" s="2">
        <v>45561</v>
      </c>
      <c r="B180" t="str">
        <f>TEXT(A180,"mmmm ")</f>
        <v xml:space="preserve">september </v>
      </c>
      <c r="C180">
        <v>-0.56000000000000005</v>
      </c>
      <c r="D180" t="str" cm="1">
        <f t="array" ref="D180">IFERROR(
  _xlfn.XLOOKUP(TRUE, ISNUMBER(FIND(Trefwoorden!$A$2:$A$99, E180)), Trefwoorden!$B$2:$B$99),
  "Onbekend"
)</f>
        <v>Laadbeurt</v>
      </c>
      <c r="E180" t="s">
        <v>852</v>
      </c>
      <c r="F180" t="str">
        <f>VLOOKUP(Tabel1[[#This Row],[categorie]],Lijst!A:C,3,FALSE)</f>
        <v>Uitgave</v>
      </c>
      <c r="G180">
        <f>IF(F180="Uitgave", -ABS(C180), ABS(C180))</f>
        <v>-0.56000000000000005</v>
      </c>
      <c r="H180" t="str">
        <f>VLOOKUP(Tabel1[[#This Row],[categorie]],Lijst!A:B,2,FALSE)</f>
        <v>Vast</v>
      </c>
      <c r="I180" t="str">
        <f>IF(OR(AND(F180="Uitgave", C180&lt;0), AND(F180="Inkomst", C180&gt;0)), "OK", "FOUT")</f>
        <v>OK</v>
      </c>
    </row>
    <row r="181" spans="1:9" x14ac:dyDescent="0.3">
      <c r="A181" s="2">
        <v>45561</v>
      </c>
      <c r="B181" t="str">
        <f>TEXT(A181,"mmmm ")</f>
        <v xml:space="preserve">september </v>
      </c>
      <c r="C181">
        <v>-5</v>
      </c>
      <c r="D181" t="str" cm="1">
        <f t="array" ref="D181">IFERROR(
  _xlfn.XLOOKUP(TRUE, ISNUMBER(FIND(Trefwoorden!$A$2:$A$99, E181)), Trefwoorden!$B$2:$B$99),
  "Onbekend"
)</f>
        <v>Laadbeurt</v>
      </c>
      <c r="E181" t="s">
        <v>853</v>
      </c>
      <c r="F181" t="str">
        <f>VLOOKUP(Tabel1[[#This Row],[categorie]],Lijst!A:C,3,FALSE)</f>
        <v>Uitgave</v>
      </c>
      <c r="G181">
        <f>IF(F181="Uitgave", -ABS(C181), ABS(C181))</f>
        <v>-5</v>
      </c>
      <c r="H181" t="str">
        <f>VLOOKUP(Tabel1[[#This Row],[categorie]],Lijst!A:B,2,FALSE)</f>
        <v>Vast</v>
      </c>
      <c r="I181" t="str">
        <f>IF(OR(AND(F181="Uitgave", C181&lt;0), AND(F181="Inkomst", C181&gt;0)), "OK", "FOUT")</f>
        <v>OK</v>
      </c>
    </row>
    <row r="182" spans="1:9" x14ac:dyDescent="0.3">
      <c r="A182" s="2">
        <v>45561</v>
      </c>
      <c r="B182" t="str">
        <f>TEXT(A182,"mmmm ")</f>
        <v xml:space="preserve">september </v>
      </c>
      <c r="C182">
        <v>-113.49</v>
      </c>
      <c r="D182" t="str" cm="1">
        <f t="array" ref="D182">IFERROR(
  _xlfn.XLOOKUP(TRUE, ISNUMBER(FIND(Trefwoorden!$A$2:$A$99, E182)), Trefwoorden!$B$2:$B$99),
  "Onbekend"
)</f>
        <v>AXA</v>
      </c>
      <c r="E182" t="s">
        <v>854</v>
      </c>
      <c r="F182" t="str">
        <f>VLOOKUP(Tabel1[[#This Row],[categorie]],Lijst!A:C,3,FALSE)</f>
        <v>Uitgave</v>
      </c>
      <c r="G182">
        <f>IF(F182="Uitgave", -ABS(C182), ABS(C182))</f>
        <v>-113.49</v>
      </c>
      <c r="H182" t="str">
        <f>VLOOKUP(Tabel1[[#This Row],[categorie]],Lijst!A:B,2,FALSE)</f>
        <v>Vast</v>
      </c>
      <c r="I182" t="str">
        <f>IF(OR(AND(F182="Uitgave", C182&lt;0), AND(F182="Inkomst", C182&gt;0)), "OK", "FOUT")</f>
        <v>OK</v>
      </c>
    </row>
    <row r="183" spans="1:9" x14ac:dyDescent="0.3">
      <c r="A183" s="2">
        <v>45561</v>
      </c>
      <c r="B183" t="str">
        <f>TEXT(A183,"mmmm ")</f>
        <v xml:space="preserve">september </v>
      </c>
      <c r="C183">
        <v>-6.7</v>
      </c>
      <c r="D183" t="s">
        <v>82</v>
      </c>
      <c r="E183" t="s">
        <v>847</v>
      </c>
      <c r="F183" t="s">
        <v>18</v>
      </c>
      <c r="G183">
        <f>IF(F183="Uitgave", -ABS(C183), ABS(C183))</f>
        <v>-6.7</v>
      </c>
      <c r="H183" t="str">
        <f>VLOOKUP(Tabel1[[#This Row],[categorie]],Lijst!A:B,2,FALSE)</f>
        <v>Vast</v>
      </c>
      <c r="I183" t="str">
        <f>IF(OR(AND(F183="Uitgave", C183&lt;0), AND(F183="Inkomst", C183&gt;0)), "OK", "FOUT")</f>
        <v>OK</v>
      </c>
    </row>
    <row r="184" spans="1:9" x14ac:dyDescent="0.3">
      <c r="A184" s="2">
        <v>45561</v>
      </c>
      <c r="B184" t="str">
        <f>TEXT(A184,"mmmm ")</f>
        <v xml:space="preserve">september </v>
      </c>
      <c r="C184">
        <v>170</v>
      </c>
      <c r="D184" t="str" cm="1">
        <f t="array" ref="D184">IFERROR(
  _xlfn.XLOOKUP(TRUE, ISNUMBER(FIND(Trefwoorden!$A$2:$A$99, E184)), Trefwoorden!$B$2:$B$99),
  "Onbekend"
)</f>
        <v>Ouders Bram</v>
      </c>
      <c r="E184" t="s">
        <v>841</v>
      </c>
      <c r="F184" t="s">
        <v>17</v>
      </c>
      <c r="G184">
        <f>IF(F184="Uitgave", -ABS(C184), ABS(C184))</f>
        <v>170</v>
      </c>
      <c r="H184" t="str">
        <f>VLOOKUP(Tabel1[[#This Row],[categorie]],Lijst!A:B,2,FALSE)</f>
        <v>Variabel</v>
      </c>
      <c r="I184" t="str">
        <f>IF(OR(AND(F184="Uitgave", C184&lt;0), AND(F184="Inkomst", C184&gt;0)), "OK", "FOUT")</f>
        <v>OK</v>
      </c>
    </row>
    <row r="185" spans="1:9" x14ac:dyDescent="0.3">
      <c r="A185" s="2">
        <v>45562</v>
      </c>
      <c r="B185" t="str">
        <f>TEXT(A185,"mmmm ")</f>
        <v xml:space="preserve">september </v>
      </c>
      <c r="C185">
        <v>-32</v>
      </c>
      <c r="D185" t="s">
        <v>21</v>
      </c>
      <c r="E185" t="s">
        <v>832</v>
      </c>
      <c r="F185" t="str">
        <f>VLOOKUP(Tabel1[[#This Row],[categorie]],Lijst!A:C,3,FALSE)</f>
        <v>Uitgave</v>
      </c>
      <c r="G185">
        <f>IF(F185="Uitgave", -ABS(C185), ABS(C185))</f>
        <v>-32</v>
      </c>
      <c r="H185" t="str">
        <f>VLOOKUP(Tabel1[[#This Row],[categorie]],Lijst!A:B,2,FALSE)</f>
        <v>Variabel</v>
      </c>
      <c r="I185" t="str">
        <f>IF(OR(AND(F185="Uitgave", C185&lt;0), AND(F185="Inkomst", C185&gt;0)), "OK", "FOUT")</f>
        <v>OK</v>
      </c>
    </row>
    <row r="186" spans="1:9" x14ac:dyDescent="0.3">
      <c r="A186" s="2">
        <v>45562</v>
      </c>
      <c r="B186" t="str">
        <f>TEXT(A186,"mmmm ")</f>
        <v xml:space="preserve">september </v>
      </c>
      <c r="C186">
        <v>-5.8</v>
      </c>
      <c r="D186" t="str" cm="1">
        <f t="array" ref="D186">IFERROR(
  _xlfn.XLOOKUP(TRUE, ISNUMBER(FIND(Trefwoorden!$A$2:$A$99, E186)), Trefwoorden!$B$2:$B$99),
  "Onbekend"
)</f>
        <v>voeding</v>
      </c>
      <c r="E186" t="s">
        <v>834</v>
      </c>
      <c r="F186" t="str">
        <f>VLOOKUP(Tabel1[[#This Row],[categorie]],Lijst!A:C,3,FALSE)</f>
        <v>Uitgave</v>
      </c>
      <c r="G186">
        <f>IF(F186="Uitgave", -ABS(C186), ABS(C186))</f>
        <v>-5.8</v>
      </c>
      <c r="H186" t="str">
        <f>VLOOKUP(Tabel1[[#This Row],[categorie]],Lijst!A:B,2,FALSE)</f>
        <v>Vast</v>
      </c>
      <c r="I186" t="str">
        <f>IF(OR(AND(F186="Uitgave", C186&lt;0), AND(F186="Inkomst", C186&gt;0)), "OK", "FOUT")</f>
        <v>OK</v>
      </c>
    </row>
    <row r="187" spans="1:9" x14ac:dyDescent="0.3">
      <c r="A187" s="2">
        <v>45562</v>
      </c>
      <c r="B187" t="str">
        <f>TEXT(A187,"mmmm ")</f>
        <v xml:space="preserve">september </v>
      </c>
      <c r="C187">
        <v>-1.5</v>
      </c>
      <c r="D187" t="str" cm="1">
        <f t="array" ref="D187">IFERROR(
  _xlfn.XLOOKUP(TRUE, ISNUMBER(FIND(Trefwoorden!$A$2:$A$99, E187)), Trefwoorden!$B$2:$B$99),
  "Onbekend"
)</f>
        <v>automaat De Lijn</v>
      </c>
      <c r="E187" t="s">
        <v>835</v>
      </c>
      <c r="F187" t="str">
        <f>VLOOKUP(Tabel1[[#This Row],[categorie]],Lijst!A:C,3,FALSE)</f>
        <v>Uitgave</v>
      </c>
      <c r="G187">
        <f>IF(F187="Uitgave", -ABS(C187), ABS(C187))</f>
        <v>-1.5</v>
      </c>
      <c r="H187" t="str">
        <f>VLOOKUP(Tabel1[[#This Row],[categorie]],Lijst!A:B,2,FALSE)</f>
        <v>Variabel</v>
      </c>
      <c r="I187" t="str">
        <f>IF(OR(AND(F187="Uitgave", C187&lt;0), AND(F187="Inkomst", C187&gt;0)), "OK", "FOUT")</f>
        <v>OK</v>
      </c>
    </row>
    <row r="188" spans="1:9" x14ac:dyDescent="0.3">
      <c r="A188" s="2">
        <v>45562</v>
      </c>
      <c r="B188" t="str">
        <f>TEXT(A188,"mmmm ")</f>
        <v xml:space="preserve">september </v>
      </c>
      <c r="C188">
        <v>-13.59</v>
      </c>
      <c r="D188" t="str" cm="1">
        <f t="array" ref="D188">IFERROR(
  _xlfn.XLOOKUP(TRUE, ISNUMBER(FIND(Trefwoorden!$A$2:$A$99, E188)), Trefwoorden!$B$2:$B$99),
  "Onbekend"
)</f>
        <v>voeding</v>
      </c>
      <c r="E188" t="s">
        <v>836</v>
      </c>
      <c r="F188" t="str">
        <f>VLOOKUP(Tabel1[[#This Row],[categorie]],Lijst!A:C,3,FALSE)</f>
        <v>Uitgave</v>
      </c>
      <c r="G188">
        <f>IF(F188="Uitgave", -ABS(C188), ABS(C188))</f>
        <v>-13.59</v>
      </c>
      <c r="H188" t="str">
        <f>VLOOKUP(Tabel1[[#This Row],[categorie]],Lijst!A:B,2,FALSE)</f>
        <v>Vast</v>
      </c>
      <c r="I188" t="str">
        <f>IF(OR(AND(F188="Uitgave", C188&lt;0), AND(F188="Inkomst", C188&gt;0)), "OK", "FOUT")</f>
        <v>OK</v>
      </c>
    </row>
    <row r="189" spans="1:9" x14ac:dyDescent="0.3">
      <c r="A189" s="2">
        <v>45562</v>
      </c>
      <c r="B189" t="str">
        <f>TEXT(A189,"mmmm ")</f>
        <v xml:space="preserve">september </v>
      </c>
      <c r="C189">
        <v>-2.33</v>
      </c>
      <c r="D189" t="str" cm="1">
        <f t="array" ref="D189">IFERROR(
  _xlfn.XLOOKUP(TRUE, ISNUMBER(FIND(Trefwoorden!$A$2:$A$99, E189)), Trefwoorden!$B$2:$B$99),
  "Onbekend"
)</f>
        <v>Laadbeurt</v>
      </c>
      <c r="E189" t="s">
        <v>837</v>
      </c>
      <c r="F189" t="str">
        <f>VLOOKUP(Tabel1[[#This Row],[categorie]],Lijst!A:C,3,FALSE)</f>
        <v>Uitgave</v>
      </c>
      <c r="G189">
        <f>IF(F189="Uitgave", -ABS(C189), ABS(C189))</f>
        <v>-2.33</v>
      </c>
      <c r="H189" t="str">
        <f>VLOOKUP(Tabel1[[#This Row],[categorie]],Lijst!A:B,2,FALSE)</f>
        <v>Vast</v>
      </c>
      <c r="I189" t="str">
        <f>IF(OR(AND(F189="Uitgave", C189&lt;0), AND(F189="Inkomst", C189&gt;0)), "OK", "FOUT")</f>
        <v>OK</v>
      </c>
    </row>
    <row r="190" spans="1:9" x14ac:dyDescent="0.3">
      <c r="A190" s="2">
        <v>45562</v>
      </c>
      <c r="B190" t="str">
        <f>TEXT(A190,"mmmm ")</f>
        <v xml:space="preserve">september </v>
      </c>
      <c r="C190">
        <v>-5</v>
      </c>
      <c r="D190" t="str" cm="1">
        <f t="array" ref="D190">IFERROR(
  _xlfn.XLOOKUP(TRUE, ISNUMBER(FIND(Trefwoorden!$A$2:$A$99, E190)), Trefwoorden!$B$2:$B$99),
  "Onbekend"
)</f>
        <v>Laadbeurt</v>
      </c>
      <c r="E190" t="s">
        <v>838</v>
      </c>
      <c r="F190" t="str">
        <f>VLOOKUP(Tabel1[[#This Row],[categorie]],Lijst!A:C,3,FALSE)</f>
        <v>Uitgave</v>
      </c>
      <c r="G190">
        <f>IF(F190="Uitgave", -ABS(C190), ABS(C190))</f>
        <v>-5</v>
      </c>
      <c r="H190" t="str">
        <f>VLOOKUP(Tabel1[[#This Row],[categorie]],Lijst!A:B,2,FALSE)</f>
        <v>Vast</v>
      </c>
      <c r="I190" t="str">
        <f>IF(OR(AND(F190="Uitgave", C190&lt;0), AND(F190="Inkomst", C190&gt;0)), "OK", "FOUT")</f>
        <v>OK</v>
      </c>
    </row>
    <row r="191" spans="1:9" x14ac:dyDescent="0.3">
      <c r="A191" s="2">
        <v>45562</v>
      </c>
      <c r="B191" t="str">
        <f>TEXT(A191,"mmmm ")</f>
        <v xml:space="preserve">september </v>
      </c>
      <c r="C191">
        <v>-3.33</v>
      </c>
      <c r="D191" t="str" cm="1">
        <f t="array" ref="D191">IFERROR(
  _xlfn.XLOOKUP(TRUE, ISNUMBER(FIND(Trefwoorden!$A$2:$A$99, E191)), Trefwoorden!$B$2:$B$99),
  "Onbekend"
)</f>
        <v>Laadbeurt</v>
      </c>
      <c r="E191" t="s">
        <v>839</v>
      </c>
      <c r="F191" t="str">
        <f>VLOOKUP(Tabel1[[#This Row],[categorie]],Lijst!A:C,3,FALSE)</f>
        <v>Uitgave</v>
      </c>
      <c r="G191">
        <f>IF(F191="Uitgave", -ABS(C191), ABS(C191))</f>
        <v>-3.33</v>
      </c>
      <c r="H191" t="str">
        <f>VLOOKUP(Tabel1[[#This Row],[categorie]],Lijst!A:B,2,FALSE)</f>
        <v>Vast</v>
      </c>
      <c r="I191" t="str">
        <f>IF(OR(AND(F191="Uitgave", C191&lt;0), AND(F191="Inkomst", C191&gt;0)), "OK", "FOUT")</f>
        <v>OK</v>
      </c>
    </row>
    <row r="192" spans="1:9" x14ac:dyDescent="0.3">
      <c r="A192" s="2">
        <v>45562</v>
      </c>
      <c r="B192" t="str">
        <f>TEXT(A192,"mmmm ")</f>
        <v xml:space="preserve">september </v>
      </c>
      <c r="C192">
        <v>-13.99</v>
      </c>
      <c r="D192" t="str" cm="1">
        <f t="array" ref="D192">IFERROR(
  _xlfn.XLOOKUP(TRUE, ISNUMBER(FIND(Trefwoorden!$A$2:$A$99, E192)), Trefwoorden!$B$2:$B$99),
  "Onbekend"
)</f>
        <v>Coolblue</v>
      </c>
      <c r="E192" t="s">
        <v>840</v>
      </c>
      <c r="F192" t="str">
        <f>VLOOKUP(Tabel1[[#This Row],[categorie]],Lijst!A:C,3,FALSE)</f>
        <v>Uitgave</v>
      </c>
      <c r="G192">
        <f>IF(F192="Uitgave", -ABS(C192), ABS(C192))</f>
        <v>-13.99</v>
      </c>
      <c r="H192" t="str">
        <f>VLOOKUP(Tabel1[[#This Row],[categorie]],Lijst!A:B,2,FALSE)</f>
        <v>Variabel</v>
      </c>
      <c r="I192" t="str">
        <f>IF(OR(AND(F192="Uitgave", C192&lt;0), AND(F192="Inkomst", C192&gt;0)), "OK", "FOUT")</f>
        <v>OK</v>
      </c>
    </row>
    <row r="193" spans="1:9" x14ac:dyDescent="0.3">
      <c r="A193" s="2">
        <v>45562</v>
      </c>
      <c r="B193" t="str">
        <f>TEXT(A193,"mmmm ")</f>
        <v xml:space="preserve">september </v>
      </c>
      <c r="C193">
        <v>-26.2</v>
      </c>
      <c r="D193" t="str" cm="1">
        <f t="array" ref="D193">IFERROR(
  _xlfn.XLOOKUP(TRUE, ISNUMBER(FIND(Trefwoorden!$A$2:$A$99, E193)), Trefwoorden!$B$2:$B$99),
  "Onbekend"
)</f>
        <v>restaurant</v>
      </c>
      <c r="E193" t="s">
        <v>833</v>
      </c>
      <c r="F193" t="s">
        <v>18</v>
      </c>
      <c r="G193">
        <f>IF(F193="Uitgave", -ABS(C193), ABS(C193))</f>
        <v>-26.2</v>
      </c>
      <c r="H193" t="str">
        <f>VLOOKUP(Tabel1[[#This Row],[categorie]],Lijst!A:B,2,FALSE)</f>
        <v>Variabel</v>
      </c>
      <c r="I193" t="str">
        <f>IF(OR(AND(F193="Uitgave", C193&lt;0), AND(F193="Inkomst", C193&gt;0)), "OK", "FOUT")</f>
        <v>OK</v>
      </c>
    </row>
    <row r="194" spans="1:9" x14ac:dyDescent="0.3">
      <c r="A194" s="2">
        <v>45563</v>
      </c>
      <c r="B194" t="str">
        <f>TEXT(A194,"mmmm ")</f>
        <v xml:space="preserve">september </v>
      </c>
      <c r="C194">
        <v>-2433.88</v>
      </c>
      <c r="D194" t="str" cm="1">
        <f t="array" ref="D194">IFERROR(
  _xlfn.XLOOKUP(TRUE, ISNUMBER(FIND(Trefwoorden!$A$2:$A$99, E194)), Trefwoorden!$B$2:$B$99),
  "Onbekend"
)</f>
        <v>Ikea</v>
      </c>
      <c r="E194" t="s">
        <v>831</v>
      </c>
      <c r="F194" t="str">
        <f>VLOOKUP(Tabel1[[#This Row],[categorie]],Lijst!A:C,3,FALSE)</f>
        <v>Uitgave</v>
      </c>
      <c r="G194">
        <f>IF(F194="Uitgave", -ABS(C194), ABS(C194))</f>
        <v>-2433.88</v>
      </c>
      <c r="H194" t="str">
        <f>VLOOKUP(Tabel1[[#This Row],[categorie]],Lijst!A:B,2,FALSE)</f>
        <v>Variabel</v>
      </c>
      <c r="I194" t="str">
        <f>IF(OR(AND(F194="Uitgave", C194&lt;0), AND(F194="Inkomst", C194&gt;0)), "OK", "FOUT")</f>
        <v>OK</v>
      </c>
    </row>
    <row r="195" spans="1:9" x14ac:dyDescent="0.3">
      <c r="A195" s="2">
        <v>45564</v>
      </c>
      <c r="B195" t="str">
        <f>TEXT(A195,"mmmm ")</f>
        <v xml:space="preserve">september </v>
      </c>
      <c r="C195">
        <v>-1.08</v>
      </c>
      <c r="D195" t="str" cm="1">
        <f t="array" ref="D195">IFERROR(
  _xlfn.XLOOKUP(TRUE, ISNUMBER(FIND(Trefwoorden!$A$2:$A$99, E195)), Trefwoorden!$B$2:$B$99),
  "Onbekend"
)</f>
        <v>Bol</v>
      </c>
      <c r="E195" t="s">
        <v>830</v>
      </c>
      <c r="F195" t="str">
        <f>VLOOKUP(Tabel1[[#This Row],[categorie]],Lijst!A:C,3,FALSE)</f>
        <v>Uitgave</v>
      </c>
      <c r="G195">
        <f>IF(F195="Uitgave", -ABS(C195), ABS(C195))</f>
        <v>-1.08</v>
      </c>
      <c r="H195" t="str">
        <f>VLOOKUP(Tabel1[[#This Row],[categorie]],Lijst!A:B,2,FALSE)</f>
        <v>Variabel</v>
      </c>
      <c r="I195" t="str">
        <f>IF(OR(AND(F195="Uitgave", C195&lt;0), AND(F195="Inkomst", C195&gt;0)), "OK", "FOUT")</f>
        <v>OK</v>
      </c>
    </row>
    <row r="196" spans="1:9" x14ac:dyDescent="0.3">
      <c r="A196" s="2">
        <v>45565</v>
      </c>
      <c r="B196" t="str">
        <f>TEXT(A196,"mmmm ")</f>
        <v xml:space="preserve">september </v>
      </c>
      <c r="C196">
        <v>-5</v>
      </c>
      <c r="D196" t="str" cm="1">
        <f t="array" ref="D196">IFERROR(
  _xlfn.XLOOKUP(TRUE, ISNUMBER(FIND(Trefwoorden!$A$2:$A$99, E196)), Trefwoorden!$B$2:$B$99),
  "Onbekend"
)</f>
        <v>Laadbeurt</v>
      </c>
      <c r="E196" t="s">
        <v>811</v>
      </c>
      <c r="F196" t="str">
        <f>VLOOKUP(Tabel1[[#This Row],[categorie]],Lijst!A:C,3,FALSE)</f>
        <v>Uitgave</v>
      </c>
      <c r="G196">
        <f>IF(F196="Uitgave", -ABS(C196), ABS(C196))</f>
        <v>-5</v>
      </c>
      <c r="H196" t="str">
        <f>VLOOKUP(Tabel1[[#This Row],[categorie]],Lijst!A:B,2,FALSE)</f>
        <v>Vast</v>
      </c>
      <c r="I196" t="str">
        <f>IF(OR(AND(F196="Uitgave", C196&lt;0), AND(F196="Inkomst", C196&gt;0)), "OK", "FOUT")</f>
        <v>OK</v>
      </c>
    </row>
    <row r="197" spans="1:9" x14ac:dyDescent="0.3">
      <c r="A197" s="2">
        <v>45565</v>
      </c>
      <c r="B197" t="str">
        <f>TEXT(A197,"mmmm ")</f>
        <v xml:space="preserve">september </v>
      </c>
      <c r="C197">
        <v>-9</v>
      </c>
      <c r="D197" t="s">
        <v>21</v>
      </c>
      <c r="E197" t="s">
        <v>812</v>
      </c>
      <c r="F197" t="str">
        <f>VLOOKUP(Tabel1[[#This Row],[categorie]],Lijst!A:C,3,FALSE)</f>
        <v>Uitgave</v>
      </c>
      <c r="G197">
        <f>IF(F197="Uitgave", -ABS(C197), ABS(C197))</f>
        <v>-9</v>
      </c>
      <c r="H197" t="str">
        <f>VLOOKUP(Tabel1[[#This Row],[categorie]],Lijst!A:B,2,FALSE)</f>
        <v>Variabel</v>
      </c>
      <c r="I197" t="str">
        <f>IF(OR(AND(F197="Uitgave", C197&lt;0), AND(F197="Inkomst", C197&gt;0)), "OK", "FOUT")</f>
        <v>OK</v>
      </c>
    </row>
    <row r="198" spans="1:9" x14ac:dyDescent="0.3">
      <c r="A198" s="2">
        <v>45565</v>
      </c>
      <c r="B198" t="str">
        <f>TEXT(A198,"mmmm ")</f>
        <v xml:space="preserve">september </v>
      </c>
      <c r="C198">
        <v>-44</v>
      </c>
      <c r="D198" t="s">
        <v>21</v>
      </c>
      <c r="E198" t="s">
        <v>813</v>
      </c>
      <c r="F198" t="str">
        <f>VLOOKUP(Tabel1[[#This Row],[categorie]],Lijst!A:C,3,FALSE)</f>
        <v>Uitgave</v>
      </c>
      <c r="G198">
        <f>IF(F198="Uitgave", -ABS(C198), ABS(C198))</f>
        <v>-44</v>
      </c>
      <c r="H198" t="str">
        <f>VLOOKUP(Tabel1[[#This Row],[categorie]],Lijst!A:B,2,FALSE)</f>
        <v>Variabel</v>
      </c>
      <c r="I198" t="str">
        <f>IF(OR(AND(F198="Uitgave", C198&lt;0), AND(F198="Inkomst", C198&gt;0)), "OK", "FOUT")</f>
        <v>OK</v>
      </c>
    </row>
    <row r="199" spans="1:9" x14ac:dyDescent="0.3">
      <c r="A199" s="2">
        <v>45565</v>
      </c>
      <c r="B199" t="str">
        <f>TEXT(A199,"mmmm ")</f>
        <v xml:space="preserve">september </v>
      </c>
      <c r="C199">
        <v>-17.5</v>
      </c>
      <c r="D199" t="s">
        <v>21</v>
      </c>
      <c r="E199" t="s">
        <v>814</v>
      </c>
      <c r="F199" t="str">
        <f>VLOOKUP(Tabel1[[#This Row],[categorie]],Lijst!A:C,3,FALSE)</f>
        <v>Uitgave</v>
      </c>
      <c r="G199">
        <f>IF(F199="Uitgave", -ABS(C199), ABS(C199))</f>
        <v>-17.5</v>
      </c>
      <c r="H199" t="str">
        <f>VLOOKUP(Tabel1[[#This Row],[categorie]],Lijst!A:B,2,FALSE)</f>
        <v>Variabel</v>
      </c>
      <c r="I199" t="str">
        <f>IF(OR(AND(F199="Uitgave", C199&lt;0), AND(F199="Inkomst", C199&gt;0)), "OK", "FOUT")</f>
        <v>OK</v>
      </c>
    </row>
    <row r="200" spans="1:9" x14ac:dyDescent="0.3">
      <c r="A200" s="2">
        <v>45565</v>
      </c>
      <c r="B200" t="str">
        <f>TEXT(A200,"mmmm ")</f>
        <v xml:space="preserve">september </v>
      </c>
      <c r="C200">
        <v>-12.54</v>
      </c>
      <c r="D200" t="str" cm="1">
        <f t="array" ref="D200">IFERROR(
  _xlfn.XLOOKUP(TRUE, ISNUMBER(FIND(Trefwoorden!$A$2:$A$99, E200)), Trefwoorden!$B$2:$B$99),
  "Onbekend"
)</f>
        <v>voeding</v>
      </c>
      <c r="E200" t="s">
        <v>815</v>
      </c>
      <c r="F200" t="str">
        <f>VLOOKUP(Tabel1[[#This Row],[categorie]],Lijst!A:C,3,FALSE)</f>
        <v>Uitgave</v>
      </c>
      <c r="G200">
        <f>IF(F200="Uitgave", -ABS(C200), ABS(C200))</f>
        <v>-12.54</v>
      </c>
      <c r="H200" t="str">
        <f>VLOOKUP(Tabel1[[#This Row],[categorie]],Lijst!A:B,2,FALSE)</f>
        <v>Vast</v>
      </c>
      <c r="I200" t="str">
        <f>IF(OR(AND(F200="Uitgave", C200&lt;0), AND(F200="Inkomst", C200&gt;0)), "OK", "FOUT")</f>
        <v>OK</v>
      </c>
    </row>
    <row r="201" spans="1:9" x14ac:dyDescent="0.3">
      <c r="A201" s="2">
        <v>45565</v>
      </c>
      <c r="B201" t="str">
        <f>TEXT(A201,"mmmm ")</f>
        <v xml:space="preserve">september </v>
      </c>
      <c r="C201">
        <v>-3.25</v>
      </c>
      <c r="D201" t="str" cm="1">
        <f t="array" ref="D201">IFERROR(
  _xlfn.XLOOKUP(TRUE, ISNUMBER(FIND(Trefwoorden!$A$2:$A$99, E201)), Trefwoorden!$B$2:$B$99),
  "Onbekend"
)</f>
        <v>voeding</v>
      </c>
      <c r="E201" t="s">
        <v>816</v>
      </c>
      <c r="F201" t="str">
        <f>VLOOKUP(Tabel1[[#This Row],[categorie]],Lijst!A:C,3,FALSE)</f>
        <v>Uitgave</v>
      </c>
      <c r="G201">
        <f>IF(F201="Uitgave", -ABS(C201), ABS(C201))</f>
        <v>-3.25</v>
      </c>
      <c r="H201" t="str">
        <f>VLOOKUP(Tabel1[[#This Row],[categorie]],Lijst!A:B,2,FALSE)</f>
        <v>Vast</v>
      </c>
      <c r="I201" t="str">
        <f>IF(OR(AND(F201="Uitgave", C201&lt;0), AND(F201="Inkomst", C201&gt;0)), "OK", "FOUT")</f>
        <v>OK</v>
      </c>
    </row>
    <row r="202" spans="1:9" x14ac:dyDescent="0.3">
      <c r="A202" s="2">
        <v>45565</v>
      </c>
      <c r="B202" t="str">
        <f>TEXT(A202,"mmmm ")</f>
        <v xml:space="preserve">september </v>
      </c>
      <c r="C202">
        <v>-66</v>
      </c>
      <c r="D202" t="str" cm="1">
        <f t="array" ref="D202">IFERROR(
  _xlfn.XLOOKUP(TRUE, ISNUMBER(FIND(Trefwoorden!$A$2:$A$99, E202)), Trefwoorden!$B$2:$B$99),
  "Onbekend"
)</f>
        <v>Telenet</v>
      </c>
      <c r="E202" t="s">
        <v>817</v>
      </c>
      <c r="F202" t="str">
        <f>VLOOKUP(Tabel1[[#This Row],[categorie]],Lijst!A:C,3,FALSE)</f>
        <v>Uitgave</v>
      </c>
      <c r="G202">
        <f>IF(F202="Uitgave", -ABS(C202), ABS(C202))</f>
        <v>-66</v>
      </c>
      <c r="H202" t="str">
        <f>VLOOKUP(Tabel1[[#This Row],[categorie]],Lijst!A:B,2,FALSE)</f>
        <v>Vast</v>
      </c>
      <c r="I202" t="str">
        <f>IF(OR(AND(F202="Uitgave", C202&lt;0), AND(F202="Inkomst", C202&gt;0)), "OK", "FOUT")</f>
        <v>OK</v>
      </c>
    </row>
    <row r="203" spans="1:9" x14ac:dyDescent="0.3">
      <c r="A203" s="2">
        <v>45565</v>
      </c>
      <c r="B203" t="str">
        <f>TEXT(A203,"mmmm ")</f>
        <v xml:space="preserve">september </v>
      </c>
      <c r="C203">
        <v>-44.64</v>
      </c>
      <c r="D203" t="str" cm="1">
        <f t="array" ref="D203">IFERROR(
  _xlfn.XLOOKUP(TRUE, ISNUMBER(FIND(Trefwoorden!$A$2:$A$99, E203)), Trefwoorden!$B$2:$B$99),
  "Onbekend"
)</f>
        <v>Hospitalisatie</v>
      </c>
      <c r="E203" t="s">
        <v>818</v>
      </c>
      <c r="F203" t="str">
        <f>VLOOKUP(Tabel1[[#This Row],[categorie]],Lijst!A:C,3,FALSE)</f>
        <v>Uitgave</v>
      </c>
      <c r="G203">
        <f>IF(F203="Uitgave", -ABS(C203), ABS(C203))</f>
        <v>-44.64</v>
      </c>
      <c r="H203" t="str">
        <f>VLOOKUP(Tabel1[[#This Row],[categorie]],Lijst!A:B,2,FALSE)</f>
        <v>Vast</v>
      </c>
      <c r="I203" t="str">
        <f>IF(OR(AND(F203="Uitgave", C203&lt;0), AND(F203="Inkomst", C203&gt;0)), "OK", "FOUT")</f>
        <v>OK</v>
      </c>
    </row>
    <row r="204" spans="1:9" x14ac:dyDescent="0.3">
      <c r="A204" s="2">
        <v>45565</v>
      </c>
      <c r="B204" t="str">
        <f>TEXT(A204,"mmmm ")</f>
        <v xml:space="preserve">september </v>
      </c>
      <c r="C204">
        <v>-502.68</v>
      </c>
      <c r="D204" t="str" cm="1">
        <f t="array" ref="D204">IFERROR(
  _xlfn.XLOOKUP(TRUE, ISNUMBER(FIND(Trefwoorden!$A$2:$A$99, E204)), Trefwoorden!$B$2:$B$99),
  "Onbekend"
)</f>
        <v>Leasing Auto</v>
      </c>
      <c r="E204" t="s">
        <v>819</v>
      </c>
      <c r="F204" t="str">
        <f>VLOOKUP(Tabel1[[#This Row],[categorie]],Lijst!A:C,3,FALSE)</f>
        <v>Uitgave</v>
      </c>
      <c r="G204">
        <f>IF(F204="Uitgave", -ABS(C204), ABS(C204))</f>
        <v>-502.68</v>
      </c>
      <c r="H204" t="str">
        <f>VLOOKUP(Tabel1[[#This Row],[categorie]],Lijst!A:B,2,FALSE)</f>
        <v>Vast</v>
      </c>
      <c r="I204" t="str">
        <f>IF(OR(AND(F204="Uitgave", C204&lt;0), AND(F204="Inkomst", C204&gt;0)), "OK", "FOUT")</f>
        <v>OK</v>
      </c>
    </row>
    <row r="205" spans="1:9" x14ac:dyDescent="0.3">
      <c r="A205" s="2">
        <v>45565</v>
      </c>
      <c r="B205" t="str">
        <f>TEXT(A205,"mmmm ")</f>
        <v xml:space="preserve">september </v>
      </c>
      <c r="C205">
        <v>-1.74</v>
      </c>
      <c r="D205" t="str" cm="1">
        <f t="array" ref="D205">IFERROR(
  _xlfn.XLOOKUP(TRUE, ISNUMBER(FIND(Trefwoorden!$A$2:$A$99, E205)), Trefwoorden!$B$2:$B$99),
  "Onbekend"
)</f>
        <v>Laadbeurt</v>
      </c>
      <c r="E205" t="s">
        <v>822</v>
      </c>
      <c r="F205" t="str">
        <f>VLOOKUP(Tabel1[[#This Row],[categorie]],Lijst!A:C,3,FALSE)</f>
        <v>Uitgave</v>
      </c>
      <c r="G205">
        <f>IF(F205="Uitgave", -ABS(C205), ABS(C205))</f>
        <v>-1.74</v>
      </c>
      <c r="H205" t="str">
        <f>VLOOKUP(Tabel1[[#This Row],[categorie]],Lijst!A:B,2,FALSE)</f>
        <v>Vast</v>
      </c>
      <c r="I205" t="str">
        <f>IF(OR(AND(F205="Uitgave", C205&lt;0), AND(F205="Inkomst", C205&gt;0)), "OK", "FOUT")</f>
        <v>OK</v>
      </c>
    </row>
    <row r="206" spans="1:9" x14ac:dyDescent="0.3">
      <c r="A206" s="2">
        <v>45565</v>
      </c>
      <c r="B206" t="str">
        <f>TEXT(A206,"mmmm ")</f>
        <v xml:space="preserve">september </v>
      </c>
      <c r="C206">
        <v>-3.43</v>
      </c>
      <c r="D206" t="str" cm="1">
        <f t="array" ref="D206">IFERROR(
  _xlfn.XLOOKUP(TRUE, ISNUMBER(FIND(Trefwoorden!$A$2:$A$99, E206)), Trefwoorden!$B$2:$B$99),
  "Onbekend"
)</f>
        <v>voeding</v>
      </c>
      <c r="E206" t="s">
        <v>823</v>
      </c>
      <c r="F206" t="str">
        <f>VLOOKUP(Tabel1[[#This Row],[categorie]],Lijst!A:C,3,FALSE)</f>
        <v>Uitgave</v>
      </c>
      <c r="G206">
        <f>IF(F206="Uitgave", -ABS(C206), ABS(C206))</f>
        <v>-3.43</v>
      </c>
      <c r="H206" t="str">
        <f>VLOOKUP(Tabel1[[#This Row],[categorie]],Lijst!A:B,2,FALSE)</f>
        <v>Vast</v>
      </c>
      <c r="I206" t="str">
        <f>IF(OR(AND(F206="Uitgave", C206&lt;0), AND(F206="Inkomst", C206&gt;0)), "OK", "FOUT")</f>
        <v>OK</v>
      </c>
    </row>
    <row r="207" spans="1:9" x14ac:dyDescent="0.3">
      <c r="A207" s="2">
        <v>45565</v>
      </c>
      <c r="B207" t="str">
        <f>TEXT(A207,"mmmm ")</f>
        <v xml:space="preserve">september </v>
      </c>
      <c r="C207">
        <v>-4.99</v>
      </c>
      <c r="D207" t="str" cm="1">
        <f t="array" ref="D207">IFERROR(
  _xlfn.XLOOKUP(TRUE, ISNUMBER(FIND(Trefwoorden!$A$2:$A$99, E207)), Trefwoorden!$B$2:$B$99),
  "Onbekend"
)</f>
        <v>voeding</v>
      </c>
      <c r="E207" t="s">
        <v>824</v>
      </c>
      <c r="F207" t="str">
        <f>VLOOKUP(Tabel1[[#This Row],[categorie]],Lijst!A:C,3,FALSE)</f>
        <v>Uitgave</v>
      </c>
      <c r="G207">
        <f>IF(F207="Uitgave", -ABS(C207), ABS(C207))</f>
        <v>-4.99</v>
      </c>
      <c r="H207" t="str">
        <f>VLOOKUP(Tabel1[[#This Row],[categorie]],Lijst!A:B,2,FALSE)</f>
        <v>Vast</v>
      </c>
      <c r="I207" t="str">
        <f>IF(OR(AND(F207="Uitgave", C207&lt;0), AND(F207="Inkomst", C207&gt;0)), "OK", "FOUT")</f>
        <v>OK</v>
      </c>
    </row>
    <row r="208" spans="1:9" x14ac:dyDescent="0.3">
      <c r="A208" s="2">
        <v>45565</v>
      </c>
      <c r="B208" t="str">
        <f>TEXT(A208,"mmmm ")</f>
        <v xml:space="preserve">september </v>
      </c>
      <c r="C208">
        <v>-5.36</v>
      </c>
      <c r="D208" t="str" cm="1">
        <f t="array" ref="D208">IFERROR(
  _xlfn.XLOOKUP(TRUE, ISNUMBER(FIND(Trefwoorden!$A$2:$A$99, E208)), Trefwoorden!$B$2:$B$99),
  "Onbekend"
)</f>
        <v>voeding</v>
      </c>
      <c r="E208" t="s">
        <v>825</v>
      </c>
      <c r="F208" t="str">
        <f>VLOOKUP(Tabel1[[#This Row],[categorie]],Lijst!A:C,3,FALSE)</f>
        <v>Uitgave</v>
      </c>
      <c r="G208">
        <f>IF(F208="Uitgave", -ABS(C208), ABS(C208))</f>
        <v>-5.36</v>
      </c>
      <c r="H208" t="str">
        <f>VLOOKUP(Tabel1[[#This Row],[categorie]],Lijst!A:B,2,FALSE)</f>
        <v>Vast</v>
      </c>
      <c r="I208" t="str">
        <f>IF(OR(AND(F208="Uitgave", C208&lt;0), AND(F208="Inkomst", C208&gt;0)), "OK", "FOUT")</f>
        <v>OK</v>
      </c>
    </row>
    <row r="209" spans="1:9" x14ac:dyDescent="0.3">
      <c r="A209" s="2">
        <v>45565</v>
      </c>
      <c r="B209" t="str">
        <f>TEXT(A209,"mmmm ")</f>
        <v xml:space="preserve">september </v>
      </c>
      <c r="C209">
        <v>-1.5</v>
      </c>
      <c r="D209" t="str" cm="1">
        <f t="array" ref="D209">IFERROR(
  _xlfn.XLOOKUP(TRUE, ISNUMBER(FIND(Trefwoorden!$A$2:$A$99, E209)), Trefwoorden!$B$2:$B$99),
  "Onbekend"
)</f>
        <v>automaat De Lijn</v>
      </c>
      <c r="E209" t="s">
        <v>826</v>
      </c>
      <c r="F209" t="str">
        <f>VLOOKUP(Tabel1[[#This Row],[categorie]],Lijst!A:C,3,FALSE)</f>
        <v>Uitgave</v>
      </c>
      <c r="G209">
        <f>IF(F209="Uitgave", -ABS(C209), ABS(C209))</f>
        <v>-1.5</v>
      </c>
      <c r="H209" t="str">
        <f>VLOOKUP(Tabel1[[#This Row],[categorie]],Lijst!A:B,2,FALSE)</f>
        <v>Variabel</v>
      </c>
      <c r="I209" t="str">
        <f>IF(OR(AND(F209="Uitgave", C209&lt;0), AND(F209="Inkomst", C209&gt;0)), "OK", "FOUT")</f>
        <v>OK</v>
      </c>
    </row>
    <row r="210" spans="1:9" x14ac:dyDescent="0.3">
      <c r="A210" s="2">
        <v>45565</v>
      </c>
      <c r="B210" t="str">
        <f>TEXT(A210,"mmmm ")</f>
        <v xml:space="preserve">september </v>
      </c>
      <c r="C210">
        <v>-5</v>
      </c>
      <c r="D210" t="s">
        <v>34</v>
      </c>
      <c r="E210" t="s">
        <v>827</v>
      </c>
      <c r="F210" t="str">
        <f>VLOOKUP(Tabel1[[#This Row],[categorie]],Lijst!A:C,3,FALSE)</f>
        <v>Uitgave</v>
      </c>
      <c r="G210">
        <f>IF(F210="Uitgave", -ABS(C210), ABS(C210))</f>
        <v>-5</v>
      </c>
      <c r="H210" t="str">
        <f>VLOOKUP(Tabel1[[#This Row],[categorie]],Lijst!A:B,2,FALSE)</f>
        <v>Variabel</v>
      </c>
      <c r="I210" t="str">
        <f>IF(OR(AND(F210="Uitgave", C210&lt;0), AND(F210="Inkomst", C210&gt;0)), "OK", "FOUT")</f>
        <v>OK</v>
      </c>
    </row>
    <row r="211" spans="1:9" x14ac:dyDescent="0.3">
      <c r="A211" s="2">
        <v>45565</v>
      </c>
      <c r="B211" t="str">
        <f>TEXT(A211,"mmmm ")</f>
        <v xml:space="preserve">september </v>
      </c>
      <c r="C211">
        <v>-6.4</v>
      </c>
      <c r="D211" t="s">
        <v>34</v>
      </c>
      <c r="E211" t="s">
        <v>828</v>
      </c>
      <c r="F211" t="str">
        <f>VLOOKUP(Tabel1[[#This Row],[categorie]],Lijst!A:C,3,FALSE)</f>
        <v>Uitgave</v>
      </c>
      <c r="G211">
        <f>IF(F211="Uitgave", -ABS(C211), ABS(C211))</f>
        <v>-6.4</v>
      </c>
      <c r="H211" t="str">
        <f>VLOOKUP(Tabel1[[#This Row],[categorie]],Lijst!A:B,2,FALSE)</f>
        <v>Variabel</v>
      </c>
      <c r="I211" t="str">
        <f>IF(OR(AND(F211="Uitgave", C211&lt;0), AND(F211="Inkomst", C211&gt;0)), "OK", "FOUT")</f>
        <v>OK</v>
      </c>
    </row>
    <row r="212" spans="1:9" x14ac:dyDescent="0.3">
      <c r="A212" s="2">
        <v>45565</v>
      </c>
      <c r="B212" t="str">
        <f>TEXT(A212,"mmmm ")</f>
        <v xml:space="preserve">september </v>
      </c>
      <c r="C212">
        <v>-0.1</v>
      </c>
      <c r="D212" t="s">
        <v>26</v>
      </c>
      <c r="E212" t="s">
        <v>829</v>
      </c>
      <c r="F212" t="str">
        <f>VLOOKUP(Tabel1[[#This Row],[categorie]],Lijst!A:C,3,FALSE)</f>
        <v>Uitgave</v>
      </c>
      <c r="G212">
        <f>IF(F212="Uitgave", -ABS(C212), ABS(C212))</f>
        <v>-0.1</v>
      </c>
      <c r="H212" t="str">
        <f>VLOOKUP(Tabel1[[#This Row],[categorie]],Lijst!A:B,2,FALSE)</f>
        <v>Variabel</v>
      </c>
      <c r="I212" t="str">
        <f>IF(OR(AND(F212="Uitgave", C212&lt;0), AND(F212="Inkomst", C212&gt;0)), "OK", "FOUT")</f>
        <v>OK</v>
      </c>
    </row>
    <row r="213" spans="1:9" x14ac:dyDescent="0.3">
      <c r="A213" s="2">
        <v>45565</v>
      </c>
      <c r="B213" t="str">
        <f>TEXT(A213,"mmmm ")</f>
        <v xml:space="preserve">september </v>
      </c>
      <c r="C213">
        <v>-83.44</v>
      </c>
      <c r="D213" t="str" cm="1">
        <f t="array" ref="D213">IFERROR(
  _xlfn.XLOOKUP(TRUE, ISNUMBER(FIND(Trefwoorden!$A$2:$A$99, E213)), Trefwoorden!$B$2:$B$99),
  "Onbekend"
)</f>
        <v>Leasing Auto</v>
      </c>
      <c r="E213" t="s">
        <v>819</v>
      </c>
      <c r="F213" t="str">
        <f>VLOOKUP(Tabel1[[#This Row],[categorie]],Lijst!A:C,3,FALSE)</f>
        <v>Uitgave</v>
      </c>
      <c r="G213">
        <f>IF(F213="Uitgave", -ABS(C213), ABS(C213))</f>
        <v>-83.44</v>
      </c>
      <c r="H213" t="str">
        <f>VLOOKUP(Tabel1[[#This Row],[categorie]],Lijst!A:B,2,FALSE)</f>
        <v>Vast</v>
      </c>
      <c r="I213" t="str">
        <f>IF(OR(AND(F213="Uitgave", C213&lt;0), AND(F213="Inkomst", C213&gt;0)), "OK", "FOUT")</f>
        <v>OK</v>
      </c>
    </row>
    <row r="214" spans="1:9" x14ac:dyDescent="0.3">
      <c r="A214" s="2">
        <v>45566</v>
      </c>
      <c r="B214" t="str">
        <f>TEXT(A214,"mmmm ")</f>
        <v xml:space="preserve">oktober </v>
      </c>
      <c r="C214">
        <v>2379.27</v>
      </c>
      <c r="D214" t="str" cm="1">
        <f t="array" ref="D214">IFERROR(
  _xlfn.XLOOKUP(TRUE, ISNUMBER(FIND(Trefwoorden!$A$2:$A$99, E214)), Trefwoorden!$B$2:$B$99),
  "Onbekend"
)</f>
        <v>Inkomsten Loon</v>
      </c>
      <c r="E214" t="s">
        <v>820</v>
      </c>
      <c r="F214" t="str">
        <f>VLOOKUP(Tabel1[[#This Row],[categorie]],Lijst!A:C,3,FALSE)</f>
        <v>Inkomst</v>
      </c>
      <c r="G214">
        <f>IF(F214="Uitgave", -ABS(C214), ABS(C214))</f>
        <v>2379.27</v>
      </c>
      <c r="H214" t="str">
        <f>VLOOKUP(Tabel1[[#This Row],[categorie]],Lijst!A:B,2,FALSE)</f>
        <v>Inkomsten</v>
      </c>
      <c r="I214" t="str">
        <f>IF(OR(AND(F214="Uitgave", C214&lt;0), AND(F214="Inkomst", C214&gt;0)), "OK", "FOUT")</f>
        <v>OK</v>
      </c>
    </row>
    <row r="215" spans="1:9" x14ac:dyDescent="0.3">
      <c r="A215" s="2">
        <v>45566</v>
      </c>
      <c r="B215" t="str">
        <f>TEXT(A215,"mmmm ")</f>
        <v xml:space="preserve">oktober </v>
      </c>
      <c r="C215">
        <v>2210.31</v>
      </c>
      <c r="D215" t="str" cm="1">
        <f t="array" ref="D215">IFERROR(
  _xlfn.XLOOKUP(TRUE, ISNUMBER(FIND(Trefwoorden!$A$2:$A$99, E215)), Trefwoorden!$B$2:$B$99),
  "Onbekend"
)</f>
        <v>Inkomsten Loon</v>
      </c>
      <c r="E215" t="s">
        <v>821</v>
      </c>
      <c r="F215" t="str">
        <f>VLOOKUP(Tabel1[[#This Row],[categorie]],Lijst!A:C,3,FALSE)</f>
        <v>Inkomst</v>
      </c>
      <c r="G215">
        <f>IF(F215="Uitgave", -ABS(C215), ABS(C215))</f>
        <v>2210.31</v>
      </c>
      <c r="H215" t="str">
        <f>VLOOKUP(Tabel1[[#This Row],[categorie]],Lijst!A:B,2,FALSE)</f>
        <v>Inkomsten</v>
      </c>
      <c r="I215" t="str">
        <f>IF(OR(AND(F215="Uitgave", C215&lt;0), AND(F215="Inkomst", C215&gt;0)), "OK", "FOUT")</f>
        <v>OK</v>
      </c>
    </row>
    <row r="216" spans="1:9" x14ac:dyDescent="0.3">
      <c r="A216" s="2">
        <v>45566</v>
      </c>
      <c r="B216" t="str">
        <f>TEXT(A216,"mmmm ")</f>
        <v xml:space="preserve">oktober </v>
      </c>
      <c r="C216">
        <v>-22.5</v>
      </c>
      <c r="D216" t="s">
        <v>35</v>
      </c>
      <c r="E216" t="s">
        <v>733</v>
      </c>
      <c r="F216" t="str">
        <f>VLOOKUP(Tabel1[[#This Row],[categorie]],Lijst!A:C,3,FALSE)</f>
        <v>Uitgave</v>
      </c>
      <c r="G216">
        <f>IF(F216="Uitgave", -ABS(C216), ABS(C216))</f>
        <v>-22.5</v>
      </c>
      <c r="H216" t="str">
        <f>VLOOKUP(Tabel1[[#This Row],[categorie]],Lijst!A:B,2,FALSE)</f>
        <v>Variabel</v>
      </c>
      <c r="I216" t="str">
        <f>IF(OR(AND(F216="Uitgave", C216&lt;0), AND(F216="Inkomst", C216&gt;0)), "OK", "FOUT")</f>
        <v>OK</v>
      </c>
    </row>
    <row r="217" spans="1:9" x14ac:dyDescent="0.3">
      <c r="A217" s="2">
        <v>45566</v>
      </c>
      <c r="B217" t="str">
        <f>TEXT(A217,"mmmm ")</f>
        <v xml:space="preserve">oktober </v>
      </c>
      <c r="C217">
        <v>-67.959999999999994</v>
      </c>
      <c r="D217" t="s">
        <v>35</v>
      </c>
      <c r="E217" t="s">
        <v>734</v>
      </c>
      <c r="F217" t="str">
        <f>VLOOKUP(Tabel1[[#This Row],[categorie]],Lijst!A:C,3,FALSE)</f>
        <v>Uitgave</v>
      </c>
      <c r="G217">
        <f>IF(F217="Uitgave", -ABS(C217), ABS(C217))</f>
        <v>-67.959999999999994</v>
      </c>
      <c r="H217" t="str">
        <f>VLOOKUP(Tabel1[[#This Row],[categorie]],Lijst!A:B,2,FALSE)</f>
        <v>Variabel</v>
      </c>
      <c r="I217" t="str">
        <f>IF(OR(AND(F217="Uitgave", C217&lt;0), AND(F217="Inkomst", C217&gt;0)), "OK", "FOUT")</f>
        <v>OK</v>
      </c>
    </row>
    <row r="218" spans="1:9" x14ac:dyDescent="0.3">
      <c r="A218" s="2">
        <v>45566</v>
      </c>
      <c r="B218" t="str">
        <f>TEXT(A218,"mmmm ")</f>
        <v xml:space="preserve">oktober </v>
      </c>
      <c r="C218">
        <v>-1.5</v>
      </c>
      <c r="D218" t="str" cm="1">
        <f t="array" ref="D218">IFERROR(
  _xlfn.XLOOKUP(TRUE, ISNUMBER(FIND(Trefwoorden!$A$2:$A$99, E218)), Trefwoorden!$B$2:$B$99),
  "Onbekend"
)</f>
        <v>automaat De Lijn</v>
      </c>
      <c r="E218" t="s">
        <v>735</v>
      </c>
      <c r="F218" t="str">
        <f>VLOOKUP(Tabel1[[#This Row],[categorie]],Lijst!A:C,3,FALSE)</f>
        <v>Uitgave</v>
      </c>
      <c r="G218">
        <f>IF(F218="Uitgave", -ABS(C218), ABS(C218))</f>
        <v>-1.5</v>
      </c>
      <c r="H218" t="str">
        <f>VLOOKUP(Tabel1[[#This Row],[categorie]],Lijst!A:B,2,FALSE)</f>
        <v>Variabel</v>
      </c>
      <c r="I218" t="str">
        <f>IF(OR(AND(F218="Uitgave", C218&lt;0), AND(F218="Inkomst", C218&gt;0)), "OK", "FOUT")</f>
        <v>OK</v>
      </c>
    </row>
    <row r="219" spans="1:9" x14ac:dyDescent="0.3">
      <c r="A219" s="2">
        <v>45566</v>
      </c>
      <c r="B219" t="str">
        <f>TEXT(A219,"mmmm ")</f>
        <v xml:space="preserve">oktober </v>
      </c>
      <c r="C219">
        <v>-15.57</v>
      </c>
      <c r="D219" t="str" cm="1">
        <f t="array" ref="D219">IFERROR(
  _xlfn.XLOOKUP(TRUE, ISNUMBER(FIND(Trefwoorden!$A$2:$A$99, E219)), Trefwoorden!$B$2:$B$99),
  "Onbekend"
)</f>
        <v>voeding</v>
      </c>
      <c r="E219" t="s">
        <v>736</v>
      </c>
      <c r="F219" t="str">
        <f>VLOOKUP(Tabel1[[#This Row],[categorie]],Lijst!A:C,3,FALSE)</f>
        <v>Uitgave</v>
      </c>
      <c r="G219">
        <f>IF(F219="Uitgave", -ABS(C219), ABS(C219))</f>
        <v>-15.57</v>
      </c>
      <c r="H219" t="str">
        <f>VLOOKUP(Tabel1[[#This Row],[categorie]],Lijst!A:B,2,FALSE)</f>
        <v>Vast</v>
      </c>
      <c r="I219" t="str">
        <f>IF(OR(AND(F219="Uitgave", C219&lt;0), AND(F219="Inkomst", C219&gt;0)), "OK", "FOUT")</f>
        <v>OK</v>
      </c>
    </row>
    <row r="220" spans="1:9" x14ac:dyDescent="0.3">
      <c r="A220" s="2">
        <v>45566</v>
      </c>
      <c r="B220" t="str">
        <f>TEXT(A220,"mmmm ")</f>
        <v xml:space="preserve">oktober </v>
      </c>
      <c r="C220">
        <v>-1.5</v>
      </c>
      <c r="D220" t="str" cm="1">
        <f t="array" ref="D220">IFERROR(
  _xlfn.XLOOKUP(TRUE, ISNUMBER(FIND(Trefwoorden!$A$2:$A$99, E220)), Trefwoorden!$B$2:$B$99),
  "Onbekend"
)</f>
        <v>automaat De Lijn</v>
      </c>
      <c r="E220" t="s">
        <v>737</v>
      </c>
      <c r="F220" t="str">
        <f>VLOOKUP(Tabel1[[#This Row],[categorie]],Lijst!A:C,3,FALSE)</f>
        <v>Uitgave</v>
      </c>
      <c r="G220">
        <f>IF(F220="Uitgave", -ABS(C220), ABS(C220))</f>
        <v>-1.5</v>
      </c>
      <c r="H220" t="str">
        <f>VLOOKUP(Tabel1[[#This Row],[categorie]],Lijst!A:B,2,FALSE)</f>
        <v>Variabel</v>
      </c>
      <c r="I220" t="str">
        <f>IF(OR(AND(F220="Uitgave", C220&lt;0), AND(F220="Inkomst", C220&gt;0)), "OK", "FOUT")</f>
        <v>OK</v>
      </c>
    </row>
    <row r="221" spans="1:9" x14ac:dyDescent="0.3">
      <c r="A221" s="2">
        <v>45566</v>
      </c>
      <c r="B221" t="str">
        <f>TEXT(A221,"mmmm ")</f>
        <v xml:space="preserve">oktober </v>
      </c>
      <c r="C221">
        <v>-8.2799999999999994</v>
      </c>
      <c r="D221" t="str" cm="1">
        <f t="array" ref="D221">IFERROR(
  _xlfn.XLOOKUP(TRUE, ISNUMBER(FIND(Trefwoorden!$A$2:$A$99, E221)), Trefwoorden!$B$2:$B$99),
  "Onbekend"
)</f>
        <v>voeding</v>
      </c>
      <c r="E221" t="s">
        <v>738</v>
      </c>
      <c r="F221" t="str">
        <f>VLOOKUP(Tabel1[[#This Row],[categorie]],Lijst!A:C,3,FALSE)</f>
        <v>Uitgave</v>
      </c>
      <c r="G221">
        <f>IF(F221="Uitgave", -ABS(C221), ABS(C221))</f>
        <v>-8.2799999999999994</v>
      </c>
      <c r="H221" t="str">
        <f>VLOOKUP(Tabel1[[#This Row],[categorie]],Lijst!A:B,2,FALSE)</f>
        <v>Vast</v>
      </c>
      <c r="I221" t="str">
        <f>IF(OR(AND(F221="Uitgave", C221&lt;0), AND(F221="Inkomst", C221&gt;0)), "OK", "FOUT")</f>
        <v>OK</v>
      </c>
    </row>
    <row r="222" spans="1:9" x14ac:dyDescent="0.3">
      <c r="A222" s="2">
        <v>45566</v>
      </c>
      <c r="B222" t="str">
        <f>TEXT(A222,"mmmm ")</f>
        <v xml:space="preserve">oktober </v>
      </c>
      <c r="C222">
        <v>-9.94</v>
      </c>
      <c r="D222" t="str" cm="1">
        <f t="array" ref="D222">IFERROR(
  _xlfn.XLOOKUP(TRUE, ISNUMBER(FIND(Trefwoorden!$A$2:$A$99, E222)), Trefwoorden!$B$2:$B$99),
  "Onbekend"
)</f>
        <v>voeding</v>
      </c>
      <c r="E222" t="s">
        <v>739</v>
      </c>
      <c r="F222" t="str">
        <f>VLOOKUP(Tabel1[[#This Row],[categorie]],Lijst!A:C,3,FALSE)</f>
        <v>Uitgave</v>
      </c>
      <c r="G222">
        <f>IF(F222="Uitgave", -ABS(C222), ABS(C222))</f>
        <v>-9.94</v>
      </c>
      <c r="H222" t="str">
        <f>VLOOKUP(Tabel1[[#This Row],[categorie]],Lijst!A:B,2,FALSE)</f>
        <v>Vast</v>
      </c>
      <c r="I222" t="str">
        <f>IF(OR(AND(F222="Uitgave", C222&lt;0), AND(F222="Inkomst", C222&gt;0)), "OK", "FOUT")</f>
        <v>OK</v>
      </c>
    </row>
    <row r="223" spans="1:9" x14ac:dyDescent="0.3">
      <c r="A223" s="2">
        <v>45566</v>
      </c>
      <c r="B223" t="str">
        <f>TEXT(A223,"mmmm ")</f>
        <v xml:space="preserve">oktober </v>
      </c>
      <c r="C223">
        <v>-11.33</v>
      </c>
      <c r="D223" t="str" cm="1">
        <f t="array" ref="D223">IFERROR(
  _xlfn.XLOOKUP(TRUE, ISNUMBER(FIND(Trefwoorden!$A$2:$A$99, E223)), Trefwoorden!$B$2:$B$99),
  "Onbekend"
)</f>
        <v>Laadbeurt</v>
      </c>
      <c r="E223" t="s">
        <v>740</v>
      </c>
      <c r="F223" t="str">
        <f>VLOOKUP(Tabel1[[#This Row],[categorie]],Lijst!A:C,3,FALSE)</f>
        <v>Uitgave</v>
      </c>
      <c r="G223">
        <f>IF(F223="Uitgave", -ABS(C223), ABS(C223))</f>
        <v>-11.33</v>
      </c>
      <c r="H223" t="str">
        <f>VLOOKUP(Tabel1[[#This Row],[categorie]],Lijst!A:B,2,FALSE)</f>
        <v>Vast</v>
      </c>
      <c r="I223" t="str">
        <f>IF(OR(AND(F223="Uitgave", C223&lt;0), AND(F223="Inkomst", C223&gt;0)), "OK", "FOUT")</f>
        <v>OK</v>
      </c>
    </row>
    <row r="224" spans="1:9" x14ac:dyDescent="0.3">
      <c r="A224" s="2">
        <v>45566</v>
      </c>
      <c r="B224" t="str">
        <f>TEXT(A224,"mmmm ")</f>
        <v xml:space="preserve">oktober </v>
      </c>
      <c r="C224">
        <v>-40.619999999999997</v>
      </c>
      <c r="D224" t="str" cm="1">
        <f t="array" ref="D224">IFERROR(
  _xlfn.XLOOKUP(TRUE, ISNUMBER(FIND(Trefwoorden!$A$2:$A$99, E224)), Trefwoorden!$B$2:$B$99),
  "Onbekend"
)</f>
        <v>Hospitalisatie</v>
      </c>
      <c r="E224" t="s">
        <v>741</v>
      </c>
      <c r="F224" t="str">
        <f>VLOOKUP(Tabel1[[#This Row],[categorie]],Lijst!A:C,3,FALSE)</f>
        <v>Uitgave</v>
      </c>
      <c r="G224">
        <f>IF(F224="Uitgave", -ABS(C224), ABS(C224))</f>
        <v>-40.619999999999997</v>
      </c>
      <c r="H224" t="str">
        <f>VLOOKUP(Tabel1[[#This Row],[categorie]],Lijst!A:B,2,FALSE)</f>
        <v>Vast</v>
      </c>
      <c r="I224" t="str">
        <f>IF(OR(AND(F224="Uitgave", C224&lt;0), AND(F224="Inkomst", C224&gt;0)), "OK", "FOUT")</f>
        <v>OK</v>
      </c>
    </row>
    <row r="225" spans="1:9" x14ac:dyDescent="0.3">
      <c r="A225" s="2">
        <v>45566</v>
      </c>
      <c r="B225" t="str">
        <f>TEXT(A225,"mmmm ")</f>
        <v xml:space="preserve">oktober </v>
      </c>
      <c r="C225">
        <v>-50</v>
      </c>
      <c r="D225" t="str" cm="1">
        <f t="array" ref="D225">IFERROR(
  _xlfn.XLOOKUP(TRUE, ISNUMBER(FIND(Trefwoorden!$A$2:$A$99, E225)), Trefwoorden!$B$2:$B$99),
  "Onbekend"
)</f>
        <v>voeding</v>
      </c>
      <c r="E225" t="s">
        <v>742</v>
      </c>
      <c r="F225" t="str">
        <f>VLOOKUP(Tabel1[[#This Row],[categorie]],Lijst!A:C,3,FALSE)</f>
        <v>Uitgave</v>
      </c>
      <c r="G225">
        <f>IF(F225="Uitgave", -ABS(C225), ABS(C225))</f>
        <v>-50</v>
      </c>
      <c r="H225" t="str">
        <f>VLOOKUP(Tabel1[[#This Row],[categorie]],Lijst!A:B,2,FALSE)</f>
        <v>Vast</v>
      </c>
      <c r="I225" t="str">
        <f>IF(OR(AND(F225="Uitgave", C225&lt;0), AND(F225="Inkomst", C225&gt;0)), "OK", "FOUT")</f>
        <v>OK</v>
      </c>
    </row>
    <row r="226" spans="1:9" x14ac:dyDescent="0.3">
      <c r="A226" s="2">
        <v>45567</v>
      </c>
      <c r="B226" t="str">
        <f>TEXT(A226,"mmmm ")</f>
        <v xml:space="preserve">oktober </v>
      </c>
      <c r="C226">
        <v>-15</v>
      </c>
      <c r="D226" t="str" cm="1">
        <f t="array" ref="D226">IFERROR(
  _xlfn.XLOOKUP(TRUE, ISNUMBER(FIND(Trefwoorden!$A$2:$A$99, E226)), Trefwoorden!$B$2:$B$99),
  "Onbekend"
)</f>
        <v>vakbond</v>
      </c>
      <c r="E226" t="s">
        <v>732</v>
      </c>
      <c r="F226" t="s">
        <v>18</v>
      </c>
      <c r="G226">
        <f>IF(F226="Uitgave", -ABS(C226), ABS(C226))</f>
        <v>-15</v>
      </c>
      <c r="H226" t="str">
        <f>VLOOKUP(Tabel1[[#This Row],[categorie]],Lijst!A:B,2,FALSE)</f>
        <v>Vast</v>
      </c>
      <c r="I226" t="str">
        <f>IF(OR(AND(F226="Uitgave", C226&lt;0), AND(F226="Inkomst", C226&gt;0)), "OK", "FOUT")</f>
        <v>OK</v>
      </c>
    </row>
    <row r="227" spans="1:9" x14ac:dyDescent="0.3">
      <c r="A227" s="2">
        <v>45567</v>
      </c>
      <c r="B227" t="str">
        <f>TEXT(A227,"mmmm ")</f>
        <v xml:space="preserve">oktober </v>
      </c>
      <c r="C227">
        <v>-3.9</v>
      </c>
      <c r="D227" t="str" cm="1">
        <f t="array" ref="D227">IFERROR(
  _xlfn.XLOOKUP(TRUE, ISNUMBER(FIND(Trefwoorden!$A$2:$A$99, E227)), Trefwoorden!$B$2:$B$99),
  "Onbekend"
)</f>
        <v>voeding</v>
      </c>
      <c r="E227" t="s">
        <v>728</v>
      </c>
      <c r="F227" t="str">
        <f>VLOOKUP(Tabel1[[#This Row],[categorie]],Lijst!A:C,3,FALSE)</f>
        <v>Uitgave</v>
      </c>
      <c r="G227">
        <f>IF(F227="Uitgave", -ABS(C227), ABS(C227))</f>
        <v>-3.9</v>
      </c>
      <c r="H227" t="str">
        <f>VLOOKUP(Tabel1[[#This Row],[categorie]],Lijst!A:B,2,FALSE)</f>
        <v>Vast</v>
      </c>
      <c r="I227" t="str">
        <f>IF(OR(AND(F227="Uitgave", C227&lt;0), AND(F227="Inkomst", C227&gt;0)), "OK", "FOUT")</f>
        <v>OK</v>
      </c>
    </row>
    <row r="228" spans="1:9" x14ac:dyDescent="0.3">
      <c r="A228" s="2">
        <v>45567</v>
      </c>
      <c r="B228" t="str">
        <f>TEXT(A228,"mmmm ")</f>
        <v xml:space="preserve">oktober </v>
      </c>
      <c r="C228">
        <v>-8.75</v>
      </c>
      <c r="D228" t="s">
        <v>21</v>
      </c>
      <c r="E228" t="s">
        <v>729</v>
      </c>
      <c r="F228" t="str">
        <f>VLOOKUP(Tabel1[[#This Row],[categorie]],Lijst!A:C,3,FALSE)</f>
        <v>Uitgave</v>
      </c>
      <c r="G228">
        <f>IF(F228="Uitgave", -ABS(C228), ABS(C228))</f>
        <v>-8.75</v>
      </c>
      <c r="H228" t="str">
        <f>VLOOKUP(Tabel1[[#This Row],[categorie]],Lijst!A:B,2,FALSE)</f>
        <v>Variabel</v>
      </c>
      <c r="I228" t="str">
        <f>IF(OR(AND(F228="Uitgave", C228&lt;0), AND(F228="Inkomst", C228&gt;0)), "OK", "FOUT")</f>
        <v>OK</v>
      </c>
    </row>
    <row r="229" spans="1:9" x14ac:dyDescent="0.3">
      <c r="A229" s="2">
        <v>45567</v>
      </c>
      <c r="B229" t="str">
        <f>TEXT(A229,"mmmm ")</f>
        <v xml:space="preserve">oktober </v>
      </c>
      <c r="C229">
        <v>-8.7799999999999994</v>
      </c>
      <c r="D229" t="str" cm="1">
        <f t="array" ref="D229">IFERROR(
  _xlfn.XLOOKUP(TRUE, ISNUMBER(FIND(Trefwoorden!$A$2:$A$99, E229)), Trefwoorden!$B$2:$B$99),
  "Onbekend"
)</f>
        <v>voeding</v>
      </c>
      <c r="E229" t="s">
        <v>730</v>
      </c>
      <c r="F229" t="str">
        <f>VLOOKUP(Tabel1[[#This Row],[categorie]],Lijst!A:C,3,FALSE)</f>
        <v>Uitgave</v>
      </c>
      <c r="G229">
        <f>IF(F229="Uitgave", -ABS(C229), ABS(C229))</f>
        <v>-8.7799999999999994</v>
      </c>
      <c r="H229" t="str">
        <f>VLOOKUP(Tabel1[[#This Row],[categorie]],Lijst!A:B,2,FALSE)</f>
        <v>Vast</v>
      </c>
      <c r="I229" t="str">
        <f>IF(OR(AND(F229="Uitgave", C229&lt;0), AND(F229="Inkomst", C229&gt;0)), "OK", "FOUT")</f>
        <v>OK</v>
      </c>
    </row>
    <row r="230" spans="1:9" x14ac:dyDescent="0.3">
      <c r="A230" s="2">
        <v>45567</v>
      </c>
      <c r="B230" t="str">
        <f>TEXT(A230,"mmmm ")</f>
        <v xml:space="preserve">oktober </v>
      </c>
      <c r="C230">
        <v>-6.48</v>
      </c>
      <c r="D230" t="str" cm="1">
        <f t="array" ref="D230">IFERROR(
  _xlfn.XLOOKUP(TRUE, ISNUMBER(FIND(Trefwoorden!$A$2:$A$99, E230)), Trefwoorden!$B$2:$B$99),
  "Onbekend"
)</f>
        <v>voeding</v>
      </c>
      <c r="E230" t="s">
        <v>731</v>
      </c>
      <c r="F230" t="str">
        <f>VLOOKUP(Tabel1[[#This Row],[categorie]],Lijst!A:C,3,FALSE)</f>
        <v>Uitgave</v>
      </c>
      <c r="G230">
        <f>IF(F230="Uitgave", -ABS(C230), ABS(C230))</f>
        <v>-6.48</v>
      </c>
      <c r="H230" t="str">
        <f>VLOOKUP(Tabel1[[#This Row],[categorie]],Lijst!A:B,2,FALSE)</f>
        <v>Vast</v>
      </c>
      <c r="I230" t="str">
        <f>IF(OR(AND(F230="Uitgave", C230&lt;0), AND(F230="Inkomst", C230&gt;0)), "OK", "FOUT")</f>
        <v>OK</v>
      </c>
    </row>
    <row r="231" spans="1:9" x14ac:dyDescent="0.3">
      <c r="A231" s="2">
        <v>45568</v>
      </c>
      <c r="B231" t="str">
        <f>TEXT(A231,"mmmm ")</f>
        <v xml:space="preserve">oktober </v>
      </c>
      <c r="C231">
        <v>-99.16</v>
      </c>
      <c r="D231" t="str" cm="1">
        <f t="array" ref="D231">IFERROR(
  _xlfn.XLOOKUP(TRUE, ISNUMBER(FIND(Trefwoorden!$A$2:$A$99, E231)), Trefwoorden!$B$2:$B$99),
  "Onbekend"
)</f>
        <v>gas/elektriciteit</v>
      </c>
      <c r="E231" t="s">
        <v>723</v>
      </c>
      <c r="F231" t="s">
        <v>18</v>
      </c>
      <c r="G231">
        <f>IF(F231="Uitgave", -ABS(C231), ABS(C231))</f>
        <v>-99.16</v>
      </c>
      <c r="H231" t="str">
        <f>VLOOKUP(Tabel1[[#This Row],[categorie]],Lijst!A:B,2,FALSE)</f>
        <v>Vast</v>
      </c>
      <c r="I231" t="str">
        <f>IF(OR(AND(F231="Uitgave", C231&lt;0), AND(F231="Inkomst", C231&gt;0)), "OK", "FOUT")</f>
        <v>OK</v>
      </c>
    </row>
    <row r="232" spans="1:9" x14ac:dyDescent="0.3">
      <c r="A232" s="2">
        <v>45568</v>
      </c>
      <c r="B232" t="str">
        <f>TEXT(A232,"mmmm ")</f>
        <v xml:space="preserve">oktober </v>
      </c>
      <c r="C232">
        <v>-161.69999999999999</v>
      </c>
      <c r="D232" t="str" cm="1">
        <f t="array" ref="D232">IFERROR(
  _xlfn.XLOOKUP(TRUE, ISNUMBER(FIND(Trefwoorden!$A$2:$A$99, E232)), Trefwoorden!$B$2:$B$99),
  "Onbekend"
)</f>
        <v>voeding</v>
      </c>
      <c r="E232" t="s">
        <v>724</v>
      </c>
      <c r="F232" t="str">
        <f>VLOOKUP(Tabel1[[#This Row],[categorie]],Lijst!A:C,3,FALSE)</f>
        <v>Uitgave</v>
      </c>
      <c r="G232">
        <f>IF(F232="Uitgave", -ABS(C232), ABS(C232))</f>
        <v>-161.69999999999999</v>
      </c>
      <c r="H232" t="str">
        <f>VLOOKUP(Tabel1[[#This Row],[categorie]],Lijst!A:B,2,FALSE)</f>
        <v>Vast</v>
      </c>
      <c r="I232" t="str">
        <f>IF(OR(AND(F232="Uitgave", C232&lt;0), AND(F232="Inkomst", C232&gt;0)), "OK", "FOUT")</f>
        <v>OK</v>
      </c>
    </row>
    <row r="233" spans="1:9" x14ac:dyDescent="0.3">
      <c r="A233" s="2">
        <v>45568</v>
      </c>
      <c r="B233" t="str">
        <f>TEXT(A233,"mmmm ")</f>
        <v xml:space="preserve">oktober </v>
      </c>
      <c r="C233">
        <v>-2.7</v>
      </c>
      <c r="D233" t="s">
        <v>3</v>
      </c>
      <c r="E233" t="s">
        <v>725</v>
      </c>
      <c r="F233" t="str">
        <f>VLOOKUP(Tabel1[[#This Row],[categorie]],Lijst!A:C,3,FALSE)</f>
        <v>Uitgave</v>
      </c>
      <c r="G233">
        <f>IF(F233="Uitgave", -ABS(C233), ABS(C233))</f>
        <v>-2.7</v>
      </c>
      <c r="H233" t="str">
        <f>VLOOKUP(Tabel1[[#This Row],[categorie]],Lijst!A:B,2,FALSE)</f>
        <v>Vast</v>
      </c>
      <c r="I233" t="str">
        <f>IF(OR(AND(F233="Uitgave", C233&lt;0), AND(F233="Inkomst", C233&gt;0)), "OK", "FOUT")</f>
        <v>OK</v>
      </c>
    </row>
    <row r="234" spans="1:9" x14ac:dyDescent="0.3">
      <c r="A234" s="2">
        <v>45568</v>
      </c>
      <c r="B234" t="str">
        <f>TEXT(A234,"mmmm ")</f>
        <v xml:space="preserve">oktober </v>
      </c>
      <c r="C234">
        <v>-16</v>
      </c>
      <c r="D234" t="str" cm="1">
        <f t="array" ref="D234">IFERROR(
  _xlfn.XLOOKUP(TRUE, ISNUMBER(FIND(Trefwoorden!$A$2:$A$99, E234)), Trefwoorden!$B$2:$B$99),
  "Onbekend"
)</f>
        <v>Louis/Vis</v>
      </c>
      <c r="E234" t="s">
        <v>726</v>
      </c>
      <c r="F234" t="str">
        <f>VLOOKUP(Tabel1[[#This Row],[categorie]],Lijst!A:C,3,FALSE)</f>
        <v>Uitgave</v>
      </c>
      <c r="G234">
        <f>IF(F234="Uitgave", -ABS(C234), ABS(C234))</f>
        <v>-16</v>
      </c>
      <c r="H234" t="str">
        <f>VLOOKUP(Tabel1[[#This Row],[categorie]],Lijst!A:B,2,FALSE)</f>
        <v>Variabel</v>
      </c>
      <c r="I234" t="str">
        <f>IF(OR(AND(F234="Uitgave", C234&lt;0), AND(F234="Inkomst", C234&gt;0)), "OK", "FOUT")</f>
        <v>OK</v>
      </c>
    </row>
    <row r="235" spans="1:9" x14ac:dyDescent="0.3">
      <c r="A235" s="2">
        <v>45568</v>
      </c>
      <c r="B235" t="str">
        <f>TEXT(A235,"mmmm ")</f>
        <v xml:space="preserve">oktober </v>
      </c>
      <c r="C235">
        <v>-4.17</v>
      </c>
      <c r="D235" t="str" cm="1">
        <f t="array" ref="D235">IFERROR(
  _xlfn.XLOOKUP(TRUE, ISNUMBER(FIND(Trefwoorden!$A$2:$A$99, E235)), Trefwoorden!$B$2:$B$99),
  "Onbekend"
)</f>
        <v>voeding</v>
      </c>
      <c r="E235" t="s">
        <v>727</v>
      </c>
      <c r="F235" t="str">
        <f>VLOOKUP(Tabel1[[#This Row],[categorie]],Lijst!A:C,3,FALSE)</f>
        <v>Uitgave</v>
      </c>
      <c r="G235">
        <f>IF(F235="Uitgave", -ABS(C235), ABS(C235))</f>
        <v>-4.17</v>
      </c>
      <c r="H235" t="str">
        <f>VLOOKUP(Tabel1[[#This Row],[categorie]],Lijst!A:B,2,FALSE)</f>
        <v>Vast</v>
      </c>
      <c r="I235" t="str">
        <f>IF(OR(AND(F235="Uitgave", C235&lt;0), AND(F235="Inkomst", C235&gt;0)), "OK", "FOUT")</f>
        <v>OK</v>
      </c>
    </row>
    <row r="236" spans="1:9" x14ac:dyDescent="0.3">
      <c r="A236" s="2">
        <v>45570</v>
      </c>
      <c r="B236" t="str">
        <f>TEXT(A236,"mmmm ")</f>
        <v xml:space="preserve">oktober </v>
      </c>
      <c r="C236">
        <v>-40</v>
      </c>
      <c r="D236" t="str" cm="1">
        <f t="array" ref="D236">IFERROR(
  _xlfn.XLOOKUP(TRUE, ISNUMBER(FIND(Trefwoorden!$A$2:$A$99, E236)), Trefwoorden!$B$2:$B$99),
  "Onbekend"
)</f>
        <v>Ouders Bram</v>
      </c>
      <c r="E236" t="s">
        <v>719</v>
      </c>
      <c r="F236" t="s">
        <v>18</v>
      </c>
      <c r="G236">
        <f>IF(F236="Uitgave", -ABS(C236), ABS(C236))</f>
        <v>-40</v>
      </c>
      <c r="H236" t="str">
        <f>VLOOKUP(Tabel1[[#This Row],[categorie]],Lijst!A:B,2,FALSE)</f>
        <v>Variabel</v>
      </c>
      <c r="I236" t="str">
        <f>IF(OR(AND(F236="Uitgave", C236&lt;0), AND(F236="Inkomst", C236&gt;0)), "OK", "FOUT")</f>
        <v>OK</v>
      </c>
    </row>
    <row r="237" spans="1:9" x14ac:dyDescent="0.3">
      <c r="A237" s="2">
        <v>45570</v>
      </c>
      <c r="B237" t="str">
        <f>TEXT(A237,"mmmm ")</f>
        <v xml:space="preserve">oktober </v>
      </c>
      <c r="C237">
        <v>-31.97</v>
      </c>
      <c r="D237" t="s">
        <v>48</v>
      </c>
      <c r="E237" t="s">
        <v>720</v>
      </c>
      <c r="F237" t="s">
        <v>18</v>
      </c>
      <c r="G237">
        <f>IF(F237="Uitgave", -ABS(C237), ABS(C237))</f>
        <v>-31.97</v>
      </c>
      <c r="H237" t="str">
        <f>VLOOKUP(Tabel1[[#This Row],[categorie]],Lijst!A:B,2,FALSE)</f>
        <v>Variabel</v>
      </c>
      <c r="I237" t="str">
        <f>IF(OR(AND(F237="Uitgave", C237&lt;0), AND(F237="Inkomst", C237&gt;0)), "OK", "FOUT")</f>
        <v>OK</v>
      </c>
    </row>
    <row r="238" spans="1:9" x14ac:dyDescent="0.3">
      <c r="A238" s="2">
        <v>45570</v>
      </c>
      <c r="B238" t="str">
        <f>TEXT(A238,"mmmm ")</f>
        <v xml:space="preserve">oktober </v>
      </c>
      <c r="C238">
        <v>-0.85</v>
      </c>
      <c r="D238" t="str" cm="1">
        <f t="array" ref="D238">IFERROR(
  _xlfn.XLOOKUP(TRUE, ISNUMBER(FIND(Trefwoorden!$A$2:$A$99, E238)), Trefwoorden!$B$2:$B$99),
  "Onbekend"
)</f>
        <v>Parkeren</v>
      </c>
      <c r="E238" t="s">
        <v>721</v>
      </c>
      <c r="F238" t="str">
        <f>VLOOKUP(Tabel1[[#This Row],[categorie]],Lijst!A:C,3,FALSE)</f>
        <v>Uitgave</v>
      </c>
      <c r="G238">
        <f>IF(F238="Uitgave", -ABS(C238), ABS(C238))</f>
        <v>-0.85</v>
      </c>
      <c r="H238" t="str">
        <f>VLOOKUP(Tabel1[[#This Row],[categorie]],Lijst!A:B,2,FALSE)</f>
        <v>Variabel</v>
      </c>
      <c r="I238" t="str">
        <f>IF(OR(AND(F238="Uitgave", C238&lt;0), AND(F238="Inkomst", C238&gt;0)), "OK", "FOUT")</f>
        <v>OK</v>
      </c>
    </row>
    <row r="239" spans="1:9" x14ac:dyDescent="0.3">
      <c r="A239" s="2">
        <v>45570</v>
      </c>
      <c r="B239" t="str">
        <f>TEXT(A239,"mmmm ")</f>
        <v xml:space="preserve">oktober </v>
      </c>
      <c r="C239">
        <v>-5.85</v>
      </c>
      <c r="D239" t="str" cm="1">
        <f t="array" ref="D239">IFERROR(
  _xlfn.XLOOKUP(TRUE, ISNUMBER(FIND(Trefwoorden!$A$2:$A$99, E239)), Trefwoorden!$B$2:$B$99),
  "Onbekend"
)</f>
        <v>Parkeren</v>
      </c>
      <c r="E239" t="s">
        <v>722</v>
      </c>
      <c r="F239" t="str">
        <f>VLOOKUP(Tabel1[[#This Row],[categorie]],Lijst!A:C,3,FALSE)</f>
        <v>Uitgave</v>
      </c>
      <c r="G239">
        <f>IF(F239="Uitgave", -ABS(C239), ABS(C239))</f>
        <v>-5.85</v>
      </c>
      <c r="H239" t="str">
        <f>VLOOKUP(Tabel1[[#This Row],[categorie]],Lijst!A:B,2,FALSE)</f>
        <v>Variabel</v>
      </c>
      <c r="I239" t="str">
        <f>IF(OR(AND(F239="Uitgave", C239&lt;0), AND(F239="Inkomst", C239&gt;0)), "OK", "FOUT")</f>
        <v>OK</v>
      </c>
    </row>
    <row r="240" spans="1:9" x14ac:dyDescent="0.3">
      <c r="A240" s="2">
        <v>45571</v>
      </c>
      <c r="B240" t="str">
        <f>TEXT(A240,"mmmm ")</f>
        <v xml:space="preserve">oktober </v>
      </c>
      <c r="C240">
        <v>-12.7</v>
      </c>
      <c r="D240" t="s">
        <v>21</v>
      </c>
      <c r="E240" t="s">
        <v>718</v>
      </c>
      <c r="F240" t="str">
        <f>VLOOKUP(Tabel1[[#This Row],[categorie]],Lijst!A:C,3,FALSE)</f>
        <v>Uitgave</v>
      </c>
      <c r="G240">
        <f>IF(F240="Uitgave", -ABS(C240), ABS(C240))</f>
        <v>-12.7</v>
      </c>
      <c r="H240" t="str">
        <f>VLOOKUP(Tabel1[[#This Row],[categorie]],Lijst!A:B,2,FALSE)</f>
        <v>Variabel</v>
      </c>
      <c r="I240" t="str">
        <f>IF(OR(AND(F240="Uitgave", C240&lt;0), AND(F240="Inkomst", C240&gt;0)), "OK", "FOUT")</f>
        <v>OK</v>
      </c>
    </row>
    <row r="241" spans="1:9" x14ac:dyDescent="0.3">
      <c r="A241" s="2">
        <v>45572</v>
      </c>
      <c r="B241" t="str">
        <f>TEXT(A241,"mmmm ")</f>
        <v xml:space="preserve">oktober </v>
      </c>
      <c r="C241">
        <v>-46.4</v>
      </c>
      <c r="D241" t="s">
        <v>9</v>
      </c>
      <c r="E241" t="s">
        <v>709</v>
      </c>
      <c r="F241" t="s">
        <v>18</v>
      </c>
      <c r="G241">
        <f>IF(F241="Uitgave", -ABS(C241), ABS(C241))</f>
        <v>-46.4</v>
      </c>
      <c r="H241" t="str">
        <f>VLOOKUP(Tabel1[[#This Row],[categorie]],Lijst!A:B,2,FALSE)</f>
        <v>Variabel</v>
      </c>
      <c r="I241" t="str">
        <f>IF(OR(AND(F241="Uitgave", C241&lt;0), AND(F241="Inkomst", C241&gt;0)), "OK", "FOUT")</f>
        <v>OK</v>
      </c>
    </row>
    <row r="242" spans="1:9" x14ac:dyDescent="0.3">
      <c r="A242" s="2">
        <v>45572</v>
      </c>
      <c r="B242" t="str">
        <f>TEXT(A242,"mmmm ")</f>
        <v xml:space="preserve">oktober </v>
      </c>
      <c r="C242">
        <v>-19.98</v>
      </c>
      <c r="D242" t="str" cm="1">
        <f t="array" ref="D242">IFERROR(
  _xlfn.XLOOKUP(TRUE, ISNUMBER(FIND(Trefwoorden!$A$2:$A$99, E242)), Trefwoorden!$B$2:$B$99),
  "Onbekend"
)</f>
        <v>voeding</v>
      </c>
      <c r="E242" t="s">
        <v>710</v>
      </c>
      <c r="F242" t="str">
        <f>VLOOKUP(Tabel1[[#This Row],[categorie]],Lijst!A:C,3,FALSE)</f>
        <v>Uitgave</v>
      </c>
      <c r="G242">
        <f>IF(F242="Uitgave", -ABS(C242), ABS(C242))</f>
        <v>-19.98</v>
      </c>
      <c r="H242" t="str">
        <f>VLOOKUP(Tabel1[[#This Row],[categorie]],Lijst!A:B,2,FALSE)</f>
        <v>Vast</v>
      </c>
      <c r="I242" t="str">
        <f>IF(OR(AND(F242="Uitgave", C242&lt;0), AND(F242="Inkomst", C242&gt;0)), "OK", "FOUT")</f>
        <v>OK</v>
      </c>
    </row>
    <row r="243" spans="1:9" x14ac:dyDescent="0.3">
      <c r="A243" s="2">
        <v>45572</v>
      </c>
      <c r="B243" t="str">
        <f>TEXT(A243,"mmmm ")</f>
        <v xml:space="preserve">oktober </v>
      </c>
      <c r="C243">
        <v>-10.94</v>
      </c>
      <c r="D243" t="str" cm="1">
        <f t="array" ref="D243">IFERROR(
  _xlfn.XLOOKUP(TRUE, ISNUMBER(FIND(Trefwoorden!$A$2:$A$99, E243)), Trefwoorden!$B$2:$B$99),
  "Onbekend"
)</f>
        <v>voeding</v>
      </c>
      <c r="E243" t="s">
        <v>711</v>
      </c>
      <c r="F243" t="str">
        <f>VLOOKUP(Tabel1[[#This Row],[categorie]],Lijst!A:C,3,FALSE)</f>
        <v>Uitgave</v>
      </c>
      <c r="G243">
        <f>IF(F243="Uitgave", -ABS(C243), ABS(C243))</f>
        <v>-10.94</v>
      </c>
      <c r="H243" t="str">
        <f>VLOOKUP(Tabel1[[#This Row],[categorie]],Lijst!A:B,2,FALSE)</f>
        <v>Vast</v>
      </c>
      <c r="I243" t="str">
        <f>IF(OR(AND(F243="Uitgave", C243&lt;0), AND(F243="Inkomst", C243&gt;0)), "OK", "FOUT")</f>
        <v>OK</v>
      </c>
    </row>
    <row r="244" spans="1:9" x14ac:dyDescent="0.3">
      <c r="A244" s="2">
        <v>45572</v>
      </c>
      <c r="B244" t="str">
        <f>TEXT(A244,"mmmm ")</f>
        <v xml:space="preserve">oktober </v>
      </c>
      <c r="C244">
        <v>-2.99</v>
      </c>
      <c r="D244" t="str" cm="1">
        <f t="array" ref="D244">IFERROR(
  _xlfn.XLOOKUP(TRUE, ISNUMBER(FIND(Trefwoorden!$A$2:$A$99, E244)), Trefwoorden!$B$2:$B$99),
  "Onbekend"
)</f>
        <v>voeding</v>
      </c>
      <c r="E244" t="s">
        <v>712</v>
      </c>
      <c r="F244" t="str">
        <f>VLOOKUP(Tabel1[[#This Row],[categorie]],Lijst!A:C,3,FALSE)</f>
        <v>Uitgave</v>
      </c>
      <c r="G244">
        <f>IF(F244="Uitgave", -ABS(C244), ABS(C244))</f>
        <v>-2.99</v>
      </c>
      <c r="H244" t="str">
        <f>VLOOKUP(Tabel1[[#This Row],[categorie]],Lijst!A:B,2,FALSE)</f>
        <v>Vast</v>
      </c>
      <c r="I244" t="str">
        <f>IF(OR(AND(F244="Uitgave", C244&lt;0), AND(F244="Inkomst", C244&gt;0)), "OK", "FOUT")</f>
        <v>OK</v>
      </c>
    </row>
    <row r="245" spans="1:9" x14ac:dyDescent="0.3">
      <c r="A245" s="2">
        <v>45572</v>
      </c>
      <c r="B245" t="str">
        <f>TEXT(A245,"mmmm ")</f>
        <v xml:space="preserve">oktober </v>
      </c>
      <c r="C245">
        <v>-3.53</v>
      </c>
      <c r="D245" t="str" cm="1">
        <f t="array" ref="D245">IFERROR(
  _xlfn.XLOOKUP(TRUE, ISNUMBER(FIND(Trefwoorden!$A$2:$A$99, E245)), Trefwoorden!$B$2:$B$99),
  "Onbekend"
)</f>
        <v>Laadbeurt</v>
      </c>
      <c r="E245" t="s">
        <v>713</v>
      </c>
      <c r="F245" t="str">
        <f>VLOOKUP(Tabel1[[#This Row],[categorie]],Lijst!A:C,3,FALSE)</f>
        <v>Uitgave</v>
      </c>
      <c r="G245">
        <f>IF(F245="Uitgave", -ABS(C245), ABS(C245))</f>
        <v>-3.53</v>
      </c>
      <c r="H245" t="str">
        <f>VLOOKUP(Tabel1[[#This Row],[categorie]],Lijst!A:B,2,FALSE)</f>
        <v>Vast</v>
      </c>
      <c r="I245" t="str">
        <f>IF(OR(AND(F245="Uitgave", C245&lt;0), AND(F245="Inkomst", C245&gt;0)), "OK", "FOUT")</f>
        <v>OK</v>
      </c>
    </row>
    <row r="246" spans="1:9" x14ac:dyDescent="0.3">
      <c r="A246" s="2">
        <v>45572</v>
      </c>
      <c r="B246" t="str">
        <f>TEXT(A246,"mmmm ")</f>
        <v xml:space="preserve">oktober </v>
      </c>
      <c r="C246">
        <v>-12.86</v>
      </c>
      <c r="D246" t="str" cm="1">
        <f t="array" ref="D246">IFERROR(
  _xlfn.XLOOKUP(TRUE, ISNUMBER(FIND(Trefwoorden!$A$2:$A$99, E246)), Trefwoorden!$B$2:$B$99),
  "Onbekend"
)</f>
        <v>voeding</v>
      </c>
      <c r="E246" t="s">
        <v>714</v>
      </c>
      <c r="F246" t="str">
        <f>VLOOKUP(Tabel1[[#This Row],[categorie]],Lijst!A:C,3,FALSE)</f>
        <v>Uitgave</v>
      </c>
      <c r="G246">
        <f>IF(F246="Uitgave", -ABS(C246), ABS(C246))</f>
        <v>-12.86</v>
      </c>
      <c r="H246" t="str">
        <f>VLOOKUP(Tabel1[[#This Row],[categorie]],Lijst!A:B,2,FALSE)</f>
        <v>Vast</v>
      </c>
      <c r="I246" t="str">
        <f>IF(OR(AND(F246="Uitgave", C246&lt;0), AND(F246="Inkomst", C246&gt;0)), "OK", "FOUT")</f>
        <v>OK</v>
      </c>
    </row>
    <row r="247" spans="1:9" x14ac:dyDescent="0.3">
      <c r="A247" s="2">
        <v>45572</v>
      </c>
      <c r="B247" t="str">
        <f>TEXT(A247,"mmmm ")</f>
        <v xml:space="preserve">oktober </v>
      </c>
      <c r="C247">
        <v>-2.46</v>
      </c>
      <c r="D247" t="str" cm="1">
        <f t="array" ref="D247">IFERROR(
  _xlfn.XLOOKUP(TRUE, ISNUMBER(FIND(Trefwoorden!$A$2:$A$99, E247)), Trefwoorden!$B$2:$B$99),
  "Onbekend"
)</f>
        <v>Laadbeurt</v>
      </c>
      <c r="E247" t="s">
        <v>715</v>
      </c>
      <c r="F247" t="str">
        <f>VLOOKUP(Tabel1[[#This Row],[categorie]],Lijst!A:C,3,FALSE)</f>
        <v>Uitgave</v>
      </c>
      <c r="G247">
        <f>IF(F247="Uitgave", -ABS(C247), ABS(C247))</f>
        <v>-2.46</v>
      </c>
      <c r="H247" t="str">
        <f>VLOOKUP(Tabel1[[#This Row],[categorie]],Lijst!A:B,2,FALSE)</f>
        <v>Vast</v>
      </c>
      <c r="I247" t="str">
        <f>IF(OR(AND(F247="Uitgave", C247&lt;0), AND(F247="Inkomst", C247&gt;0)), "OK", "FOUT")</f>
        <v>OK</v>
      </c>
    </row>
    <row r="248" spans="1:9" x14ac:dyDescent="0.3">
      <c r="A248" s="2">
        <v>45572</v>
      </c>
      <c r="B248" t="str">
        <f>TEXT(A248,"mmmm ")</f>
        <v xml:space="preserve">oktober </v>
      </c>
      <c r="C248">
        <v>-12.01</v>
      </c>
      <c r="D248" t="str" cm="1">
        <f t="array" ref="D248">IFERROR(
  _xlfn.XLOOKUP(TRUE, ISNUMBER(FIND(Trefwoorden!$A$2:$A$99, E248)), Trefwoorden!$B$2:$B$99),
  "Onbekend"
)</f>
        <v>Euromex</v>
      </c>
      <c r="E248" t="s">
        <v>716</v>
      </c>
      <c r="F248" t="str">
        <f>VLOOKUP(Tabel1[[#This Row],[categorie]],Lijst!A:C,3,FALSE)</f>
        <v>Uitgave</v>
      </c>
      <c r="G248">
        <f>IF(F248="Uitgave", -ABS(C248), ABS(C248))</f>
        <v>-12.01</v>
      </c>
      <c r="H248" t="str">
        <f>VLOOKUP(Tabel1[[#This Row],[categorie]],Lijst!A:B,2,FALSE)</f>
        <v>Vast</v>
      </c>
      <c r="I248" t="str">
        <f>IF(OR(AND(F248="Uitgave", C248&lt;0), AND(F248="Inkomst", C248&gt;0)), "OK", "FOUT")</f>
        <v>OK</v>
      </c>
    </row>
    <row r="249" spans="1:9" x14ac:dyDescent="0.3">
      <c r="A249" s="2">
        <v>45572</v>
      </c>
      <c r="B249" t="str">
        <f>TEXT(A249,"mmmm ")</f>
        <v xml:space="preserve">oktober </v>
      </c>
      <c r="C249">
        <v>-810.65</v>
      </c>
      <c r="D249" t="str" cm="1">
        <f t="array" ref="D249">IFERROR(
  _xlfn.XLOOKUP(TRUE, ISNUMBER(FIND(Trefwoorden!$A$2:$A$99, E249)), Trefwoorden!$B$2:$B$99),
  "Onbekend"
)</f>
        <v>Hypotheek</v>
      </c>
      <c r="E249" t="s">
        <v>717</v>
      </c>
      <c r="F249" t="str">
        <f>VLOOKUP(Tabel1[[#This Row],[categorie]],Lijst!A:C,3,FALSE)</f>
        <v>Uitgave</v>
      </c>
      <c r="G249">
        <f>IF(F249="Uitgave", -ABS(C249), ABS(C249))</f>
        <v>-810.65</v>
      </c>
      <c r="H249" t="str">
        <f>VLOOKUP(Tabel1[[#This Row],[categorie]],Lijst!A:B,2,FALSE)</f>
        <v>Vast</v>
      </c>
      <c r="I249" t="str">
        <f>IF(OR(AND(F249="Uitgave", C249&lt;0), AND(F249="Inkomst", C249&gt;0)), "OK", "FOUT")</f>
        <v>OK</v>
      </c>
    </row>
    <row r="250" spans="1:9" x14ac:dyDescent="0.3">
      <c r="A250" s="2">
        <v>45573</v>
      </c>
      <c r="B250" t="str">
        <f>TEXT(A250,"mmmm ")</f>
        <v xml:space="preserve">oktober </v>
      </c>
      <c r="C250">
        <v>-19.649999999999999</v>
      </c>
      <c r="D250" t="str" cm="1">
        <f t="array" ref="D250">IFERROR(
  _xlfn.XLOOKUP(TRUE, ISNUMBER(FIND(Trefwoorden!$A$2:$A$99, E250)), Trefwoorden!$B$2:$B$99),
  "Onbekend"
)</f>
        <v>vakbond</v>
      </c>
      <c r="E250" t="s">
        <v>707</v>
      </c>
      <c r="F250" t="s">
        <v>18</v>
      </c>
      <c r="G250">
        <f>IF(F250="Uitgave", -ABS(C250), ABS(C250))</f>
        <v>-19.649999999999999</v>
      </c>
      <c r="H250" t="str">
        <f>VLOOKUP(Tabel1[[#This Row],[categorie]],Lijst!A:B,2,FALSE)</f>
        <v>Vast</v>
      </c>
      <c r="I250" t="str">
        <f>IF(OR(AND(F250="Uitgave", C250&lt;0), AND(F250="Inkomst", C250&gt;0)), "OK", "FOUT")</f>
        <v>OK</v>
      </c>
    </row>
    <row r="251" spans="1:9" x14ac:dyDescent="0.3">
      <c r="A251" s="2">
        <v>45573</v>
      </c>
      <c r="B251" t="str">
        <f>TEXT(A251,"mmmm ")</f>
        <v xml:space="preserve">oktober </v>
      </c>
      <c r="C251">
        <v>-24.9</v>
      </c>
      <c r="D251" t="s">
        <v>82</v>
      </c>
      <c r="E251" t="s">
        <v>705</v>
      </c>
      <c r="F251" t="s">
        <v>18</v>
      </c>
      <c r="G251">
        <f>IF(F251="Uitgave", -ABS(C251), ABS(C251))</f>
        <v>-24.9</v>
      </c>
      <c r="H251" t="str">
        <f>VLOOKUP(Tabel1[[#This Row],[categorie]],Lijst!A:B,2,FALSE)</f>
        <v>Vast</v>
      </c>
      <c r="I251" t="str">
        <f>IF(OR(AND(F251="Uitgave", C251&lt;0), AND(F251="Inkomst", C251&gt;0)), "OK", "FOUT")</f>
        <v>OK</v>
      </c>
    </row>
    <row r="252" spans="1:9" x14ac:dyDescent="0.3">
      <c r="A252" s="2">
        <v>45573</v>
      </c>
      <c r="B252" t="str">
        <f>TEXT(A252,"mmmm ")</f>
        <v xml:space="preserve">oktober </v>
      </c>
      <c r="C252">
        <v>-24.9</v>
      </c>
      <c r="D252" t="s">
        <v>82</v>
      </c>
      <c r="E252" t="s">
        <v>708</v>
      </c>
      <c r="F252" t="s">
        <v>18</v>
      </c>
      <c r="G252">
        <f>IF(F252="Uitgave", -ABS(C252), ABS(C252))</f>
        <v>-24.9</v>
      </c>
      <c r="H252" t="str">
        <f>VLOOKUP(Tabel1[[#This Row],[categorie]],Lijst!A:B,2,FALSE)</f>
        <v>Vast</v>
      </c>
      <c r="I252" t="str">
        <f>IF(OR(AND(F252="Uitgave", C252&lt;0), AND(F252="Inkomst", C252&gt;0)), "OK", "FOUT")</f>
        <v>OK</v>
      </c>
    </row>
    <row r="253" spans="1:9" x14ac:dyDescent="0.3">
      <c r="A253" s="2">
        <v>45573</v>
      </c>
      <c r="B253" t="str">
        <f>TEXT(A253,"mmmm ")</f>
        <v xml:space="preserve">oktober </v>
      </c>
      <c r="C253">
        <v>-10.01</v>
      </c>
      <c r="D253" t="s">
        <v>9</v>
      </c>
      <c r="E253" t="s">
        <v>702</v>
      </c>
      <c r="F253" t="s">
        <v>18</v>
      </c>
      <c r="G253">
        <f>IF(F253="Uitgave", -ABS(C253), ABS(C253))</f>
        <v>-10.01</v>
      </c>
      <c r="H253" t="str">
        <f>VLOOKUP(Tabel1[[#This Row],[categorie]],Lijst!A:B,2,FALSE)</f>
        <v>Variabel</v>
      </c>
      <c r="I253" t="str">
        <f>IF(OR(AND(F253="Uitgave", C253&lt;0), AND(F253="Inkomst", C253&gt;0)), "OK", "FOUT")</f>
        <v>OK</v>
      </c>
    </row>
    <row r="254" spans="1:9" x14ac:dyDescent="0.3">
      <c r="A254" s="2">
        <v>45573</v>
      </c>
      <c r="B254" t="str">
        <f>TEXT(A254,"mmmm ")</f>
        <v xml:space="preserve">oktober </v>
      </c>
      <c r="C254">
        <v>-95.86</v>
      </c>
      <c r="D254" t="s">
        <v>12</v>
      </c>
      <c r="E254" t="s">
        <v>695</v>
      </c>
      <c r="F254" t="str">
        <f>VLOOKUP(Tabel1[[#This Row],[categorie]],Lijst!A:C,3,FALSE)</f>
        <v>Uitgave</v>
      </c>
      <c r="G254">
        <f>IF(F254="Uitgave", -ABS(C254), ABS(C254))</f>
        <v>-95.86</v>
      </c>
      <c r="H254" t="str">
        <f>VLOOKUP(Tabel1[[#This Row],[categorie]],Lijst!A:B,2,FALSE)</f>
        <v>Vast</v>
      </c>
      <c r="I254" t="str">
        <f>IF(OR(AND(F254="Uitgave", C254&lt;0), AND(F254="Inkomst", C254&gt;0)), "OK", "FOUT")</f>
        <v>OK</v>
      </c>
    </row>
    <row r="255" spans="1:9" x14ac:dyDescent="0.3">
      <c r="A255" s="2">
        <v>45573</v>
      </c>
      <c r="B255" t="str">
        <f>TEXT(A255,"mmmm ")</f>
        <v xml:space="preserve">oktober </v>
      </c>
      <c r="C255">
        <v>-1.5</v>
      </c>
      <c r="D255" t="str" cm="1">
        <f t="array" ref="D255">IFERROR(
  _xlfn.XLOOKUP(TRUE, ISNUMBER(FIND(Trefwoorden!$A$2:$A$99, E255)), Trefwoorden!$B$2:$B$99),
  "Onbekend"
)</f>
        <v>automaat De Lijn</v>
      </c>
      <c r="E255" t="s">
        <v>696</v>
      </c>
      <c r="F255" t="str">
        <f>VLOOKUP(Tabel1[[#This Row],[categorie]],Lijst!A:C,3,FALSE)</f>
        <v>Uitgave</v>
      </c>
      <c r="G255">
        <f>IF(F255="Uitgave", -ABS(C255), ABS(C255))</f>
        <v>-1.5</v>
      </c>
      <c r="H255" t="str">
        <f>VLOOKUP(Tabel1[[#This Row],[categorie]],Lijst!A:B,2,FALSE)</f>
        <v>Variabel</v>
      </c>
      <c r="I255" t="str">
        <f>IF(OR(AND(F255="Uitgave", C255&lt;0), AND(F255="Inkomst", C255&gt;0)), "OK", "FOUT")</f>
        <v>OK</v>
      </c>
    </row>
    <row r="256" spans="1:9" x14ac:dyDescent="0.3">
      <c r="A256" s="2">
        <v>45573</v>
      </c>
      <c r="B256" t="str">
        <f>TEXT(A256,"mmmm ")</f>
        <v xml:space="preserve">oktober </v>
      </c>
      <c r="C256">
        <v>-0.9</v>
      </c>
      <c r="D256" t="str" cm="1">
        <f t="array" ref="D256">IFERROR(
  _xlfn.XLOOKUP(TRUE, ISNUMBER(FIND(Trefwoorden!$A$2:$A$99, E256)), Trefwoorden!$B$2:$B$99),
  "Onbekend"
)</f>
        <v>automaat De Lijn</v>
      </c>
      <c r="E256" t="s">
        <v>697</v>
      </c>
      <c r="F256" t="str">
        <f>VLOOKUP(Tabel1[[#This Row],[categorie]],Lijst!A:C,3,FALSE)</f>
        <v>Uitgave</v>
      </c>
      <c r="G256">
        <f>IF(F256="Uitgave", -ABS(C256), ABS(C256))</f>
        <v>-0.9</v>
      </c>
      <c r="H256" t="str">
        <f>VLOOKUP(Tabel1[[#This Row],[categorie]],Lijst!A:B,2,FALSE)</f>
        <v>Variabel</v>
      </c>
      <c r="I256" t="str">
        <f>IF(OR(AND(F256="Uitgave", C256&lt;0), AND(F256="Inkomst", C256&gt;0)), "OK", "FOUT")</f>
        <v>OK</v>
      </c>
    </row>
    <row r="257" spans="1:9" x14ac:dyDescent="0.3">
      <c r="A257" s="2">
        <v>45573</v>
      </c>
      <c r="B257" t="str">
        <f>TEXT(A257,"mmmm ")</f>
        <v xml:space="preserve">oktober </v>
      </c>
      <c r="C257">
        <v>-1.5</v>
      </c>
      <c r="D257" t="str" cm="1">
        <f t="array" ref="D257">IFERROR(
  _xlfn.XLOOKUP(TRUE, ISNUMBER(FIND(Trefwoorden!$A$2:$A$99, E257)), Trefwoorden!$B$2:$B$99),
  "Onbekend"
)</f>
        <v>automaat De Lijn</v>
      </c>
      <c r="E257" t="s">
        <v>698</v>
      </c>
      <c r="F257" t="str">
        <f>VLOOKUP(Tabel1[[#This Row],[categorie]],Lijst!A:C,3,FALSE)</f>
        <v>Uitgave</v>
      </c>
      <c r="G257">
        <f>IF(F257="Uitgave", -ABS(C257), ABS(C257))</f>
        <v>-1.5</v>
      </c>
      <c r="H257" t="str">
        <f>VLOOKUP(Tabel1[[#This Row],[categorie]],Lijst!A:B,2,FALSE)</f>
        <v>Variabel</v>
      </c>
      <c r="I257" t="str">
        <f>IF(OR(AND(F257="Uitgave", C257&lt;0), AND(F257="Inkomst", C257&gt;0)), "OK", "FOUT")</f>
        <v>OK</v>
      </c>
    </row>
    <row r="258" spans="1:9" x14ac:dyDescent="0.3">
      <c r="A258" s="2">
        <v>45573</v>
      </c>
      <c r="B258" t="str">
        <f>TEXT(A258,"mmmm ")</f>
        <v xml:space="preserve">oktober </v>
      </c>
      <c r="C258">
        <v>-5.95</v>
      </c>
      <c r="D258" t="str" cm="1">
        <f t="array" ref="D258">IFERROR(
  _xlfn.XLOOKUP(TRUE, ISNUMBER(FIND(Trefwoorden!$A$2:$A$99, E258)), Trefwoorden!$B$2:$B$99),
  "Onbekend"
)</f>
        <v>voeding</v>
      </c>
      <c r="E258" t="s">
        <v>699</v>
      </c>
      <c r="F258" t="str">
        <f>VLOOKUP(Tabel1[[#This Row],[categorie]],Lijst!A:C,3,FALSE)</f>
        <v>Uitgave</v>
      </c>
      <c r="G258">
        <f>IF(F258="Uitgave", -ABS(C258), ABS(C258))</f>
        <v>-5.95</v>
      </c>
      <c r="H258" t="str">
        <f>VLOOKUP(Tabel1[[#This Row],[categorie]],Lijst!A:B,2,FALSE)</f>
        <v>Vast</v>
      </c>
      <c r="I258" t="str">
        <f>IF(OR(AND(F258="Uitgave", C258&lt;0), AND(F258="Inkomst", C258&gt;0)), "OK", "FOUT")</f>
        <v>OK</v>
      </c>
    </row>
    <row r="259" spans="1:9" x14ac:dyDescent="0.3">
      <c r="A259" s="2">
        <v>45573</v>
      </c>
      <c r="B259" t="str">
        <f>TEXT(A259,"mmmm ")</f>
        <v xml:space="preserve">oktober </v>
      </c>
      <c r="C259">
        <v>-10.47</v>
      </c>
      <c r="D259" t="str" cm="1">
        <f t="array" ref="D259">IFERROR(
  _xlfn.XLOOKUP(TRUE, ISNUMBER(FIND(Trefwoorden!$A$2:$A$99, E259)), Trefwoorden!$B$2:$B$99),
  "Onbekend"
)</f>
        <v>voeding</v>
      </c>
      <c r="E259" t="s">
        <v>700</v>
      </c>
      <c r="F259" t="str">
        <f>VLOOKUP(Tabel1[[#This Row],[categorie]],Lijst!A:C,3,FALSE)</f>
        <v>Uitgave</v>
      </c>
      <c r="G259">
        <f>IF(F259="Uitgave", -ABS(C259), ABS(C259))</f>
        <v>-10.47</v>
      </c>
      <c r="H259" t="str">
        <f>VLOOKUP(Tabel1[[#This Row],[categorie]],Lijst!A:B,2,FALSE)</f>
        <v>Vast</v>
      </c>
      <c r="I259" t="str">
        <f>IF(OR(AND(F259="Uitgave", C259&lt;0), AND(F259="Inkomst", C259&gt;0)), "OK", "FOUT")</f>
        <v>OK</v>
      </c>
    </row>
    <row r="260" spans="1:9" x14ac:dyDescent="0.3">
      <c r="A260" s="2">
        <v>45573</v>
      </c>
      <c r="B260" t="str">
        <f>TEXT(A260,"mmmm ")</f>
        <v xml:space="preserve">oktober </v>
      </c>
      <c r="C260">
        <v>-33.6</v>
      </c>
      <c r="D260" t="s">
        <v>68</v>
      </c>
      <c r="E260" t="s">
        <v>701</v>
      </c>
      <c r="F260" t="str">
        <f>VLOOKUP(Tabel1[[#This Row],[categorie]],Lijst!A:C,3,FALSE)</f>
        <v>Uitgave</v>
      </c>
      <c r="G260">
        <f>IF(F260="Uitgave", -ABS(C260), ABS(C260))</f>
        <v>-33.6</v>
      </c>
      <c r="H260" t="str">
        <f>VLOOKUP(Tabel1[[#This Row],[categorie]],Lijst!A:B,2,FALSE)</f>
        <v>Variabel</v>
      </c>
      <c r="I260" t="str">
        <f>IF(OR(AND(F260="Uitgave", C260&lt;0), AND(F260="Inkomst", C260&gt;0)), "OK", "FOUT")</f>
        <v>OK</v>
      </c>
    </row>
    <row r="261" spans="1:9" x14ac:dyDescent="0.3">
      <c r="A261" s="2">
        <v>45573</v>
      </c>
      <c r="B261" t="str">
        <f>TEXT(A261,"mmmm ")</f>
        <v xml:space="preserve">oktober </v>
      </c>
      <c r="C261">
        <v>-5.57</v>
      </c>
      <c r="D261" t="str" cm="1">
        <f t="array" ref="D261">IFERROR(
  _xlfn.XLOOKUP(TRUE, ISNUMBER(FIND(Trefwoorden!$A$2:$A$99, E261)), Trefwoorden!$B$2:$B$99),
  "Onbekend"
)</f>
        <v>Laadbeurt</v>
      </c>
      <c r="E261" t="s">
        <v>703</v>
      </c>
      <c r="F261" t="str">
        <f>VLOOKUP(Tabel1[[#This Row],[categorie]],Lijst!A:C,3,FALSE)</f>
        <v>Uitgave</v>
      </c>
      <c r="G261">
        <f>IF(F261="Uitgave", -ABS(C261), ABS(C261))</f>
        <v>-5.57</v>
      </c>
      <c r="H261" t="str">
        <f>VLOOKUP(Tabel1[[#This Row],[categorie]],Lijst!A:B,2,FALSE)</f>
        <v>Vast</v>
      </c>
      <c r="I261" t="str">
        <f>IF(OR(AND(F261="Uitgave", C261&lt;0), AND(F261="Inkomst", C261&gt;0)), "OK", "FOUT")</f>
        <v>OK</v>
      </c>
    </row>
    <row r="262" spans="1:9" x14ac:dyDescent="0.3">
      <c r="A262" s="2">
        <v>45573</v>
      </c>
      <c r="B262" t="str">
        <f>TEXT(A262,"mmmm ")</f>
        <v xml:space="preserve">oktober </v>
      </c>
      <c r="C262">
        <v>-5</v>
      </c>
      <c r="D262" t="str" cm="1">
        <f t="array" ref="D262">IFERROR(
  _xlfn.XLOOKUP(TRUE, ISNUMBER(FIND(Trefwoorden!$A$2:$A$99, E262)), Trefwoorden!$B$2:$B$99),
  "Onbekend"
)</f>
        <v>Laadbeurt</v>
      </c>
      <c r="E262" t="s">
        <v>704</v>
      </c>
      <c r="F262" t="str">
        <f>VLOOKUP(Tabel1[[#This Row],[categorie]],Lijst!A:C,3,FALSE)</f>
        <v>Uitgave</v>
      </c>
      <c r="G262">
        <f>IF(F262="Uitgave", -ABS(C262), ABS(C262))</f>
        <v>-5</v>
      </c>
      <c r="H262" t="str">
        <f>VLOOKUP(Tabel1[[#This Row],[categorie]],Lijst!A:B,2,FALSE)</f>
        <v>Vast</v>
      </c>
      <c r="I262" t="str">
        <f>IF(OR(AND(F262="Uitgave", C262&lt;0), AND(F262="Inkomst", C262&gt;0)), "OK", "FOUT")</f>
        <v>OK</v>
      </c>
    </row>
    <row r="263" spans="1:9" x14ac:dyDescent="0.3">
      <c r="A263" s="2">
        <v>45573</v>
      </c>
      <c r="B263" t="str">
        <f>TEXT(A263,"mmmm ")</f>
        <v xml:space="preserve">oktober </v>
      </c>
      <c r="C263">
        <v>-11.58</v>
      </c>
      <c r="D263" t="str" cm="1">
        <f t="array" ref="D263">IFERROR(
  _xlfn.XLOOKUP(TRUE, ISNUMBER(FIND(Trefwoorden!$A$2:$A$99, E263)), Trefwoorden!$B$2:$B$99),
  "Onbekend"
)</f>
        <v>Laadbeurt</v>
      </c>
      <c r="E263" t="s">
        <v>706</v>
      </c>
      <c r="F263" t="str">
        <f>VLOOKUP(Tabel1[[#This Row],[categorie]],Lijst!A:C,3,FALSE)</f>
        <v>Uitgave</v>
      </c>
      <c r="G263">
        <f>IF(F263="Uitgave", -ABS(C263), ABS(C263))</f>
        <v>-11.58</v>
      </c>
      <c r="H263" t="str">
        <f>VLOOKUP(Tabel1[[#This Row],[categorie]],Lijst!A:B,2,FALSE)</f>
        <v>Vast</v>
      </c>
      <c r="I263" t="str">
        <f>IF(OR(AND(F263="Uitgave", C263&lt;0), AND(F263="Inkomst", C263&gt;0)), "OK", "FOUT")</f>
        <v>OK</v>
      </c>
    </row>
    <row r="264" spans="1:9" x14ac:dyDescent="0.3">
      <c r="A264" s="2">
        <v>45574</v>
      </c>
      <c r="B264" t="str">
        <f>TEXT(A264,"mmmm ")</f>
        <v xml:space="preserve">oktober </v>
      </c>
      <c r="C264">
        <v>170</v>
      </c>
      <c r="D264" t="s">
        <v>21</v>
      </c>
      <c r="E264" t="s">
        <v>694</v>
      </c>
      <c r="F264" t="s">
        <v>17</v>
      </c>
      <c r="G264">
        <f>IF(F264="Uitgave", -ABS(C264), ABS(C264))</f>
        <v>170</v>
      </c>
      <c r="H264" t="str">
        <f>VLOOKUP(Tabel1[[#This Row],[categorie]],Lijst!A:B,2,FALSE)</f>
        <v>Variabel</v>
      </c>
      <c r="I264" t="str">
        <f>IF(OR(AND(F264="Uitgave", C264&lt;0), AND(F264="Inkomst", C264&gt;0)), "OK", "FOUT")</f>
        <v>OK</v>
      </c>
    </row>
    <row r="265" spans="1:9" x14ac:dyDescent="0.3">
      <c r="A265" s="2">
        <v>45574</v>
      </c>
      <c r="B265" t="str">
        <f>TEXT(A265,"mmmm ")</f>
        <v xml:space="preserve">oktober </v>
      </c>
      <c r="C265">
        <v>-21.94</v>
      </c>
      <c r="D265" t="str" cm="1">
        <f t="array" ref="D265">IFERROR(
  _xlfn.XLOOKUP(TRUE, ISNUMBER(FIND(Trefwoorden!$A$2:$A$99, E265)), Trefwoorden!$B$2:$B$99),
  "Onbekend"
)</f>
        <v>restaurant</v>
      </c>
      <c r="E265" t="s">
        <v>686</v>
      </c>
      <c r="F265" t="s">
        <v>18</v>
      </c>
      <c r="G265">
        <f>IF(F265="Uitgave", -ABS(C265), ABS(C265))</f>
        <v>-21.94</v>
      </c>
      <c r="H265" t="str">
        <f>VLOOKUP(Tabel1[[#This Row],[categorie]],Lijst!A:B,2,FALSE)</f>
        <v>Variabel</v>
      </c>
      <c r="I265" t="str">
        <f>IF(OR(AND(F265="Uitgave", C265&lt;0), AND(F265="Inkomst", C265&gt;0)), "OK", "FOUT")</f>
        <v>OK</v>
      </c>
    </row>
    <row r="266" spans="1:9" x14ac:dyDescent="0.3">
      <c r="A266" s="2">
        <v>45574</v>
      </c>
      <c r="B266" t="str">
        <f>TEXT(A266,"mmmm ")</f>
        <v xml:space="preserve">oktober </v>
      </c>
      <c r="C266">
        <v>-29.95</v>
      </c>
      <c r="D266" t="str" cm="1">
        <f t="array" ref="D266">IFERROR(
  _xlfn.XLOOKUP(TRUE, ISNUMBER(FIND(Trefwoorden!$A$2:$A$99, E266)), Trefwoorden!$B$2:$B$99),
  "Onbekend"
)</f>
        <v>kledij</v>
      </c>
      <c r="E266" t="s">
        <v>687</v>
      </c>
      <c r="F266" t="str">
        <f>VLOOKUP(Tabel1[[#This Row],[categorie]],Lijst!A:C,3,FALSE)</f>
        <v>Uitgave</v>
      </c>
      <c r="G266">
        <f>IF(F266="Uitgave", -ABS(C266), ABS(C266))</f>
        <v>-29.95</v>
      </c>
      <c r="H266" t="str">
        <f>VLOOKUP(Tabel1[[#This Row],[categorie]],Lijst!A:B,2,FALSE)</f>
        <v>Variabel</v>
      </c>
      <c r="I266" t="str">
        <f>IF(OR(AND(F266="Uitgave", C266&lt;0), AND(F266="Inkomst", C266&gt;0)), "OK", "FOUT")</f>
        <v>OK</v>
      </c>
    </row>
    <row r="267" spans="1:9" x14ac:dyDescent="0.3">
      <c r="A267" s="2">
        <v>45574</v>
      </c>
      <c r="B267" t="str">
        <f>TEXT(A267,"mmmm ")</f>
        <v xml:space="preserve">oktober </v>
      </c>
      <c r="C267">
        <v>-2.7</v>
      </c>
      <c r="D267" t="s">
        <v>3</v>
      </c>
      <c r="E267" t="s">
        <v>688</v>
      </c>
      <c r="F267" t="str">
        <f>VLOOKUP(Tabel1[[#This Row],[categorie]],Lijst!A:C,3,FALSE)</f>
        <v>Uitgave</v>
      </c>
      <c r="G267">
        <f>IF(F267="Uitgave", -ABS(C267), ABS(C267))</f>
        <v>-2.7</v>
      </c>
      <c r="H267" t="str">
        <f>VLOOKUP(Tabel1[[#This Row],[categorie]],Lijst!A:B,2,FALSE)</f>
        <v>Vast</v>
      </c>
      <c r="I267" t="str">
        <f>IF(OR(AND(F267="Uitgave", C267&lt;0), AND(F267="Inkomst", C267&gt;0)), "OK", "FOUT")</f>
        <v>OK</v>
      </c>
    </row>
    <row r="268" spans="1:9" x14ac:dyDescent="0.3">
      <c r="A268" s="2">
        <v>45574</v>
      </c>
      <c r="B268" t="str">
        <f>TEXT(A268,"mmmm ")</f>
        <v xml:space="preserve">oktober </v>
      </c>
      <c r="C268">
        <v>-1.5</v>
      </c>
      <c r="D268" t="str" cm="1">
        <f t="array" ref="D268">IFERROR(
  _xlfn.XLOOKUP(TRUE, ISNUMBER(FIND(Trefwoorden!$A$2:$A$99, E268)), Trefwoorden!$B$2:$B$99),
  "Onbekend"
)</f>
        <v>automaat De Lijn</v>
      </c>
      <c r="E268" t="s">
        <v>689</v>
      </c>
      <c r="F268" t="str">
        <f>VLOOKUP(Tabel1[[#This Row],[categorie]],Lijst!A:C,3,FALSE)</f>
        <v>Uitgave</v>
      </c>
      <c r="G268">
        <f>IF(F268="Uitgave", -ABS(C268), ABS(C268))</f>
        <v>-1.5</v>
      </c>
      <c r="H268" t="str">
        <f>VLOOKUP(Tabel1[[#This Row],[categorie]],Lijst!A:B,2,FALSE)</f>
        <v>Variabel</v>
      </c>
      <c r="I268" t="str">
        <f>IF(OR(AND(F268="Uitgave", C268&lt;0), AND(F268="Inkomst", C268&gt;0)), "OK", "FOUT")</f>
        <v>OK</v>
      </c>
    </row>
    <row r="269" spans="1:9" x14ac:dyDescent="0.3">
      <c r="A269" s="2">
        <v>45574</v>
      </c>
      <c r="B269" t="str">
        <f>TEXT(A269,"mmmm ")</f>
        <v xml:space="preserve">oktober </v>
      </c>
      <c r="C269">
        <v>-1.5</v>
      </c>
      <c r="D269" t="str" cm="1">
        <f t="array" ref="D269">IFERROR(
  _xlfn.XLOOKUP(TRUE, ISNUMBER(FIND(Trefwoorden!$A$2:$A$99, E269)), Trefwoorden!$B$2:$B$99),
  "Onbekend"
)</f>
        <v>automaat De Lijn</v>
      </c>
      <c r="E269" t="s">
        <v>690</v>
      </c>
      <c r="F269" t="str">
        <f>VLOOKUP(Tabel1[[#This Row],[categorie]],Lijst!A:C,3,FALSE)</f>
        <v>Uitgave</v>
      </c>
      <c r="G269">
        <f>IF(F269="Uitgave", -ABS(C269), ABS(C269))</f>
        <v>-1.5</v>
      </c>
      <c r="H269" t="str">
        <f>VLOOKUP(Tabel1[[#This Row],[categorie]],Lijst!A:B,2,FALSE)</f>
        <v>Variabel</v>
      </c>
      <c r="I269" t="str">
        <f>IF(OR(AND(F269="Uitgave", C269&lt;0), AND(F269="Inkomst", C269&gt;0)), "OK", "FOUT")</f>
        <v>OK</v>
      </c>
    </row>
    <row r="270" spans="1:9" x14ac:dyDescent="0.3">
      <c r="A270" s="2">
        <v>45574</v>
      </c>
      <c r="B270" t="str">
        <f>TEXT(A270,"mmmm ")</f>
        <v xml:space="preserve">oktober </v>
      </c>
      <c r="C270">
        <v>-1.5</v>
      </c>
      <c r="D270" t="str" cm="1">
        <f t="array" ref="D270">IFERROR(
  _xlfn.XLOOKUP(TRUE, ISNUMBER(FIND(Trefwoorden!$A$2:$A$99, E270)), Trefwoorden!$B$2:$B$99),
  "Onbekend"
)</f>
        <v>automaat De Lijn</v>
      </c>
      <c r="E270" t="s">
        <v>691</v>
      </c>
      <c r="F270" t="str">
        <f>VLOOKUP(Tabel1[[#This Row],[categorie]],Lijst!A:C,3,FALSE)</f>
        <v>Uitgave</v>
      </c>
      <c r="G270">
        <f>IF(F270="Uitgave", -ABS(C270), ABS(C270))</f>
        <v>-1.5</v>
      </c>
      <c r="H270" t="str">
        <f>VLOOKUP(Tabel1[[#This Row],[categorie]],Lijst!A:B,2,FALSE)</f>
        <v>Variabel</v>
      </c>
      <c r="I270" t="str">
        <f>IF(OR(AND(F270="Uitgave", C270&lt;0), AND(F270="Inkomst", C270&gt;0)), "OK", "FOUT")</f>
        <v>OK</v>
      </c>
    </row>
    <row r="271" spans="1:9" x14ac:dyDescent="0.3">
      <c r="A271" s="2">
        <v>45574</v>
      </c>
      <c r="B271" t="str">
        <f>TEXT(A271,"mmmm ")</f>
        <v xml:space="preserve">oktober </v>
      </c>
      <c r="C271">
        <v>-2.4700000000000002</v>
      </c>
      <c r="D271" t="str" cm="1">
        <f t="array" ref="D271">IFERROR(
  _xlfn.XLOOKUP(TRUE, ISNUMBER(FIND(Trefwoorden!$A$2:$A$99, E271)), Trefwoorden!$B$2:$B$99),
  "Onbekend"
)</f>
        <v>voeding</v>
      </c>
      <c r="E271" t="s">
        <v>692</v>
      </c>
      <c r="F271" t="str">
        <f>VLOOKUP(Tabel1[[#This Row],[categorie]],Lijst!A:C,3,FALSE)</f>
        <v>Uitgave</v>
      </c>
      <c r="G271">
        <f>IF(F271="Uitgave", -ABS(C271), ABS(C271))</f>
        <v>-2.4700000000000002</v>
      </c>
      <c r="H271" t="str">
        <f>VLOOKUP(Tabel1[[#This Row],[categorie]],Lijst!A:B,2,FALSE)</f>
        <v>Vast</v>
      </c>
      <c r="I271" t="str">
        <f>IF(OR(AND(F271="Uitgave", C271&lt;0), AND(F271="Inkomst", C271&gt;0)), "OK", "FOUT")</f>
        <v>OK</v>
      </c>
    </row>
    <row r="272" spans="1:9" x14ac:dyDescent="0.3">
      <c r="A272" s="2">
        <v>45574</v>
      </c>
      <c r="B272" t="str">
        <f>TEXT(A272,"mmmm ")</f>
        <v xml:space="preserve">oktober </v>
      </c>
      <c r="C272">
        <v>-79.95</v>
      </c>
      <c r="D272" t="str" cm="1">
        <f t="array" ref="D272">IFERROR(
  _xlfn.XLOOKUP(TRUE, ISNUMBER(FIND(Trefwoorden!$A$2:$A$99, E272)), Trefwoorden!$B$2:$B$99),
  "Onbekend"
)</f>
        <v>kledij</v>
      </c>
      <c r="E272" t="s">
        <v>693</v>
      </c>
      <c r="F272" t="str">
        <f>VLOOKUP(Tabel1[[#This Row],[categorie]],Lijst!A:C,3,FALSE)</f>
        <v>Uitgave</v>
      </c>
      <c r="G272">
        <f>IF(F272="Uitgave", -ABS(C272), ABS(C272))</f>
        <v>-79.95</v>
      </c>
      <c r="H272" t="str">
        <f>VLOOKUP(Tabel1[[#This Row],[categorie]],Lijst!A:B,2,FALSE)</f>
        <v>Variabel</v>
      </c>
      <c r="I272" t="str">
        <f>IF(OR(AND(F272="Uitgave", C272&lt;0), AND(F272="Inkomst", C272&gt;0)), "OK", "FOUT")</f>
        <v>OK</v>
      </c>
    </row>
    <row r="273" spans="1:9" x14ac:dyDescent="0.3">
      <c r="A273" s="2">
        <v>45575</v>
      </c>
      <c r="B273" t="str">
        <f>TEXT(A273,"mmmm ")</f>
        <v xml:space="preserve">oktober </v>
      </c>
      <c r="C273">
        <v>-35.25</v>
      </c>
      <c r="D273" t="s">
        <v>82</v>
      </c>
      <c r="E273" t="s">
        <v>675</v>
      </c>
      <c r="F273" t="s">
        <v>18</v>
      </c>
      <c r="G273">
        <f>IF(F273="Uitgave", -ABS(C273), ABS(C273))</f>
        <v>-35.25</v>
      </c>
      <c r="H273" t="str">
        <f>VLOOKUP(Tabel1[[#This Row],[categorie]],Lijst!A:B,2,FALSE)</f>
        <v>Vast</v>
      </c>
      <c r="I273" t="str">
        <f>IF(OR(AND(F273="Uitgave", C273&lt;0), AND(F273="Inkomst", C273&gt;0)), "OK", "FOUT")</f>
        <v>OK</v>
      </c>
    </row>
    <row r="274" spans="1:9" x14ac:dyDescent="0.3">
      <c r="A274" s="2">
        <v>45575</v>
      </c>
      <c r="B274" t="str">
        <f>TEXT(A274,"mmmm ")</f>
        <v xml:space="preserve">oktober </v>
      </c>
      <c r="C274">
        <v>-1.5</v>
      </c>
      <c r="D274" t="str" cm="1">
        <f t="array" ref="D274">IFERROR(
  _xlfn.XLOOKUP(TRUE, ISNUMBER(FIND(Trefwoorden!$A$2:$A$99, E274)), Trefwoorden!$B$2:$B$99),
  "Onbekend"
)</f>
        <v>automaat De Lijn</v>
      </c>
      <c r="E274" t="s">
        <v>676</v>
      </c>
      <c r="F274" t="str">
        <f>VLOOKUP(Tabel1[[#This Row],[categorie]],Lijst!A:C,3,FALSE)</f>
        <v>Uitgave</v>
      </c>
      <c r="G274">
        <f>IF(F274="Uitgave", -ABS(C274), ABS(C274))</f>
        <v>-1.5</v>
      </c>
      <c r="H274" t="str">
        <f>VLOOKUP(Tabel1[[#This Row],[categorie]],Lijst!A:B,2,FALSE)</f>
        <v>Variabel</v>
      </c>
      <c r="I274" t="str">
        <f>IF(OR(AND(F274="Uitgave", C274&lt;0), AND(F274="Inkomst", C274&gt;0)), "OK", "FOUT")</f>
        <v>OK</v>
      </c>
    </row>
    <row r="275" spans="1:9" x14ac:dyDescent="0.3">
      <c r="A275" s="2">
        <v>45575</v>
      </c>
      <c r="B275" t="str">
        <f>TEXT(A275,"mmmm ")</f>
        <v xml:space="preserve">oktober </v>
      </c>
      <c r="C275">
        <v>-1.5</v>
      </c>
      <c r="D275" t="str" cm="1">
        <f t="array" ref="D275">IFERROR(
  _xlfn.XLOOKUP(TRUE, ISNUMBER(FIND(Trefwoorden!$A$2:$A$99, E275)), Trefwoorden!$B$2:$B$99),
  "Onbekend"
)</f>
        <v>automaat De Lijn</v>
      </c>
      <c r="E275" t="s">
        <v>677</v>
      </c>
      <c r="F275" t="str">
        <f>VLOOKUP(Tabel1[[#This Row],[categorie]],Lijst!A:C,3,FALSE)</f>
        <v>Uitgave</v>
      </c>
      <c r="G275">
        <f>IF(F275="Uitgave", -ABS(C275), ABS(C275))</f>
        <v>-1.5</v>
      </c>
      <c r="H275" t="str">
        <f>VLOOKUP(Tabel1[[#This Row],[categorie]],Lijst!A:B,2,FALSE)</f>
        <v>Variabel</v>
      </c>
      <c r="I275" t="str">
        <f>IF(OR(AND(F275="Uitgave", C275&lt;0), AND(F275="Inkomst", C275&gt;0)), "OK", "FOUT")</f>
        <v>OK</v>
      </c>
    </row>
    <row r="276" spans="1:9" x14ac:dyDescent="0.3">
      <c r="A276" s="2">
        <v>45575</v>
      </c>
      <c r="B276" t="str">
        <f>TEXT(A276,"mmmm ")</f>
        <v xml:space="preserve">oktober </v>
      </c>
      <c r="C276">
        <v>-0.9</v>
      </c>
      <c r="D276" t="str" cm="1">
        <f t="array" ref="D276">IFERROR(
  _xlfn.XLOOKUP(TRUE, ISNUMBER(FIND(Trefwoorden!$A$2:$A$99, E276)), Trefwoorden!$B$2:$B$99),
  "Onbekend"
)</f>
        <v>automaat De Lijn</v>
      </c>
      <c r="E276" t="s">
        <v>678</v>
      </c>
      <c r="F276" t="str">
        <f>VLOOKUP(Tabel1[[#This Row],[categorie]],Lijst!A:C,3,FALSE)</f>
        <v>Uitgave</v>
      </c>
      <c r="G276">
        <f>IF(F276="Uitgave", -ABS(C276), ABS(C276))</f>
        <v>-0.9</v>
      </c>
      <c r="H276" t="str">
        <f>VLOOKUP(Tabel1[[#This Row],[categorie]],Lijst!A:B,2,FALSE)</f>
        <v>Variabel</v>
      </c>
      <c r="I276" t="str">
        <f>IF(OR(AND(F276="Uitgave", C276&lt;0), AND(F276="Inkomst", C276&gt;0)), "OK", "FOUT")</f>
        <v>OK</v>
      </c>
    </row>
    <row r="277" spans="1:9" x14ac:dyDescent="0.3">
      <c r="A277" s="2">
        <v>45575</v>
      </c>
      <c r="B277" t="str">
        <f>TEXT(A277,"mmmm ")</f>
        <v xml:space="preserve">oktober </v>
      </c>
      <c r="C277">
        <v>-12</v>
      </c>
      <c r="D277" t="s">
        <v>3</v>
      </c>
      <c r="E277" t="s">
        <v>679</v>
      </c>
      <c r="F277" t="str">
        <f>VLOOKUP(Tabel1[[#This Row],[categorie]],Lijst!A:C,3,FALSE)</f>
        <v>Uitgave</v>
      </c>
      <c r="G277">
        <f>IF(F277="Uitgave", -ABS(C277), ABS(C277))</f>
        <v>-12</v>
      </c>
      <c r="H277" t="str">
        <f>VLOOKUP(Tabel1[[#This Row],[categorie]],Lijst!A:B,2,FALSE)</f>
        <v>Vast</v>
      </c>
      <c r="I277" t="str">
        <f>IF(OR(AND(F277="Uitgave", C277&lt;0), AND(F277="Inkomst", C277&gt;0)), "OK", "FOUT")</f>
        <v>OK</v>
      </c>
    </row>
    <row r="278" spans="1:9" x14ac:dyDescent="0.3">
      <c r="A278" s="2">
        <v>45575</v>
      </c>
      <c r="B278" t="str">
        <f>TEXT(A278,"mmmm ")</f>
        <v xml:space="preserve">oktober </v>
      </c>
      <c r="C278">
        <v>-4.2</v>
      </c>
      <c r="D278" t="s">
        <v>3</v>
      </c>
      <c r="E278" t="s">
        <v>680</v>
      </c>
      <c r="F278" t="str">
        <f>VLOOKUP(Tabel1[[#This Row],[categorie]],Lijst!A:C,3,FALSE)</f>
        <v>Uitgave</v>
      </c>
      <c r="G278">
        <f>IF(F278="Uitgave", -ABS(C278), ABS(C278))</f>
        <v>-4.2</v>
      </c>
      <c r="H278" t="str">
        <f>VLOOKUP(Tabel1[[#This Row],[categorie]],Lijst!A:B,2,FALSE)</f>
        <v>Vast</v>
      </c>
      <c r="I278" t="str">
        <f>IF(OR(AND(F278="Uitgave", C278&lt;0), AND(F278="Inkomst", C278&gt;0)), "OK", "FOUT")</f>
        <v>OK</v>
      </c>
    </row>
    <row r="279" spans="1:9" x14ac:dyDescent="0.3">
      <c r="A279" s="2">
        <v>45575</v>
      </c>
      <c r="B279" t="str">
        <f>TEXT(A279,"mmmm ")</f>
        <v xml:space="preserve">oktober </v>
      </c>
      <c r="C279">
        <v>-11.62</v>
      </c>
      <c r="D279" t="str" cm="1">
        <f t="array" ref="D279">IFERROR(
  _xlfn.XLOOKUP(TRUE, ISNUMBER(FIND(Trefwoorden!$A$2:$A$99, E279)), Trefwoorden!$B$2:$B$99),
  "Onbekend"
)</f>
        <v>voeding</v>
      </c>
      <c r="E279" t="s">
        <v>681</v>
      </c>
      <c r="F279" t="str">
        <f>VLOOKUP(Tabel1[[#This Row],[categorie]],Lijst!A:C,3,FALSE)</f>
        <v>Uitgave</v>
      </c>
      <c r="G279">
        <f>IF(F279="Uitgave", -ABS(C279), ABS(C279))</f>
        <v>-11.62</v>
      </c>
      <c r="H279" t="str">
        <f>VLOOKUP(Tabel1[[#This Row],[categorie]],Lijst!A:B,2,FALSE)</f>
        <v>Vast</v>
      </c>
      <c r="I279" t="str">
        <f>IF(OR(AND(F279="Uitgave", C279&lt;0), AND(F279="Inkomst", C279&gt;0)), "OK", "FOUT")</f>
        <v>OK</v>
      </c>
    </row>
    <row r="280" spans="1:9" x14ac:dyDescent="0.3">
      <c r="A280" s="2">
        <v>45575</v>
      </c>
      <c r="B280" t="str">
        <f>TEXT(A280,"mmmm ")</f>
        <v xml:space="preserve">oktober </v>
      </c>
      <c r="C280">
        <v>-1.93</v>
      </c>
      <c r="D280" t="str" cm="1">
        <f t="array" ref="D280">IFERROR(
  _xlfn.XLOOKUP(TRUE, ISNUMBER(FIND(Trefwoorden!$A$2:$A$99, E280)), Trefwoorden!$B$2:$B$99),
  "Onbekend"
)</f>
        <v>voeding</v>
      </c>
      <c r="E280" t="s">
        <v>682</v>
      </c>
      <c r="F280" t="str">
        <f>VLOOKUP(Tabel1[[#This Row],[categorie]],Lijst!A:C,3,FALSE)</f>
        <v>Uitgave</v>
      </c>
      <c r="G280">
        <f>IF(F280="Uitgave", -ABS(C280), ABS(C280))</f>
        <v>-1.93</v>
      </c>
      <c r="H280" t="str">
        <f>VLOOKUP(Tabel1[[#This Row],[categorie]],Lijst!A:B,2,FALSE)</f>
        <v>Vast</v>
      </c>
      <c r="I280" t="str">
        <f>IF(OR(AND(F280="Uitgave", C280&lt;0), AND(F280="Inkomst", C280&gt;0)), "OK", "FOUT")</f>
        <v>OK</v>
      </c>
    </row>
    <row r="281" spans="1:9" x14ac:dyDescent="0.3">
      <c r="A281" s="2">
        <v>45575</v>
      </c>
      <c r="B281" t="str">
        <f>TEXT(A281,"mmmm ")</f>
        <v xml:space="preserve">oktober </v>
      </c>
      <c r="C281">
        <v>-0.1</v>
      </c>
      <c r="D281" t="s">
        <v>26</v>
      </c>
      <c r="E281" t="s">
        <v>683</v>
      </c>
      <c r="F281" t="str">
        <f>VLOOKUP(Tabel1[[#This Row],[categorie]],Lijst!A:C,3,FALSE)</f>
        <v>Uitgave</v>
      </c>
      <c r="G281">
        <f>IF(F281="Uitgave", -ABS(C281), ABS(C281))</f>
        <v>-0.1</v>
      </c>
      <c r="H281" t="str">
        <f>VLOOKUP(Tabel1[[#This Row],[categorie]],Lijst!A:B,2,FALSE)</f>
        <v>Variabel</v>
      </c>
      <c r="I281" t="str">
        <f>IF(OR(AND(F281="Uitgave", C281&lt;0), AND(F281="Inkomst", C281&gt;0)), "OK", "FOUT")</f>
        <v>OK</v>
      </c>
    </row>
    <row r="282" spans="1:9" x14ac:dyDescent="0.3">
      <c r="A282" s="2">
        <v>45575</v>
      </c>
      <c r="B282" t="str">
        <f>TEXT(A282,"mmmm ")</f>
        <v xml:space="preserve">oktober </v>
      </c>
      <c r="C282">
        <v>-0.59</v>
      </c>
      <c r="D282" t="str" cm="1">
        <f t="array" ref="D282">IFERROR(
  _xlfn.XLOOKUP(TRUE, ISNUMBER(FIND(Trefwoorden!$A$2:$A$99, E282)), Trefwoorden!$B$2:$B$99),
  "Onbekend"
)</f>
        <v>Laadbeurt</v>
      </c>
      <c r="E282" t="s">
        <v>684</v>
      </c>
      <c r="F282" t="str">
        <f>VLOOKUP(Tabel1[[#This Row],[categorie]],Lijst!A:C,3,FALSE)</f>
        <v>Uitgave</v>
      </c>
      <c r="G282">
        <f>IF(F282="Uitgave", -ABS(C282), ABS(C282))</f>
        <v>-0.59</v>
      </c>
      <c r="H282" t="str">
        <f>VLOOKUP(Tabel1[[#This Row],[categorie]],Lijst!A:B,2,FALSE)</f>
        <v>Vast</v>
      </c>
      <c r="I282" t="str">
        <f>IF(OR(AND(F282="Uitgave", C282&lt;0), AND(F282="Inkomst", C282&gt;0)), "OK", "FOUT")</f>
        <v>OK</v>
      </c>
    </row>
    <row r="283" spans="1:9" x14ac:dyDescent="0.3">
      <c r="A283" s="2">
        <v>45575</v>
      </c>
      <c r="B283" t="str">
        <f>TEXT(A283,"mmmm ")</f>
        <v xml:space="preserve">oktober </v>
      </c>
      <c r="C283">
        <v>-5</v>
      </c>
      <c r="D283" t="str" cm="1">
        <f t="array" ref="D283">IFERROR(
  _xlfn.XLOOKUP(TRUE, ISNUMBER(FIND(Trefwoorden!$A$2:$A$99, E283)), Trefwoorden!$B$2:$B$99),
  "Onbekend"
)</f>
        <v>Laadbeurt</v>
      </c>
      <c r="E283" t="s">
        <v>685</v>
      </c>
      <c r="F283" t="str">
        <f>VLOOKUP(Tabel1[[#This Row],[categorie]],Lijst!A:C,3,FALSE)</f>
        <v>Uitgave</v>
      </c>
      <c r="G283">
        <f>IF(F283="Uitgave", -ABS(C283), ABS(C283))</f>
        <v>-5</v>
      </c>
      <c r="H283" t="str">
        <f>VLOOKUP(Tabel1[[#This Row],[categorie]],Lijst!A:B,2,FALSE)</f>
        <v>Vast</v>
      </c>
      <c r="I283" t="str">
        <f>IF(OR(AND(F283="Uitgave", C283&lt;0), AND(F283="Inkomst", C283&gt;0)), "OK", "FOUT")</f>
        <v>OK</v>
      </c>
    </row>
    <row r="284" spans="1:9" x14ac:dyDescent="0.3">
      <c r="A284" s="2">
        <v>45576</v>
      </c>
      <c r="B284" t="str">
        <f>TEXT(A284,"mmmm ")</f>
        <v xml:space="preserve">oktober </v>
      </c>
      <c r="C284">
        <v>-590</v>
      </c>
      <c r="D284" t="s">
        <v>21</v>
      </c>
      <c r="E284" t="s">
        <v>668</v>
      </c>
      <c r="F284" t="str">
        <f>VLOOKUP(Tabel1[[#This Row],[categorie]],Lijst!A:C,3,FALSE)</f>
        <v>Uitgave</v>
      </c>
      <c r="G284">
        <f>IF(F284="Uitgave", -ABS(C284), ABS(C284))</f>
        <v>-590</v>
      </c>
      <c r="H284" t="str">
        <f>VLOOKUP(Tabel1[[#This Row],[categorie]],Lijst!A:B,2,FALSE)</f>
        <v>Variabel</v>
      </c>
      <c r="I284" t="str">
        <f>IF(OR(AND(F284="Uitgave", C284&lt;0), AND(F284="Inkomst", C284&gt;0)), "OK", "FOUT")</f>
        <v>OK</v>
      </c>
    </row>
    <row r="285" spans="1:9" x14ac:dyDescent="0.3">
      <c r="A285" s="2">
        <v>45576</v>
      </c>
      <c r="B285" t="str">
        <f>TEXT(A285,"mmmm ")</f>
        <v xml:space="preserve">oktober </v>
      </c>
      <c r="C285">
        <v>-0.9</v>
      </c>
      <c r="D285" t="str" cm="1">
        <f t="array" ref="D285">IFERROR(
  _xlfn.XLOOKUP(TRUE, ISNUMBER(FIND(Trefwoorden!$A$2:$A$99, E285)), Trefwoorden!$B$2:$B$99),
  "Onbekend"
)</f>
        <v>automaat De Lijn</v>
      </c>
      <c r="E285" t="s">
        <v>669</v>
      </c>
      <c r="F285" t="str">
        <f>VLOOKUP(Tabel1[[#This Row],[categorie]],Lijst!A:C,3,FALSE)</f>
        <v>Uitgave</v>
      </c>
      <c r="G285">
        <f>IF(F285="Uitgave", -ABS(C285), ABS(C285))</f>
        <v>-0.9</v>
      </c>
      <c r="H285" t="str">
        <f>VLOOKUP(Tabel1[[#This Row],[categorie]],Lijst!A:B,2,FALSE)</f>
        <v>Variabel</v>
      </c>
      <c r="I285" t="str">
        <f>IF(OR(AND(F285="Uitgave", C285&lt;0), AND(F285="Inkomst", C285&gt;0)), "OK", "FOUT")</f>
        <v>OK</v>
      </c>
    </row>
    <row r="286" spans="1:9" x14ac:dyDescent="0.3">
      <c r="A286" s="2">
        <v>45576</v>
      </c>
      <c r="B286" t="str">
        <f>TEXT(A286,"mmmm ")</f>
        <v xml:space="preserve">oktober </v>
      </c>
      <c r="C286">
        <v>-1.5</v>
      </c>
      <c r="D286" t="str" cm="1">
        <f t="array" ref="D286">IFERROR(
  _xlfn.XLOOKUP(TRUE, ISNUMBER(FIND(Trefwoorden!$A$2:$A$99, E286)), Trefwoorden!$B$2:$B$99),
  "Onbekend"
)</f>
        <v>automaat De Lijn</v>
      </c>
      <c r="E286" t="s">
        <v>670</v>
      </c>
      <c r="F286" t="str">
        <f>VLOOKUP(Tabel1[[#This Row],[categorie]],Lijst!A:C,3,FALSE)</f>
        <v>Uitgave</v>
      </c>
      <c r="G286">
        <f>IF(F286="Uitgave", -ABS(C286), ABS(C286))</f>
        <v>-1.5</v>
      </c>
      <c r="H286" t="str">
        <f>VLOOKUP(Tabel1[[#This Row],[categorie]],Lijst!A:B,2,FALSE)</f>
        <v>Variabel</v>
      </c>
      <c r="I286" t="str">
        <f>IF(OR(AND(F286="Uitgave", C286&lt;0), AND(F286="Inkomst", C286&gt;0)), "OK", "FOUT")</f>
        <v>OK</v>
      </c>
    </row>
    <row r="287" spans="1:9" x14ac:dyDescent="0.3">
      <c r="A287" s="2">
        <v>45576</v>
      </c>
      <c r="B287" t="str">
        <f>TEXT(A287,"mmmm ")</f>
        <v xml:space="preserve">oktober </v>
      </c>
      <c r="C287">
        <v>-0.1</v>
      </c>
      <c r="D287" t="s">
        <v>26</v>
      </c>
      <c r="E287" t="s">
        <v>671</v>
      </c>
      <c r="F287" t="str">
        <f>VLOOKUP(Tabel1[[#This Row],[categorie]],Lijst!A:C,3,FALSE)</f>
        <v>Uitgave</v>
      </c>
      <c r="G287">
        <f>IF(F287="Uitgave", -ABS(C287), ABS(C287))</f>
        <v>-0.1</v>
      </c>
      <c r="H287" t="str">
        <f>VLOOKUP(Tabel1[[#This Row],[categorie]],Lijst!A:B,2,FALSE)</f>
        <v>Variabel</v>
      </c>
      <c r="I287" t="str">
        <f>IF(OR(AND(F287="Uitgave", C287&lt;0), AND(F287="Inkomst", C287&gt;0)), "OK", "FOUT")</f>
        <v>OK</v>
      </c>
    </row>
    <row r="288" spans="1:9" x14ac:dyDescent="0.3">
      <c r="A288" s="2">
        <v>45576</v>
      </c>
      <c r="B288" t="str">
        <f>TEXT(A288,"mmmm ")</f>
        <v xml:space="preserve">oktober </v>
      </c>
      <c r="C288">
        <v>-2.35</v>
      </c>
      <c r="D288" t="str" cm="1">
        <f t="array" ref="D288">IFERROR(
  _xlfn.XLOOKUP(TRUE, ISNUMBER(FIND(Trefwoorden!$A$2:$A$99, E288)), Trefwoorden!$B$2:$B$99),
  "Onbekend"
)</f>
        <v>Laadbeurt</v>
      </c>
      <c r="E288" t="s">
        <v>672</v>
      </c>
      <c r="F288" t="str">
        <f>VLOOKUP(Tabel1[[#This Row],[categorie]],Lijst!A:C,3,FALSE)</f>
        <v>Uitgave</v>
      </c>
      <c r="G288">
        <f>IF(F288="Uitgave", -ABS(C288), ABS(C288))</f>
        <v>-2.35</v>
      </c>
      <c r="H288" t="str">
        <f>VLOOKUP(Tabel1[[#This Row],[categorie]],Lijst!A:B,2,FALSE)</f>
        <v>Vast</v>
      </c>
      <c r="I288" t="str">
        <f>IF(OR(AND(F288="Uitgave", C288&lt;0), AND(F288="Inkomst", C288&gt;0)), "OK", "FOUT")</f>
        <v>OK</v>
      </c>
    </row>
    <row r="289" spans="1:9" x14ac:dyDescent="0.3">
      <c r="A289" s="2">
        <v>45576</v>
      </c>
      <c r="B289" t="str">
        <f>TEXT(A289,"mmmm ")</f>
        <v xml:space="preserve">oktober </v>
      </c>
      <c r="C289">
        <v>-5</v>
      </c>
      <c r="D289" t="str" cm="1">
        <f t="array" ref="D289">IFERROR(
  _xlfn.XLOOKUP(TRUE, ISNUMBER(FIND(Trefwoorden!$A$2:$A$99, E289)), Trefwoorden!$B$2:$B$99),
  "Onbekend"
)</f>
        <v>Laadbeurt</v>
      </c>
      <c r="E289" t="s">
        <v>673</v>
      </c>
      <c r="F289" t="str">
        <f>VLOOKUP(Tabel1[[#This Row],[categorie]],Lijst!A:C,3,FALSE)</f>
        <v>Uitgave</v>
      </c>
      <c r="G289">
        <f>IF(F289="Uitgave", -ABS(C289), ABS(C289))</f>
        <v>-5</v>
      </c>
      <c r="H289" t="str">
        <f>VLOOKUP(Tabel1[[#This Row],[categorie]],Lijst!A:B,2,FALSE)</f>
        <v>Vast</v>
      </c>
      <c r="I289" t="str">
        <f>IF(OR(AND(F289="Uitgave", C289&lt;0), AND(F289="Inkomst", C289&gt;0)), "OK", "FOUT")</f>
        <v>OK</v>
      </c>
    </row>
    <row r="290" spans="1:9" x14ac:dyDescent="0.3">
      <c r="A290" s="2">
        <v>45576</v>
      </c>
      <c r="B290" t="str">
        <f>TEXT(A290,"mmmm ")</f>
        <v xml:space="preserve">oktober </v>
      </c>
      <c r="C290">
        <v>-12.95</v>
      </c>
      <c r="D290" t="str" cm="1">
        <f t="array" ref="D290">IFERROR(
  _xlfn.XLOOKUP(TRUE, ISNUMBER(FIND(Trefwoorden!$A$2:$A$99, E290)), Trefwoorden!$B$2:$B$99),
  "Onbekend"
)</f>
        <v>Streamz</v>
      </c>
      <c r="E290" t="s">
        <v>674</v>
      </c>
      <c r="F290" t="str">
        <f>VLOOKUP(Tabel1[[#This Row],[categorie]],Lijst!A:C,3,FALSE)</f>
        <v>Uitgave</v>
      </c>
      <c r="G290">
        <f>IF(F290="Uitgave", -ABS(C290), ABS(C290))</f>
        <v>-12.95</v>
      </c>
      <c r="H290" t="str">
        <f>VLOOKUP(Tabel1[[#This Row],[categorie]],Lijst!A:B,2,FALSE)</f>
        <v>Variabel</v>
      </c>
      <c r="I290" t="str">
        <f>IF(OR(AND(F290="Uitgave", C290&lt;0), AND(F290="Inkomst", C290&gt;0)), "OK", "FOUT")</f>
        <v>OK</v>
      </c>
    </row>
    <row r="291" spans="1:9" x14ac:dyDescent="0.3">
      <c r="A291" s="2">
        <v>45577</v>
      </c>
      <c r="B291" t="str">
        <f>TEXT(A291,"mmmm ")</f>
        <v xml:space="preserve">oktober </v>
      </c>
      <c r="C291">
        <v>-20</v>
      </c>
      <c r="D291" t="s">
        <v>75</v>
      </c>
      <c r="E291" t="s">
        <v>663</v>
      </c>
      <c r="F291" t="s">
        <v>18</v>
      </c>
      <c r="G291">
        <f>IF(F291="Uitgave", -ABS(C291), ABS(C291))</f>
        <v>-20</v>
      </c>
      <c r="H291" t="str">
        <f>VLOOKUP(Tabel1[[#This Row],[categorie]],Lijst!A:B,2,FALSE)</f>
        <v>Variabel</v>
      </c>
      <c r="I291" t="str">
        <f>IF(OR(AND(F291="Uitgave", C291&lt;0), AND(F291="Inkomst", C291&gt;0)), "OK", "FOUT")</f>
        <v>OK</v>
      </c>
    </row>
    <row r="292" spans="1:9" x14ac:dyDescent="0.3">
      <c r="A292" s="2">
        <v>45577</v>
      </c>
      <c r="B292" t="str">
        <f>TEXT(A292,"mmmm ")</f>
        <v xml:space="preserve">oktober </v>
      </c>
      <c r="C292">
        <v>-12.7</v>
      </c>
      <c r="D292" t="str" cm="1">
        <f t="array" ref="D292">IFERROR(
  _xlfn.XLOOKUP(TRUE, ISNUMBER(FIND(Trefwoorden!$A$2:$A$99, E292)), Trefwoorden!$B$2:$B$99),
  "Onbekend"
)</f>
        <v>voeding</v>
      </c>
      <c r="E292" t="s">
        <v>664</v>
      </c>
      <c r="F292" t="str">
        <f>VLOOKUP(Tabel1[[#This Row],[categorie]],Lijst!A:C,3,FALSE)</f>
        <v>Uitgave</v>
      </c>
      <c r="G292">
        <f>IF(F292="Uitgave", -ABS(C292), ABS(C292))</f>
        <v>-12.7</v>
      </c>
      <c r="H292" t="str">
        <f>VLOOKUP(Tabel1[[#This Row],[categorie]],Lijst!A:B,2,FALSE)</f>
        <v>Vast</v>
      </c>
      <c r="I292" t="str">
        <f>IF(OR(AND(F292="Uitgave", C292&lt;0), AND(F292="Inkomst", C292&gt;0)), "OK", "FOUT")</f>
        <v>OK</v>
      </c>
    </row>
    <row r="293" spans="1:9" x14ac:dyDescent="0.3">
      <c r="A293" s="2">
        <v>45577</v>
      </c>
      <c r="B293" t="str">
        <f>TEXT(A293,"mmmm ")</f>
        <v xml:space="preserve">oktober </v>
      </c>
      <c r="C293">
        <v>-17.95</v>
      </c>
      <c r="D293" t="str" cm="1">
        <f t="array" ref="D293">IFERROR(
  _xlfn.XLOOKUP(TRUE, ISNUMBER(FIND(Trefwoorden!$A$2:$A$99, E293)), Trefwoorden!$B$2:$B$99),
  "Onbekend"
)</f>
        <v>Bol</v>
      </c>
      <c r="E293" t="s">
        <v>665</v>
      </c>
      <c r="F293" t="str">
        <f>VLOOKUP(Tabel1[[#This Row],[categorie]],Lijst!A:C,3,FALSE)</f>
        <v>Uitgave</v>
      </c>
      <c r="G293">
        <f>IF(F293="Uitgave", -ABS(C293), ABS(C293))</f>
        <v>-17.95</v>
      </c>
      <c r="H293" t="str">
        <f>VLOOKUP(Tabel1[[#This Row],[categorie]],Lijst!A:B,2,FALSE)</f>
        <v>Variabel</v>
      </c>
      <c r="I293" t="str">
        <f>IF(OR(AND(F293="Uitgave", C293&lt;0), AND(F293="Inkomst", C293&gt;0)), "OK", "FOUT")</f>
        <v>OK</v>
      </c>
    </row>
    <row r="294" spans="1:9" x14ac:dyDescent="0.3">
      <c r="A294" s="2">
        <v>45577</v>
      </c>
      <c r="B294" t="str">
        <f>TEXT(A294,"mmmm ")</f>
        <v xml:space="preserve">oktober </v>
      </c>
      <c r="C294">
        <v>-11.5</v>
      </c>
      <c r="D294" t="str" cm="1">
        <f t="array" ref="D294">IFERROR(
  _xlfn.XLOOKUP(TRUE, ISNUMBER(FIND(Trefwoorden!$A$2:$A$99, E294)), Trefwoorden!$B$2:$B$99),
  "Onbekend"
)</f>
        <v>voeding</v>
      </c>
      <c r="E294" t="s">
        <v>666</v>
      </c>
      <c r="F294" t="str">
        <f>VLOOKUP(Tabel1[[#This Row],[categorie]],Lijst!A:C,3,FALSE)</f>
        <v>Uitgave</v>
      </c>
      <c r="G294">
        <f>IF(F294="Uitgave", -ABS(C294), ABS(C294))</f>
        <v>-11.5</v>
      </c>
      <c r="H294" t="str">
        <f>VLOOKUP(Tabel1[[#This Row],[categorie]],Lijst!A:B,2,FALSE)</f>
        <v>Vast</v>
      </c>
      <c r="I294" t="str">
        <f>IF(OR(AND(F294="Uitgave", C294&lt;0), AND(F294="Inkomst", C294&gt;0)), "OK", "FOUT")</f>
        <v>OK</v>
      </c>
    </row>
    <row r="295" spans="1:9" x14ac:dyDescent="0.3">
      <c r="A295" s="2">
        <v>45577</v>
      </c>
      <c r="B295" t="str">
        <f>TEXT(A295,"mmmm ")</f>
        <v xml:space="preserve">oktober </v>
      </c>
      <c r="C295">
        <v>-23</v>
      </c>
      <c r="D295" t="str" cm="1">
        <f t="array" ref="D295">IFERROR(
  _xlfn.XLOOKUP(TRUE, ISNUMBER(FIND(Trefwoorden!$A$2:$A$99, E295)), Trefwoorden!$B$2:$B$99),
  "Onbekend"
)</f>
        <v>kapster</v>
      </c>
      <c r="E295" t="s">
        <v>667</v>
      </c>
      <c r="F295" t="str">
        <f>VLOOKUP(Tabel1[[#This Row],[categorie]],Lijst!A:C,3,FALSE)</f>
        <v>Uitgave</v>
      </c>
      <c r="G295">
        <f>IF(F295="Uitgave", -ABS(C295), ABS(C295))</f>
        <v>-23</v>
      </c>
      <c r="H295" t="str">
        <f>VLOOKUP(Tabel1[[#This Row],[categorie]],Lijst!A:B,2,FALSE)</f>
        <v>Vast</v>
      </c>
      <c r="I295" t="str">
        <f>IF(OR(AND(F295="Uitgave", C295&lt;0), AND(F295="Inkomst", C295&gt;0)), "OK", "FOUT")</f>
        <v>OK</v>
      </c>
    </row>
    <row r="296" spans="1:9" x14ac:dyDescent="0.3">
      <c r="A296" s="2">
        <v>45578</v>
      </c>
      <c r="B296" t="str">
        <f>TEXT(A296,"mmmm ")</f>
        <v xml:space="preserve">oktober </v>
      </c>
      <c r="C296">
        <v>-33.29</v>
      </c>
      <c r="D296" t="s">
        <v>35</v>
      </c>
      <c r="E296" t="s">
        <v>661</v>
      </c>
      <c r="F296" t="s">
        <v>18</v>
      </c>
      <c r="G296">
        <f>IF(F296="Uitgave", -ABS(C296), ABS(C296))</f>
        <v>-33.29</v>
      </c>
      <c r="H296" t="str">
        <f>VLOOKUP(Tabel1[[#This Row],[categorie]],Lijst!A:B,2,FALSE)</f>
        <v>Variabel</v>
      </c>
      <c r="I296" t="str">
        <f>IF(OR(AND(F296="Uitgave", C296&lt;0), AND(F296="Inkomst", C296&gt;0)), "OK", "FOUT")</f>
        <v>OK</v>
      </c>
    </row>
    <row r="297" spans="1:9" x14ac:dyDescent="0.3">
      <c r="A297" s="2">
        <v>45578</v>
      </c>
      <c r="B297" t="str">
        <f>TEXT(A297,"mmmm ")</f>
        <v xml:space="preserve">oktober </v>
      </c>
      <c r="C297">
        <v>-23.2</v>
      </c>
      <c r="D297" t="s">
        <v>3</v>
      </c>
      <c r="E297" t="s">
        <v>662</v>
      </c>
      <c r="F297" t="str">
        <f>VLOOKUP(Tabel1[[#This Row],[categorie]],Lijst!A:C,3,FALSE)</f>
        <v>Uitgave</v>
      </c>
      <c r="G297">
        <f>IF(F297="Uitgave", -ABS(C297), ABS(C297))</f>
        <v>-23.2</v>
      </c>
      <c r="H297" t="str">
        <f>VLOOKUP(Tabel1[[#This Row],[categorie]],Lijst!A:B,2,FALSE)</f>
        <v>Vast</v>
      </c>
      <c r="I297" t="str">
        <f>IF(OR(AND(F297="Uitgave", C297&lt;0), AND(F297="Inkomst", C297&gt;0)), "OK", "FOUT")</f>
        <v>OK</v>
      </c>
    </row>
    <row r="298" spans="1:9" x14ac:dyDescent="0.3">
      <c r="A298" s="2">
        <v>45579</v>
      </c>
      <c r="B298" t="str">
        <f>TEXT(A298,"mmmm ")</f>
        <v xml:space="preserve">oktober </v>
      </c>
      <c r="C298">
        <v>85</v>
      </c>
      <c r="D298" t="s">
        <v>21</v>
      </c>
      <c r="E298" t="s">
        <v>655</v>
      </c>
      <c r="F298" t="s">
        <v>17</v>
      </c>
      <c r="G298">
        <f>IF(F298="Uitgave", -ABS(C298), ABS(C298))</f>
        <v>85</v>
      </c>
      <c r="H298" t="str">
        <f>VLOOKUP(Tabel1[[#This Row],[categorie]],Lijst!A:B,2,FALSE)</f>
        <v>Variabel</v>
      </c>
      <c r="I298" t="str">
        <f>IF(OR(AND(F298="Uitgave", C298&lt;0), AND(F298="Inkomst", C298&gt;0)), "OK", "FOUT")</f>
        <v>OK</v>
      </c>
    </row>
    <row r="299" spans="1:9" x14ac:dyDescent="0.3">
      <c r="A299" s="2">
        <v>45579</v>
      </c>
      <c r="B299" t="str">
        <f>TEXT(A299,"mmmm ")</f>
        <v xml:space="preserve">oktober </v>
      </c>
      <c r="C299">
        <v>-45.29</v>
      </c>
      <c r="D299" t="str" cm="1">
        <f t="array" ref="D299">IFERROR(
  _xlfn.XLOOKUP(TRUE, ISNUMBER(FIND(Trefwoorden!$A$2:$A$99, E299)), Trefwoorden!$B$2:$B$99),
  "Onbekend"
)</f>
        <v>restaurant</v>
      </c>
      <c r="E299" t="s">
        <v>652</v>
      </c>
      <c r="F299" t="s">
        <v>18</v>
      </c>
      <c r="G299">
        <f>IF(F299="Uitgave", -ABS(C299), ABS(C299))</f>
        <v>-45.29</v>
      </c>
      <c r="H299" t="str">
        <f>VLOOKUP(Tabel1[[#This Row],[categorie]],Lijst!A:B,2,FALSE)</f>
        <v>Variabel</v>
      </c>
      <c r="I299" t="str">
        <f>IF(OR(AND(F299="Uitgave", C299&lt;0), AND(F299="Inkomst", C299&gt;0)), "OK", "FOUT")</f>
        <v>OK</v>
      </c>
    </row>
    <row r="300" spans="1:9" x14ac:dyDescent="0.3">
      <c r="A300" s="2">
        <v>45579</v>
      </c>
      <c r="B300" t="str">
        <f>TEXT(A300,"mmmm ")</f>
        <v xml:space="preserve">oktober </v>
      </c>
      <c r="C300">
        <v>-4.88</v>
      </c>
      <c r="D300" t="str" cm="1">
        <f t="array" ref="D300">IFERROR(
  _xlfn.XLOOKUP(TRUE, ISNUMBER(FIND(Trefwoorden!$A$2:$A$99, E300)), Trefwoorden!$B$2:$B$99),
  "Onbekend"
)</f>
        <v>voeding</v>
      </c>
      <c r="E300" t="s">
        <v>653</v>
      </c>
      <c r="F300" t="str">
        <f>VLOOKUP(Tabel1[[#This Row],[categorie]],Lijst!A:C,3,FALSE)</f>
        <v>Uitgave</v>
      </c>
      <c r="G300">
        <f>IF(F300="Uitgave", -ABS(C300), ABS(C300))</f>
        <v>-4.88</v>
      </c>
      <c r="H300" t="str">
        <f>VLOOKUP(Tabel1[[#This Row],[categorie]],Lijst!A:B,2,FALSE)</f>
        <v>Vast</v>
      </c>
      <c r="I300" t="str">
        <f>IF(OR(AND(F300="Uitgave", C300&lt;0), AND(F300="Inkomst", C300&gt;0)), "OK", "FOUT")</f>
        <v>OK</v>
      </c>
    </row>
    <row r="301" spans="1:9" x14ac:dyDescent="0.3">
      <c r="A301" s="2">
        <v>45579</v>
      </c>
      <c r="B301" t="str">
        <f>TEXT(A301,"mmmm ")</f>
        <v xml:space="preserve">oktober </v>
      </c>
      <c r="C301">
        <v>-3.79</v>
      </c>
      <c r="D301" t="str" cm="1">
        <f t="array" ref="D301">IFERROR(
  _xlfn.XLOOKUP(TRUE, ISNUMBER(FIND(Trefwoorden!$A$2:$A$99, E301)), Trefwoorden!$B$2:$B$99),
  "Onbekend"
)</f>
        <v>voeding</v>
      </c>
      <c r="E301" t="s">
        <v>654</v>
      </c>
      <c r="F301" t="str">
        <f>VLOOKUP(Tabel1[[#This Row],[categorie]],Lijst!A:C,3,FALSE)</f>
        <v>Uitgave</v>
      </c>
      <c r="G301">
        <f>IF(F301="Uitgave", -ABS(C301), ABS(C301))</f>
        <v>-3.79</v>
      </c>
      <c r="H301" t="str">
        <f>VLOOKUP(Tabel1[[#This Row],[categorie]],Lijst!A:B,2,FALSE)</f>
        <v>Vast</v>
      </c>
      <c r="I301" t="str">
        <f>IF(OR(AND(F301="Uitgave", C301&lt;0), AND(F301="Inkomst", C301&gt;0)), "OK", "FOUT")</f>
        <v>OK</v>
      </c>
    </row>
    <row r="302" spans="1:9" x14ac:dyDescent="0.3">
      <c r="A302" s="2">
        <v>45579</v>
      </c>
      <c r="B302" t="str">
        <f>TEXT(A302,"mmmm ")</f>
        <v xml:space="preserve">oktober </v>
      </c>
      <c r="C302">
        <v>-8.34</v>
      </c>
      <c r="D302" t="str" cm="1">
        <f t="array" ref="D302">IFERROR(
  _xlfn.XLOOKUP(TRUE, ISNUMBER(FIND(Trefwoorden!$A$2:$A$99, E302)), Trefwoorden!$B$2:$B$99),
  "Onbekend"
)</f>
        <v>voeding</v>
      </c>
      <c r="E302" t="s">
        <v>656</v>
      </c>
      <c r="F302" t="str">
        <f>VLOOKUP(Tabel1[[#This Row],[categorie]],Lijst!A:C,3,FALSE)</f>
        <v>Uitgave</v>
      </c>
      <c r="G302">
        <f>IF(F302="Uitgave", -ABS(C302), ABS(C302))</f>
        <v>-8.34</v>
      </c>
      <c r="H302" t="str">
        <f>VLOOKUP(Tabel1[[#This Row],[categorie]],Lijst!A:B,2,FALSE)</f>
        <v>Vast</v>
      </c>
      <c r="I302" t="str">
        <f>IF(OR(AND(F302="Uitgave", C302&lt;0), AND(F302="Inkomst", C302&gt;0)), "OK", "FOUT")</f>
        <v>OK</v>
      </c>
    </row>
    <row r="303" spans="1:9" x14ac:dyDescent="0.3">
      <c r="A303" s="2">
        <v>45579</v>
      </c>
      <c r="B303" t="str">
        <f>TEXT(A303,"mmmm ")</f>
        <v xml:space="preserve">oktober </v>
      </c>
      <c r="C303">
        <v>-27.27</v>
      </c>
      <c r="D303" t="str" cm="1">
        <f t="array" ref="D303">IFERROR(
  _xlfn.XLOOKUP(TRUE, ISNUMBER(FIND(Trefwoorden!$A$2:$A$99, E303)), Trefwoorden!$B$2:$B$99),
  "Onbekend"
)</f>
        <v>voeding</v>
      </c>
      <c r="E303" t="s">
        <v>657</v>
      </c>
      <c r="F303" t="str">
        <f>VLOOKUP(Tabel1[[#This Row],[categorie]],Lijst!A:C,3,FALSE)</f>
        <v>Uitgave</v>
      </c>
      <c r="G303">
        <f>IF(F303="Uitgave", -ABS(C303), ABS(C303))</f>
        <v>-27.27</v>
      </c>
      <c r="H303" t="str">
        <f>VLOOKUP(Tabel1[[#This Row],[categorie]],Lijst!A:B,2,FALSE)</f>
        <v>Vast</v>
      </c>
      <c r="I303" t="str">
        <f>IF(OR(AND(F303="Uitgave", C303&lt;0), AND(F303="Inkomst", C303&gt;0)), "OK", "FOUT")</f>
        <v>OK</v>
      </c>
    </row>
    <row r="304" spans="1:9" x14ac:dyDescent="0.3">
      <c r="A304" s="2">
        <v>45579</v>
      </c>
      <c r="B304" t="str">
        <f>TEXT(A304,"mmmm ")</f>
        <v xml:space="preserve">oktober </v>
      </c>
      <c r="C304">
        <v>-2.2999999999999998</v>
      </c>
      <c r="D304" t="str" cm="1">
        <f t="array" ref="D304">IFERROR(
  _xlfn.XLOOKUP(TRUE, ISNUMBER(FIND(Trefwoorden!$A$2:$A$99, E304)), Trefwoorden!$B$2:$B$99),
  "Onbekend"
)</f>
        <v>Laadbeurt</v>
      </c>
      <c r="E304" t="s">
        <v>658</v>
      </c>
      <c r="F304" t="str">
        <f>VLOOKUP(Tabel1[[#This Row],[categorie]],Lijst!A:C,3,FALSE)</f>
        <v>Uitgave</v>
      </c>
      <c r="G304">
        <f>IF(F304="Uitgave", -ABS(C304), ABS(C304))</f>
        <v>-2.2999999999999998</v>
      </c>
      <c r="H304" t="str">
        <f>VLOOKUP(Tabel1[[#This Row],[categorie]],Lijst!A:B,2,FALSE)</f>
        <v>Vast</v>
      </c>
      <c r="I304" t="str">
        <f>IF(OR(AND(F304="Uitgave", C304&lt;0), AND(F304="Inkomst", C304&gt;0)), "OK", "FOUT")</f>
        <v>OK</v>
      </c>
    </row>
    <row r="305" spans="1:9" x14ac:dyDescent="0.3">
      <c r="A305" s="2">
        <v>45579</v>
      </c>
      <c r="B305" t="str">
        <f>TEXT(A305,"mmmm ")</f>
        <v xml:space="preserve">oktober </v>
      </c>
      <c r="C305">
        <v>-5</v>
      </c>
      <c r="D305" t="str" cm="1">
        <f t="array" ref="D305">IFERROR(
  _xlfn.XLOOKUP(TRUE, ISNUMBER(FIND(Trefwoorden!$A$2:$A$99, E305)), Trefwoorden!$B$2:$B$99),
  "Onbekend"
)</f>
        <v>Laadbeurt</v>
      </c>
      <c r="E305" t="s">
        <v>659</v>
      </c>
      <c r="F305" t="str">
        <f>VLOOKUP(Tabel1[[#This Row],[categorie]],Lijst!A:C,3,FALSE)</f>
        <v>Uitgave</v>
      </c>
      <c r="G305">
        <f>IF(F305="Uitgave", -ABS(C305), ABS(C305))</f>
        <v>-5</v>
      </c>
      <c r="H305" t="str">
        <f>VLOOKUP(Tabel1[[#This Row],[categorie]],Lijst!A:B,2,FALSE)</f>
        <v>Vast</v>
      </c>
      <c r="I305" t="str">
        <f>IF(OR(AND(F305="Uitgave", C305&lt;0), AND(F305="Inkomst", C305&gt;0)), "OK", "FOUT")</f>
        <v>OK</v>
      </c>
    </row>
    <row r="306" spans="1:9" x14ac:dyDescent="0.3">
      <c r="A306" s="2">
        <v>45579</v>
      </c>
      <c r="B306" t="str">
        <f>TEXT(A306,"mmmm ")</f>
        <v xml:space="preserve">oktober </v>
      </c>
      <c r="C306">
        <v>-2.2999999999999998</v>
      </c>
      <c r="D306" t="str" cm="1">
        <f t="array" ref="D306">IFERROR(
  _xlfn.XLOOKUP(TRUE, ISNUMBER(FIND(Trefwoorden!$A$2:$A$99, E306)), Trefwoorden!$B$2:$B$99),
  "Onbekend"
)</f>
        <v>Laadbeurt</v>
      </c>
      <c r="E306" t="s">
        <v>660</v>
      </c>
      <c r="F306" t="str">
        <f>VLOOKUP(Tabel1[[#This Row],[categorie]],Lijst!A:C,3,FALSE)</f>
        <v>Uitgave</v>
      </c>
      <c r="G306">
        <f>IF(F306="Uitgave", -ABS(C306), ABS(C306))</f>
        <v>-2.2999999999999998</v>
      </c>
      <c r="H306" t="str">
        <f>VLOOKUP(Tabel1[[#This Row],[categorie]],Lijst!A:B,2,FALSE)</f>
        <v>Vast</v>
      </c>
      <c r="I306" t="str">
        <f>IF(OR(AND(F306="Uitgave", C306&lt;0), AND(F306="Inkomst", C306&gt;0)), "OK", "FOUT")</f>
        <v>OK</v>
      </c>
    </row>
    <row r="307" spans="1:9" x14ac:dyDescent="0.3">
      <c r="A307" s="2">
        <v>45580</v>
      </c>
      <c r="B307" t="str">
        <f>TEXT(A307,"mmmm ")</f>
        <v xml:space="preserve">oktober </v>
      </c>
      <c r="C307">
        <v>-37.78</v>
      </c>
      <c r="D307" t="str" cm="1">
        <f t="array" ref="D307">IFERROR(
  _xlfn.XLOOKUP(TRUE, ISNUMBER(FIND(Trefwoorden!$A$2:$A$99, E307)), Trefwoorden!$B$2:$B$99),
  "Onbekend"
)</f>
        <v>Gezondheid</v>
      </c>
      <c r="E307" t="s">
        <v>649</v>
      </c>
      <c r="F307" t="s">
        <v>18</v>
      </c>
      <c r="G307">
        <f>IF(F307="Uitgave", -ABS(C307), ABS(C307))</f>
        <v>-37.78</v>
      </c>
      <c r="H307" t="str">
        <f>VLOOKUP(Tabel1[[#This Row],[categorie]],Lijst!A:B,2,FALSE)</f>
        <v>Vast</v>
      </c>
      <c r="I307" t="str">
        <f>IF(OR(AND(F307="Uitgave", C307&lt;0), AND(F307="Inkomst", C307&gt;0)), "OK", "FOUT")</f>
        <v>OK</v>
      </c>
    </row>
    <row r="308" spans="1:9" x14ac:dyDescent="0.3">
      <c r="A308" s="2">
        <v>45580</v>
      </c>
      <c r="B308" t="str">
        <f>TEXT(A308,"mmmm ")</f>
        <v xml:space="preserve">oktober </v>
      </c>
      <c r="C308">
        <v>-8.33</v>
      </c>
      <c r="D308" t="str" cm="1">
        <f t="array" ref="D308">IFERROR(
  _xlfn.XLOOKUP(TRUE, ISNUMBER(FIND(Trefwoorden!$A$2:$A$99, E308)), Trefwoorden!$B$2:$B$99),
  "Onbekend"
)</f>
        <v>Gezondheid</v>
      </c>
      <c r="E308" t="s">
        <v>650</v>
      </c>
      <c r="F308" t="s">
        <v>18</v>
      </c>
      <c r="G308">
        <f>IF(F308="Uitgave", -ABS(C308), ABS(C308))</f>
        <v>-8.33</v>
      </c>
      <c r="H308" t="str">
        <f>VLOOKUP(Tabel1[[#This Row],[categorie]],Lijst!A:B,2,FALSE)</f>
        <v>Vast</v>
      </c>
      <c r="I308" t="str">
        <f>IF(OR(AND(F308="Uitgave", C308&lt;0), AND(F308="Inkomst", C308&gt;0)), "OK", "FOUT")</f>
        <v>OK</v>
      </c>
    </row>
    <row r="309" spans="1:9" x14ac:dyDescent="0.3">
      <c r="A309" s="2">
        <v>45580</v>
      </c>
      <c r="B309" t="str">
        <f>TEXT(A309,"mmmm ")</f>
        <v xml:space="preserve">oktober </v>
      </c>
      <c r="C309">
        <v>-44.25</v>
      </c>
      <c r="D309" t="str" cm="1">
        <f t="array" ref="D309">IFERROR(
  _xlfn.XLOOKUP(TRUE, ISNUMBER(FIND(Trefwoorden!$A$2:$A$99, E309)), Trefwoorden!$B$2:$B$99),
  "Onbekend"
)</f>
        <v>EuroShop</v>
      </c>
      <c r="E309" t="s">
        <v>647</v>
      </c>
      <c r="F309" t="str">
        <f>VLOOKUP(Tabel1[[#This Row],[categorie]],Lijst!A:C,3,FALSE)</f>
        <v>Uitgave</v>
      </c>
      <c r="G309">
        <f>IF(F309="Uitgave", -ABS(C309), ABS(C309))</f>
        <v>-44.25</v>
      </c>
      <c r="H309" t="str">
        <f>VLOOKUP(Tabel1[[#This Row],[categorie]],Lijst!A:B,2,FALSE)</f>
        <v>Variabel</v>
      </c>
      <c r="I309" t="str">
        <f>IF(OR(AND(F309="Uitgave", C309&lt;0), AND(F309="Inkomst", C309&gt;0)), "OK", "FOUT")</f>
        <v>OK</v>
      </c>
    </row>
    <row r="310" spans="1:9" x14ac:dyDescent="0.3">
      <c r="A310" s="2">
        <v>45580</v>
      </c>
      <c r="B310" t="str">
        <f>TEXT(A310,"mmmm ")</f>
        <v xml:space="preserve">oktober </v>
      </c>
      <c r="C310">
        <v>-4.0999999999999996</v>
      </c>
      <c r="D310" t="str" cm="1">
        <f t="array" ref="D310">IFERROR(
  _xlfn.XLOOKUP(TRUE, ISNUMBER(FIND(Trefwoorden!$A$2:$A$99, E310)), Trefwoorden!$B$2:$B$99),
  "Onbekend"
)</f>
        <v>voeding</v>
      </c>
      <c r="E310" t="s">
        <v>648</v>
      </c>
      <c r="F310" t="str">
        <f>VLOOKUP(Tabel1[[#This Row],[categorie]],Lijst!A:C,3,FALSE)</f>
        <v>Uitgave</v>
      </c>
      <c r="G310">
        <f>IF(F310="Uitgave", -ABS(C310), ABS(C310))</f>
        <v>-4.0999999999999996</v>
      </c>
      <c r="H310" t="str">
        <f>VLOOKUP(Tabel1[[#This Row],[categorie]],Lijst!A:B,2,FALSE)</f>
        <v>Vast</v>
      </c>
      <c r="I310" t="str">
        <f>IF(OR(AND(F310="Uitgave", C310&lt;0), AND(F310="Inkomst", C310&gt;0)), "OK", "FOUT")</f>
        <v>OK</v>
      </c>
    </row>
    <row r="311" spans="1:9" x14ac:dyDescent="0.3">
      <c r="A311" s="2">
        <v>45580</v>
      </c>
      <c r="B311" t="str">
        <f>TEXT(A311,"mmmm ")</f>
        <v xml:space="preserve">oktober </v>
      </c>
      <c r="C311">
        <v>-10.95</v>
      </c>
      <c r="D311" t="str" cm="1">
        <f t="array" ref="D311">IFERROR(
  _xlfn.XLOOKUP(TRUE, ISNUMBER(FIND(Trefwoorden!$A$2:$A$99, E311)), Trefwoorden!$B$2:$B$99),
  "Onbekend"
)</f>
        <v>DPG</v>
      </c>
      <c r="E311" t="s">
        <v>651</v>
      </c>
      <c r="F311" t="str">
        <f>VLOOKUP(Tabel1[[#This Row],[categorie]],Lijst!A:C,3,FALSE)</f>
        <v>Uitgave</v>
      </c>
      <c r="G311">
        <f>IF(F311="Uitgave", -ABS(C311), ABS(C311))</f>
        <v>-10.95</v>
      </c>
      <c r="H311" t="str">
        <f>VLOOKUP(Tabel1[[#This Row],[categorie]],Lijst!A:B,2,FALSE)</f>
        <v>Variabel</v>
      </c>
      <c r="I311" t="str">
        <f>IF(OR(AND(F311="Uitgave", C311&lt;0), AND(F311="Inkomst", C311&gt;0)), "OK", "FOUT")</f>
        <v>OK</v>
      </c>
    </row>
    <row r="312" spans="1:9" x14ac:dyDescent="0.3">
      <c r="A312" s="2">
        <v>45581</v>
      </c>
      <c r="B312" t="str">
        <f>TEXT(A312,"mmmm ")</f>
        <v xml:space="preserve">oktober </v>
      </c>
      <c r="C312">
        <v>-14.48</v>
      </c>
      <c r="D312" t="s">
        <v>9</v>
      </c>
      <c r="E312" t="s">
        <v>637</v>
      </c>
      <c r="F312" t="s">
        <v>18</v>
      </c>
      <c r="G312">
        <f>IF(F312="Uitgave", -ABS(C312), ABS(C312))</f>
        <v>-14.48</v>
      </c>
      <c r="H312" t="str">
        <f>VLOOKUP(Tabel1[[#This Row],[categorie]],Lijst!A:B,2,FALSE)</f>
        <v>Variabel</v>
      </c>
      <c r="I312" t="str">
        <f>IF(OR(AND(F312="Uitgave", C312&lt;0), AND(F312="Inkomst", C312&gt;0)), "OK", "FOUT")</f>
        <v>OK</v>
      </c>
    </row>
    <row r="313" spans="1:9" x14ac:dyDescent="0.3">
      <c r="A313" s="2">
        <v>45581</v>
      </c>
      <c r="B313" t="str">
        <f>TEXT(A313,"mmmm ")</f>
        <v xml:space="preserve">oktober </v>
      </c>
      <c r="C313">
        <v>-10.3</v>
      </c>
      <c r="D313" t="s">
        <v>9</v>
      </c>
      <c r="E313" t="s">
        <v>639</v>
      </c>
      <c r="F313" t="s">
        <v>18</v>
      </c>
      <c r="G313">
        <f>IF(F313="Uitgave", -ABS(C313), ABS(C313))</f>
        <v>-10.3</v>
      </c>
      <c r="H313" t="str">
        <f>VLOOKUP(Tabel1[[#This Row],[categorie]],Lijst!A:B,2,FALSE)</f>
        <v>Variabel</v>
      </c>
      <c r="I313" t="str">
        <f>IF(OR(AND(F313="Uitgave", C313&lt;0), AND(F313="Inkomst", C313&gt;0)), "OK", "FOUT")</f>
        <v>OK</v>
      </c>
    </row>
    <row r="314" spans="1:9" x14ac:dyDescent="0.3">
      <c r="A314" s="2">
        <v>45581</v>
      </c>
      <c r="B314" t="str">
        <f>TEXT(A314,"mmmm ")</f>
        <v xml:space="preserve">oktober </v>
      </c>
      <c r="C314">
        <v>-4</v>
      </c>
      <c r="D314" t="str" cm="1">
        <f t="array" ref="D314">IFERROR(
  _xlfn.XLOOKUP(TRUE, ISNUMBER(FIND(Trefwoorden!$A$2:$A$99, E314)), Trefwoorden!$B$2:$B$99),
  "Onbekend"
)</f>
        <v>Gezondheid</v>
      </c>
      <c r="E314" t="s">
        <v>638</v>
      </c>
      <c r="F314" t="s">
        <v>18</v>
      </c>
      <c r="G314">
        <f>IF(F314="Uitgave", -ABS(C314), ABS(C314))</f>
        <v>-4</v>
      </c>
      <c r="H314" t="str">
        <f>VLOOKUP(Tabel1[[#This Row],[categorie]],Lijst!A:B,2,FALSE)</f>
        <v>Vast</v>
      </c>
      <c r="I314" t="str">
        <f>IF(OR(AND(F314="Uitgave", C314&lt;0), AND(F314="Inkomst", C314&gt;0)), "OK", "FOUT")</f>
        <v>OK</v>
      </c>
    </row>
    <row r="315" spans="1:9" x14ac:dyDescent="0.3">
      <c r="A315" s="2">
        <v>45581</v>
      </c>
      <c r="B315" t="str">
        <f>TEXT(A315,"mmmm ")</f>
        <v xml:space="preserve">oktober </v>
      </c>
      <c r="C315">
        <v>100</v>
      </c>
      <c r="D315" t="s">
        <v>75</v>
      </c>
      <c r="E315" t="s">
        <v>642</v>
      </c>
      <c r="F315" t="s">
        <v>17</v>
      </c>
      <c r="G315">
        <f>IF(F315="Uitgave", -ABS(C315), ABS(C315))</f>
        <v>100</v>
      </c>
      <c r="H315" t="str">
        <f>VLOOKUP(Tabel1[[#This Row],[categorie]],Lijst!A:B,2,FALSE)</f>
        <v>Variabel</v>
      </c>
      <c r="I315" t="str">
        <f>IF(OR(AND(F315="Uitgave", C315&lt;0), AND(F315="Inkomst", C315&gt;0)), "OK", "FOUT")</f>
        <v>OK</v>
      </c>
    </row>
    <row r="316" spans="1:9" x14ac:dyDescent="0.3">
      <c r="A316" s="2">
        <v>45581</v>
      </c>
      <c r="B316" t="str">
        <f>TEXT(A316,"mmmm ")</f>
        <v xml:space="preserve">oktober </v>
      </c>
      <c r="C316">
        <v>-1.5</v>
      </c>
      <c r="D316" t="str" cm="1">
        <f t="array" ref="D316">IFERROR(
  _xlfn.XLOOKUP(TRUE, ISNUMBER(FIND(Trefwoorden!$A$2:$A$99, E316)), Trefwoorden!$B$2:$B$99),
  "Onbekend"
)</f>
        <v>automaat De Lijn</v>
      </c>
      <c r="E316" t="s">
        <v>640</v>
      </c>
      <c r="F316" t="str">
        <f>VLOOKUP(Tabel1[[#This Row],[categorie]],Lijst!A:C,3,FALSE)</f>
        <v>Uitgave</v>
      </c>
      <c r="G316">
        <f>IF(F316="Uitgave", -ABS(C316), ABS(C316))</f>
        <v>-1.5</v>
      </c>
      <c r="H316" t="str">
        <f>VLOOKUP(Tabel1[[#This Row],[categorie]],Lijst!A:B,2,FALSE)</f>
        <v>Variabel</v>
      </c>
      <c r="I316" t="str">
        <f>IF(OR(AND(F316="Uitgave", C316&lt;0), AND(F316="Inkomst", C316&gt;0)), "OK", "FOUT")</f>
        <v>OK</v>
      </c>
    </row>
    <row r="317" spans="1:9" x14ac:dyDescent="0.3">
      <c r="A317" s="2">
        <v>45581</v>
      </c>
      <c r="B317" t="str">
        <f>TEXT(A317,"mmmm ")</f>
        <v xml:space="preserve">oktober </v>
      </c>
      <c r="C317">
        <v>-1.5</v>
      </c>
      <c r="D317" t="str" cm="1">
        <f t="array" ref="D317">IFERROR(
  _xlfn.XLOOKUP(TRUE, ISNUMBER(FIND(Trefwoorden!$A$2:$A$99, E317)), Trefwoorden!$B$2:$B$99),
  "Onbekend"
)</f>
        <v>automaat De Lijn</v>
      </c>
      <c r="E317" t="s">
        <v>641</v>
      </c>
      <c r="F317" t="str">
        <f>VLOOKUP(Tabel1[[#This Row],[categorie]],Lijst!A:C,3,FALSE)</f>
        <v>Uitgave</v>
      </c>
      <c r="G317">
        <f>IF(F317="Uitgave", -ABS(C317), ABS(C317))</f>
        <v>-1.5</v>
      </c>
      <c r="H317" t="str">
        <f>VLOOKUP(Tabel1[[#This Row],[categorie]],Lijst!A:B,2,FALSE)</f>
        <v>Variabel</v>
      </c>
      <c r="I317" t="str">
        <f>IF(OR(AND(F317="Uitgave", C317&lt;0), AND(F317="Inkomst", C317&gt;0)), "OK", "FOUT")</f>
        <v>OK</v>
      </c>
    </row>
    <row r="318" spans="1:9" x14ac:dyDescent="0.3">
      <c r="A318" s="2">
        <v>45581</v>
      </c>
      <c r="B318" t="str">
        <f>TEXT(A318,"mmmm ")</f>
        <v xml:space="preserve">oktober </v>
      </c>
      <c r="C318">
        <v>-0.98</v>
      </c>
      <c r="D318" t="str" cm="1">
        <f t="array" ref="D318">IFERROR(
  _xlfn.XLOOKUP(TRUE, ISNUMBER(FIND(Trefwoorden!$A$2:$A$99, E318)), Trefwoorden!$B$2:$B$99),
  "Onbekend"
)</f>
        <v>voeding</v>
      </c>
      <c r="E318" t="s">
        <v>643</v>
      </c>
      <c r="F318" t="str">
        <f>VLOOKUP(Tabel1[[#This Row],[categorie]],Lijst!A:C,3,FALSE)</f>
        <v>Uitgave</v>
      </c>
      <c r="G318">
        <f>IF(F318="Uitgave", -ABS(C318), ABS(C318))</f>
        <v>-0.98</v>
      </c>
      <c r="H318" t="str">
        <f>VLOOKUP(Tabel1[[#This Row],[categorie]],Lijst!A:B,2,FALSE)</f>
        <v>Vast</v>
      </c>
      <c r="I318" t="str">
        <f>IF(OR(AND(F318="Uitgave", C318&lt;0), AND(F318="Inkomst", C318&gt;0)), "OK", "FOUT")</f>
        <v>OK</v>
      </c>
    </row>
    <row r="319" spans="1:9" x14ac:dyDescent="0.3">
      <c r="A319" s="2">
        <v>45581</v>
      </c>
      <c r="B319" t="str">
        <f>TEXT(A319,"mmmm ")</f>
        <v xml:space="preserve">oktober </v>
      </c>
      <c r="C319">
        <v>-3.4</v>
      </c>
      <c r="D319" t="str" cm="1">
        <f t="array" ref="D319">IFERROR(
  _xlfn.XLOOKUP(TRUE, ISNUMBER(FIND(Trefwoorden!$A$2:$A$99, E319)), Trefwoorden!$B$2:$B$99),
  "Onbekend"
)</f>
        <v>voeding</v>
      </c>
      <c r="E319" t="s">
        <v>644</v>
      </c>
      <c r="F319" t="str">
        <f>VLOOKUP(Tabel1[[#This Row],[categorie]],Lijst!A:C,3,FALSE)</f>
        <v>Uitgave</v>
      </c>
      <c r="G319">
        <f>IF(F319="Uitgave", -ABS(C319), ABS(C319))</f>
        <v>-3.4</v>
      </c>
      <c r="H319" t="str">
        <f>VLOOKUP(Tabel1[[#This Row],[categorie]],Lijst!A:B,2,FALSE)</f>
        <v>Vast</v>
      </c>
      <c r="I319" t="str">
        <f>IF(OR(AND(F319="Uitgave", C319&lt;0), AND(F319="Inkomst", C319&gt;0)), "OK", "FOUT")</f>
        <v>OK</v>
      </c>
    </row>
    <row r="320" spans="1:9" x14ac:dyDescent="0.3">
      <c r="A320" s="2">
        <v>45581</v>
      </c>
      <c r="B320" t="str">
        <f>TEXT(A320,"mmmm ")</f>
        <v xml:space="preserve">oktober </v>
      </c>
      <c r="C320">
        <v>-86.25</v>
      </c>
      <c r="D320" t="str" cm="1">
        <f t="array" ref="D320">IFERROR(
  _xlfn.XLOOKUP(TRUE, ISNUMBER(FIND(Trefwoorden!$A$2:$A$99, E320)), Trefwoorden!$B$2:$B$99),
  "Onbekend"
)</f>
        <v>pensioensparen</v>
      </c>
      <c r="E320" t="s">
        <v>645</v>
      </c>
      <c r="F320" t="str">
        <f>VLOOKUP(Tabel1[[#This Row],[categorie]],Lijst!A:C,3,FALSE)</f>
        <v>Uitgave</v>
      </c>
      <c r="G320">
        <f>IF(F320="Uitgave", -ABS(C320), ABS(C320))</f>
        <v>-86.25</v>
      </c>
      <c r="H320" t="str">
        <f>VLOOKUP(Tabel1[[#This Row],[categorie]],Lijst!A:B,2,FALSE)</f>
        <v>Vast</v>
      </c>
      <c r="I320" t="str">
        <f>IF(OR(AND(F320="Uitgave", C320&lt;0), AND(F320="Inkomst", C320&gt;0)), "OK", "FOUT")</f>
        <v>OK</v>
      </c>
    </row>
    <row r="321" spans="1:9" x14ac:dyDescent="0.3">
      <c r="A321" s="2">
        <v>45581</v>
      </c>
      <c r="B321" t="str">
        <f>TEXT(A321,"mmmm ")</f>
        <v xml:space="preserve">oktober </v>
      </c>
      <c r="C321">
        <v>-81.66</v>
      </c>
      <c r="D321" t="str" cm="1">
        <f t="array" ref="D321">IFERROR(
  _xlfn.XLOOKUP(TRUE, ISNUMBER(FIND(Trefwoorden!$A$2:$A$99, E321)), Trefwoorden!$B$2:$B$99),
  "Onbekend"
)</f>
        <v>pensioensparen</v>
      </c>
      <c r="E321" t="s">
        <v>646</v>
      </c>
      <c r="F321" t="str">
        <f>VLOOKUP(Tabel1[[#This Row],[categorie]],Lijst!A:C,3,FALSE)</f>
        <v>Uitgave</v>
      </c>
      <c r="G321">
        <f>IF(F321="Uitgave", -ABS(C321), ABS(C321))</f>
        <v>-81.66</v>
      </c>
      <c r="H321" t="str">
        <f>VLOOKUP(Tabel1[[#This Row],[categorie]],Lijst!A:B,2,FALSE)</f>
        <v>Vast</v>
      </c>
      <c r="I321" t="str">
        <f>IF(OR(AND(F321="Uitgave", C321&lt;0), AND(F321="Inkomst", C321&gt;0)), "OK", "FOUT")</f>
        <v>OK</v>
      </c>
    </row>
    <row r="322" spans="1:9" x14ac:dyDescent="0.3">
      <c r="A322" s="2">
        <v>45582</v>
      </c>
      <c r="B322" t="str">
        <f>TEXT(A322,"mmmm ")</f>
        <v xml:space="preserve">oktober </v>
      </c>
      <c r="C322">
        <v>-15</v>
      </c>
      <c r="D322" t="s">
        <v>3</v>
      </c>
      <c r="E322" t="s">
        <v>630</v>
      </c>
      <c r="F322" t="s">
        <v>18</v>
      </c>
      <c r="G322">
        <f>IF(F322="Uitgave", -ABS(C322), ABS(C322))</f>
        <v>-15</v>
      </c>
      <c r="H322" t="str">
        <f>VLOOKUP(Tabel1[[#This Row],[categorie]],Lijst!A:B,2,FALSE)</f>
        <v>Vast</v>
      </c>
      <c r="I322" t="str">
        <f>IF(OR(AND(F322="Uitgave", C322&lt;0), AND(F322="Inkomst", C322&gt;0)), "OK", "FOUT")</f>
        <v>OK</v>
      </c>
    </row>
    <row r="323" spans="1:9" x14ac:dyDescent="0.3">
      <c r="A323" s="2">
        <v>45582</v>
      </c>
      <c r="B323" t="str">
        <f>TEXT(A323,"mmmm ")</f>
        <v xml:space="preserve">oktober </v>
      </c>
      <c r="C323">
        <v>6.29</v>
      </c>
      <c r="D323" t="s">
        <v>75</v>
      </c>
      <c r="E323" t="s">
        <v>636</v>
      </c>
      <c r="F323" t="s">
        <v>17</v>
      </c>
      <c r="G323">
        <f>IF(F323="Uitgave", -ABS(C323), ABS(C323))</f>
        <v>6.29</v>
      </c>
      <c r="H323" t="str">
        <f>VLOOKUP(Tabel1[[#This Row],[categorie]],Lijst!A:B,2,FALSE)</f>
        <v>Variabel</v>
      </c>
      <c r="I323" t="str">
        <f>IF(OR(AND(F323="Uitgave", C323&lt;0), AND(F323="Inkomst", C323&gt;0)), "OK", "FOUT")</f>
        <v>OK</v>
      </c>
    </row>
    <row r="324" spans="1:9" x14ac:dyDescent="0.3">
      <c r="A324" s="2">
        <v>45582</v>
      </c>
      <c r="B324" t="str">
        <f>TEXT(A324,"mmmm ")</f>
        <v xml:space="preserve">oktober </v>
      </c>
      <c r="C324">
        <v>-18.48</v>
      </c>
      <c r="D324" t="str" cm="1">
        <f t="array" ref="D324">IFERROR(
  _xlfn.XLOOKUP(TRUE, ISNUMBER(FIND(Trefwoorden!$A$2:$A$99, E324)), Trefwoorden!$B$2:$B$99),
  "Onbekend"
)</f>
        <v>Bol</v>
      </c>
      <c r="E324" t="s">
        <v>627</v>
      </c>
      <c r="F324" t="str">
        <f>VLOOKUP(Tabel1[[#This Row],[categorie]],Lijst!A:C,3,FALSE)</f>
        <v>Uitgave</v>
      </c>
      <c r="G324">
        <f>IF(F324="Uitgave", -ABS(C324), ABS(C324))</f>
        <v>-18.48</v>
      </c>
      <c r="H324" t="str">
        <f>VLOOKUP(Tabel1[[#This Row],[categorie]],Lijst!A:B,2,FALSE)</f>
        <v>Variabel</v>
      </c>
      <c r="I324" t="str">
        <f>IF(OR(AND(F324="Uitgave", C324&lt;0), AND(F324="Inkomst", C324&gt;0)), "OK", "FOUT")</f>
        <v>OK</v>
      </c>
    </row>
    <row r="325" spans="1:9" x14ac:dyDescent="0.3">
      <c r="A325" s="2">
        <v>45582</v>
      </c>
      <c r="B325" t="str">
        <f>TEXT(A325,"mmmm ")</f>
        <v xml:space="preserve">oktober </v>
      </c>
      <c r="C325">
        <v>-3.8</v>
      </c>
      <c r="D325" t="str" cm="1">
        <f t="array" ref="D325">IFERROR(
  _xlfn.XLOOKUP(TRUE, ISNUMBER(FIND(Trefwoorden!$A$2:$A$99, E325)), Trefwoorden!$B$2:$B$99),
  "Onbekend"
)</f>
        <v>voeding</v>
      </c>
      <c r="E325" t="s">
        <v>628</v>
      </c>
      <c r="F325" t="str">
        <f>VLOOKUP(Tabel1[[#This Row],[categorie]],Lijst!A:C,3,FALSE)</f>
        <v>Uitgave</v>
      </c>
      <c r="G325">
        <f>IF(F325="Uitgave", -ABS(C325), ABS(C325))</f>
        <v>-3.8</v>
      </c>
      <c r="H325" t="str">
        <f>VLOOKUP(Tabel1[[#This Row],[categorie]],Lijst!A:B,2,FALSE)</f>
        <v>Vast</v>
      </c>
      <c r="I325" t="str">
        <f>IF(OR(AND(F325="Uitgave", C325&lt;0), AND(F325="Inkomst", C325&gt;0)), "OK", "FOUT")</f>
        <v>OK</v>
      </c>
    </row>
    <row r="326" spans="1:9" x14ac:dyDescent="0.3">
      <c r="A326" s="2">
        <v>45582</v>
      </c>
      <c r="B326" t="str">
        <f>TEXT(A326,"mmmm ")</f>
        <v xml:space="preserve">oktober </v>
      </c>
      <c r="C326">
        <v>-67.5</v>
      </c>
      <c r="D326" t="s">
        <v>21</v>
      </c>
      <c r="E326" t="s">
        <v>629</v>
      </c>
      <c r="F326" t="str">
        <f>VLOOKUP(Tabel1[[#This Row],[categorie]],Lijst!A:C,3,FALSE)</f>
        <v>Uitgave</v>
      </c>
      <c r="G326">
        <f>IF(F326="Uitgave", -ABS(C326), ABS(C326))</f>
        <v>-67.5</v>
      </c>
      <c r="H326" t="str">
        <f>VLOOKUP(Tabel1[[#This Row],[categorie]],Lijst!A:B,2,FALSE)</f>
        <v>Variabel</v>
      </c>
      <c r="I326" t="str">
        <f>IF(OR(AND(F326="Uitgave", C326&lt;0), AND(F326="Inkomst", C326&gt;0)), "OK", "FOUT")</f>
        <v>OK</v>
      </c>
    </row>
    <row r="327" spans="1:9" x14ac:dyDescent="0.3">
      <c r="A327" s="2">
        <v>45582</v>
      </c>
      <c r="B327" t="str">
        <f>TEXT(A327,"mmmm ")</f>
        <v xml:space="preserve">oktober </v>
      </c>
      <c r="C327">
        <v>-1.5</v>
      </c>
      <c r="D327" t="str" cm="1">
        <f t="array" ref="D327">IFERROR(
  _xlfn.XLOOKUP(TRUE, ISNUMBER(FIND(Trefwoorden!$A$2:$A$99, E327)), Trefwoorden!$B$2:$B$99),
  "Onbekend"
)</f>
        <v>automaat De Lijn</v>
      </c>
      <c r="E327" t="s">
        <v>631</v>
      </c>
      <c r="F327" t="str">
        <f>VLOOKUP(Tabel1[[#This Row],[categorie]],Lijst!A:C,3,FALSE)</f>
        <v>Uitgave</v>
      </c>
      <c r="G327">
        <f>IF(F327="Uitgave", -ABS(C327), ABS(C327))</f>
        <v>-1.5</v>
      </c>
      <c r="H327" t="str">
        <f>VLOOKUP(Tabel1[[#This Row],[categorie]],Lijst!A:B,2,FALSE)</f>
        <v>Variabel</v>
      </c>
      <c r="I327" t="str">
        <f>IF(OR(AND(F327="Uitgave", C327&lt;0), AND(F327="Inkomst", C327&gt;0)), "OK", "FOUT")</f>
        <v>OK</v>
      </c>
    </row>
    <row r="328" spans="1:9" x14ac:dyDescent="0.3">
      <c r="A328" s="2">
        <v>45582</v>
      </c>
      <c r="B328" t="str">
        <f>TEXT(A328,"mmmm ")</f>
        <v xml:space="preserve">oktober </v>
      </c>
      <c r="C328">
        <v>-1.5</v>
      </c>
      <c r="D328" t="str" cm="1">
        <f t="array" ref="D328">IFERROR(
  _xlfn.XLOOKUP(TRUE, ISNUMBER(FIND(Trefwoorden!$A$2:$A$99, E328)), Trefwoorden!$B$2:$B$99),
  "Onbekend"
)</f>
        <v>automaat De Lijn</v>
      </c>
      <c r="E328" t="s">
        <v>632</v>
      </c>
      <c r="F328" t="str">
        <f>VLOOKUP(Tabel1[[#This Row],[categorie]],Lijst!A:C,3,FALSE)</f>
        <v>Uitgave</v>
      </c>
      <c r="G328">
        <f>IF(F328="Uitgave", -ABS(C328), ABS(C328))</f>
        <v>-1.5</v>
      </c>
      <c r="H328" t="str">
        <f>VLOOKUP(Tabel1[[#This Row],[categorie]],Lijst!A:B,2,FALSE)</f>
        <v>Variabel</v>
      </c>
      <c r="I328" t="str">
        <f>IF(OR(AND(F328="Uitgave", C328&lt;0), AND(F328="Inkomst", C328&gt;0)), "OK", "FOUT")</f>
        <v>OK</v>
      </c>
    </row>
    <row r="329" spans="1:9" x14ac:dyDescent="0.3">
      <c r="A329" s="2">
        <v>45582</v>
      </c>
      <c r="B329" t="str">
        <f>TEXT(A329,"mmmm ")</f>
        <v xml:space="preserve">oktober </v>
      </c>
      <c r="C329">
        <v>-1.4</v>
      </c>
      <c r="D329" t="str" cm="1">
        <f t="array" ref="D329">IFERROR(
  _xlfn.XLOOKUP(TRUE, ISNUMBER(FIND(Trefwoorden!$A$2:$A$99, E329)), Trefwoorden!$B$2:$B$99),
  "Onbekend"
)</f>
        <v>automaat De Lijn</v>
      </c>
      <c r="E329" t="s">
        <v>633</v>
      </c>
      <c r="F329" t="str">
        <f>VLOOKUP(Tabel1[[#This Row],[categorie]],Lijst!A:C,3,FALSE)</f>
        <v>Uitgave</v>
      </c>
      <c r="G329">
        <f>IF(F329="Uitgave", -ABS(C329), ABS(C329))</f>
        <v>-1.4</v>
      </c>
      <c r="H329" t="str">
        <f>VLOOKUP(Tabel1[[#This Row],[categorie]],Lijst!A:B,2,FALSE)</f>
        <v>Variabel</v>
      </c>
      <c r="I329" t="str">
        <f>IF(OR(AND(F329="Uitgave", C329&lt;0), AND(F329="Inkomst", C329&gt;0)), "OK", "FOUT")</f>
        <v>OK</v>
      </c>
    </row>
    <row r="330" spans="1:9" x14ac:dyDescent="0.3">
      <c r="A330" s="2">
        <v>45582</v>
      </c>
      <c r="B330" t="str">
        <f>TEXT(A330,"mmmm ")</f>
        <v xml:space="preserve">oktober </v>
      </c>
      <c r="C330">
        <v>-19.329999999999998</v>
      </c>
      <c r="D330" t="str" cm="1">
        <f t="array" ref="D330">IFERROR(
  _xlfn.XLOOKUP(TRUE, ISNUMBER(FIND(Trefwoorden!$A$2:$A$99, E330)), Trefwoorden!$B$2:$B$99),
  "Onbekend"
)</f>
        <v>voeding</v>
      </c>
      <c r="E330" t="s">
        <v>634</v>
      </c>
      <c r="F330" t="str">
        <f>VLOOKUP(Tabel1[[#This Row],[categorie]],Lijst!A:C,3,FALSE)</f>
        <v>Uitgave</v>
      </c>
      <c r="G330">
        <f>IF(F330="Uitgave", -ABS(C330), ABS(C330))</f>
        <v>-19.329999999999998</v>
      </c>
      <c r="H330" t="str">
        <f>VLOOKUP(Tabel1[[#This Row],[categorie]],Lijst!A:B,2,FALSE)</f>
        <v>Vast</v>
      </c>
      <c r="I330" t="str">
        <f>IF(OR(AND(F330="Uitgave", C330&lt;0), AND(F330="Inkomst", C330&gt;0)), "OK", "FOUT")</f>
        <v>OK</v>
      </c>
    </row>
    <row r="331" spans="1:9" x14ac:dyDescent="0.3">
      <c r="A331" s="2">
        <v>45582</v>
      </c>
      <c r="B331" t="str">
        <f>TEXT(A331,"mmmm ")</f>
        <v xml:space="preserve">oktober </v>
      </c>
      <c r="C331">
        <v>-14.27</v>
      </c>
      <c r="D331" t="str" cm="1">
        <f t="array" ref="D331">IFERROR(
  _xlfn.XLOOKUP(TRUE, ISNUMBER(FIND(Trefwoorden!$A$2:$A$99, E331)), Trefwoorden!$B$2:$B$99),
  "Onbekend"
)</f>
        <v>voeding</v>
      </c>
      <c r="E331" t="s">
        <v>635</v>
      </c>
      <c r="F331" t="str">
        <f>VLOOKUP(Tabel1[[#This Row],[categorie]],Lijst!A:C,3,FALSE)</f>
        <v>Uitgave</v>
      </c>
      <c r="G331">
        <f>IF(F331="Uitgave", -ABS(C331), ABS(C331))</f>
        <v>-14.27</v>
      </c>
      <c r="H331" t="str">
        <f>VLOOKUP(Tabel1[[#This Row],[categorie]],Lijst!A:B,2,FALSE)</f>
        <v>Vast</v>
      </c>
      <c r="I331" t="str">
        <f>IF(OR(AND(F331="Uitgave", C331&lt;0), AND(F331="Inkomst", C331&gt;0)), "OK", "FOUT")</f>
        <v>OK</v>
      </c>
    </row>
    <row r="332" spans="1:9" x14ac:dyDescent="0.3">
      <c r="A332" s="2">
        <v>45583</v>
      </c>
      <c r="B332" t="str">
        <f>TEXT(A332,"mmmm ")</f>
        <v xml:space="preserve">oktober </v>
      </c>
      <c r="C332">
        <v>-1.3</v>
      </c>
      <c r="D332" t="s">
        <v>82</v>
      </c>
      <c r="E332" t="s">
        <v>620</v>
      </c>
      <c r="F332" t="s">
        <v>18</v>
      </c>
      <c r="G332">
        <f>IF(F332="Uitgave", -ABS(C332), ABS(C332))</f>
        <v>-1.3</v>
      </c>
      <c r="H332" t="str">
        <f>VLOOKUP(Tabel1[[#This Row],[categorie]],Lijst!A:B,2,FALSE)</f>
        <v>Vast</v>
      </c>
      <c r="I332" t="str">
        <f>IF(OR(AND(F332="Uitgave", C332&lt;0), AND(F332="Inkomst", C332&gt;0)), "OK", "FOUT")</f>
        <v>OK</v>
      </c>
    </row>
    <row r="333" spans="1:9" x14ac:dyDescent="0.3">
      <c r="A333" s="2">
        <v>45583</v>
      </c>
      <c r="B333" t="str">
        <f>TEXT(A333,"mmmm ")</f>
        <v xml:space="preserve">oktober </v>
      </c>
      <c r="C333">
        <v>-20</v>
      </c>
      <c r="D333" t="s">
        <v>75</v>
      </c>
      <c r="E333" t="s">
        <v>624</v>
      </c>
      <c r="F333" t="s">
        <v>18</v>
      </c>
      <c r="G333">
        <f>IF(F333="Uitgave", -ABS(C333), ABS(C333))</f>
        <v>-20</v>
      </c>
      <c r="H333" t="str">
        <f>VLOOKUP(Tabel1[[#This Row],[categorie]],Lijst!A:B,2,FALSE)</f>
        <v>Variabel</v>
      </c>
      <c r="I333" t="str">
        <f>IF(OR(AND(F333="Uitgave", C333&lt;0), AND(F333="Inkomst", C333&gt;0)), "OK", "FOUT")</f>
        <v>OK</v>
      </c>
    </row>
    <row r="334" spans="1:9" x14ac:dyDescent="0.3">
      <c r="A334" s="2">
        <v>45583</v>
      </c>
      <c r="B334" t="str">
        <f>TEXT(A334,"mmmm ")</f>
        <v xml:space="preserve">oktober </v>
      </c>
      <c r="C334">
        <v>-1.5</v>
      </c>
      <c r="D334" t="str" cm="1">
        <f t="array" ref="D334">IFERROR(
  _xlfn.XLOOKUP(TRUE, ISNUMBER(FIND(Trefwoorden!$A$2:$A$99, E334)), Trefwoorden!$B$2:$B$99),
  "Onbekend"
)</f>
        <v>automaat De Lijn</v>
      </c>
      <c r="E334" t="s">
        <v>621</v>
      </c>
      <c r="F334" t="str">
        <f>VLOOKUP(Tabel1[[#This Row],[categorie]],Lijst!A:C,3,FALSE)</f>
        <v>Uitgave</v>
      </c>
      <c r="G334">
        <f>IF(F334="Uitgave", -ABS(C334), ABS(C334))</f>
        <v>-1.5</v>
      </c>
      <c r="H334" t="str">
        <f>VLOOKUP(Tabel1[[#This Row],[categorie]],Lijst!A:B,2,FALSE)</f>
        <v>Variabel</v>
      </c>
      <c r="I334" t="str">
        <f>IF(OR(AND(F334="Uitgave", C334&lt;0), AND(F334="Inkomst", C334&gt;0)), "OK", "FOUT")</f>
        <v>OK</v>
      </c>
    </row>
    <row r="335" spans="1:9" x14ac:dyDescent="0.3">
      <c r="A335" s="2">
        <v>45583</v>
      </c>
      <c r="B335" t="str">
        <f>TEXT(A335,"mmmm ")</f>
        <v xml:space="preserve">oktober </v>
      </c>
      <c r="C335">
        <v>-1.5</v>
      </c>
      <c r="D335" t="str" cm="1">
        <f t="array" ref="D335">IFERROR(
  _xlfn.XLOOKUP(TRUE, ISNUMBER(FIND(Trefwoorden!$A$2:$A$99, E335)), Trefwoorden!$B$2:$B$99),
  "Onbekend"
)</f>
        <v>automaat De Lijn</v>
      </c>
      <c r="E335" t="s">
        <v>622</v>
      </c>
      <c r="F335" t="str">
        <f>VLOOKUP(Tabel1[[#This Row],[categorie]],Lijst!A:C,3,FALSE)</f>
        <v>Uitgave</v>
      </c>
      <c r="G335">
        <f>IF(F335="Uitgave", -ABS(C335), ABS(C335))</f>
        <v>-1.5</v>
      </c>
      <c r="H335" t="str">
        <f>VLOOKUP(Tabel1[[#This Row],[categorie]],Lijst!A:B,2,FALSE)</f>
        <v>Variabel</v>
      </c>
      <c r="I335" t="str">
        <f>IF(OR(AND(F335="Uitgave", C335&lt;0), AND(F335="Inkomst", C335&gt;0)), "OK", "FOUT")</f>
        <v>OK</v>
      </c>
    </row>
    <row r="336" spans="1:9" x14ac:dyDescent="0.3">
      <c r="A336" s="2">
        <v>45583</v>
      </c>
      <c r="B336" t="str">
        <f>TEXT(A336,"mmmm ")</f>
        <v xml:space="preserve">oktober </v>
      </c>
      <c r="C336">
        <v>-14.95</v>
      </c>
      <c r="D336" t="str" cm="1">
        <f t="array" ref="D336">IFERROR(
  _xlfn.XLOOKUP(TRUE, ISNUMBER(FIND(Trefwoorden!$A$2:$A$99, E336)), Trefwoorden!$B$2:$B$99),
  "Onbekend"
)</f>
        <v>kledij</v>
      </c>
      <c r="E336" t="s">
        <v>623</v>
      </c>
      <c r="F336" t="str">
        <f>VLOOKUP(Tabel1[[#This Row],[categorie]],Lijst!A:C,3,FALSE)</f>
        <v>Uitgave</v>
      </c>
      <c r="G336">
        <f>IF(F336="Uitgave", -ABS(C336), ABS(C336))</f>
        <v>-14.95</v>
      </c>
      <c r="H336" t="str">
        <f>VLOOKUP(Tabel1[[#This Row],[categorie]],Lijst!A:B,2,FALSE)</f>
        <v>Variabel</v>
      </c>
      <c r="I336" t="str">
        <f>IF(OR(AND(F336="Uitgave", C336&lt;0), AND(F336="Inkomst", C336&gt;0)), "OK", "FOUT")</f>
        <v>OK</v>
      </c>
    </row>
    <row r="337" spans="1:9" x14ac:dyDescent="0.3">
      <c r="A337" s="2">
        <v>45583</v>
      </c>
      <c r="B337" t="str">
        <f>TEXT(A337,"mmmm ")</f>
        <v xml:space="preserve">oktober </v>
      </c>
      <c r="C337">
        <v>-12.94</v>
      </c>
      <c r="D337" t="str" cm="1">
        <f t="array" ref="D337">IFERROR(
  _xlfn.XLOOKUP(TRUE, ISNUMBER(FIND(Trefwoorden!$A$2:$A$99, E337)), Trefwoorden!$B$2:$B$99),
  "Onbekend"
)</f>
        <v>Action</v>
      </c>
      <c r="E337" t="s">
        <v>625</v>
      </c>
      <c r="F337" t="str">
        <f>VLOOKUP(Tabel1[[#This Row],[categorie]],Lijst!A:C,3,FALSE)</f>
        <v>Uitgave</v>
      </c>
      <c r="G337">
        <f>IF(F337="Uitgave", -ABS(C337), ABS(C337))</f>
        <v>-12.94</v>
      </c>
      <c r="H337" t="str">
        <f>VLOOKUP(Tabel1[[#This Row],[categorie]],Lijst!A:B,2,FALSE)</f>
        <v>Variabel</v>
      </c>
      <c r="I337" t="str">
        <f>IF(OR(AND(F337="Uitgave", C337&lt;0), AND(F337="Inkomst", C337&gt;0)), "OK", "FOUT")</f>
        <v>OK</v>
      </c>
    </row>
    <row r="338" spans="1:9" x14ac:dyDescent="0.3">
      <c r="A338" s="2">
        <v>45583</v>
      </c>
      <c r="B338" t="str">
        <f>TEXT(A338,"mmmm ")</f>
        <v xml:space="preserve">oktober </v>
      </c>
      <c r="C338">
        <v>-44.97</v>
      </c>
      <c r="D338" t="str" cm="1">
        <f t="array" ref="D338">IFERROR(
  _xlfn.XLOOKUP(TRUE, ISNUMBER(FIND(Trefwoorden!$A$2:$A$99, E338)), Trefwoorden!$B$2:$B$99),
  "Onbekend"
)</f>
        <v>GSM Bram</v>
      </c>
      <c r="E338" t="s">
        <v>626</v>
      </c>
      <c r="F338" t="str">
        <f>VLOOKUP(Tabel1[[#This Row],[categorie]],Lijst!A:C,3,FALSE)</f>
        <v>Uitgave</v>
      </c>
      <c r="G338">
        <f>IF(F338="Uitgave", -ABS(C338), ABS(C338))</f>
        <v>-44.97</v>
      </c>
      <c r="H338" t="str">
        <f>VLOOKUP(Tabel1[[#This Row],[categorie]],Lijst!A:B,2,FALSE)</f>
        <v>Vast</v>
      </c>
      <c r="I338" t="str">
        <f>IF(OR(AND(F338="Uitgave", C338&lt;0), AND(F338="Inkomst", C338&gt;0)), "OK", "FOUT")</f>
        <v>OK</v>
      </c>
    </row>
    <row r="339" spans="1:9" x14ac:dyDescent="0.3">
      <c r="A339" s="2">
        <v>45584</v>
      </c>
      <c r="B339" t="str">
        <f>TEXT(A339,"mmmm ")</f>
        <v xml:space="preserve">oktober </v>
      </c>
      <c r="C339">
        <v>-88.8</v>
      </c>
      <c r="D339" t="s">
        <v>3</v>
      </c>
      <c r="E339" t="s">
        <v>619</v>
      </c>
      <c r="F339" t="str">
        <f>VLOOKUP(Tabel1[[#This Row],[categorie]],Lijst!A:C,3,FALSE)</f>
        <v>Uitgave</v>
      </c>
      <c r="G339">
        <f>IF(F339="Uitgave", -ABS(C339), ABS(C339))</f>
        <v>-88.8</v>
      </c>
      <c r="H339" t="str">
        <f>VLOOKUP(Tabel1[[#This Row],[categorie]],Lijst!A:B,2,FALSE)</f>
        <v>Vast</v>
      </c>
      <c r="I339" t="str">
        <f>IF(OR(AND(F339="Uitgave", C339&lt;0), AND(F339="Inkomst", C339&gt;0)), "OK", "FOUT")</f>
        <v>OK</v>
      </c>
    </row>
    <row r="340" spans="1:9" x14ac:dyDescent="0.3">
      <c r="A340" s="2">
        <v>45586</v>
      </c>
      <c r="B340" t="str">
        <f>TEXT(A340,"mmmm ")</f>
        <v xml:space="preserve">oktober </v>
      </c>
      <c r="C340">
        <v>-32.979999999999997</v>
      </c>
      <c r="D340" t="str" cm="1">
        <f t="array" ref="D340">IFERROR(
  _xlfn.XLOOKUP(TRUE, ISNUMBER(FIND(Trefwoorden!$A$2:$A$99, E340)), Trefwoorden!$B$2:$B$99),
  "Onbekend"
)</f>
        <v>Brico</v>
      </c>
      <c r="E340" t="s">
        <v>614</v>
      </c>
      <c r="F340" t="str">
        <f>VLOOKUP(Tabel1[[#This Row],[categorie]],Lijst!A:C,3,FALSE)</f>
        <v>Uitgave</v>
      </c>
      <c r="G340">
        <f>IF(F340="Uitgave", -ABS(C340), ABS(C340))</f>
        <v>-32.979999999999997</v>
      </c>
      <c r="H340" t="str">
        <f>VLOOKUP(Tabel1[[#This Row],[categorie]],Lijst!A:B,2,FALSE)</f>
        <v>Variabel</v>
      </c>
      <c r="I340" t="str">
        <f>IF(OR(AND(F340="Uitgave", C340&lt;0), AND(F340="Inkomst", C340&gt;0)), "OK", "FOUT")</f>
        <v>OK</v>
      </c>
    </row>
    <row r="341" spans="1:9" x14ac:dyDescent="0.3">
      <c r="A341" s="2">
        <v>45586</v>
      </c>
      <c r="B341" t="str">
        <f>TEXT(A341,"mmmm ")</f>
        <v xml:space="preserve">oktober </v>
      </c>
      <c r="C341">
        <v>-8.6999999999999993</v>
      </c>
      <c r="D341" t="str" cm="1">
        <f t="array" ref="D341">IFERROR(
  _xlfn.XLOOKUP(TRUE, ISNUMBER(FIND(Trefwoorden!$A$2:$A$99, E341)), Trefwoorden!$B$2:$B$99),
  "Onbekend"
)</f>
        <v>voeding</v>
      </c>
      <c r="E341" t="s">
        <v>615</v>
      </c>
      <c r="F341" t="str">
        <f>VLOOKUP(Tabel1[[#This Row],[categorie]],Lijst!A:C,3,FALSE)</f>
        <v>Uitgave</v>
      </c>
      <c r="G341">
        <f>IF(F341="Uitgave", -ABS(C341), ABS(C341))</f>
        <v>-8.6999999999999993</v>
      </c>
      <c r="H341" t="str">
        <f>VLOOKUP(Tabel1[[#This Row],[categorie]],Lijst!A:B,2,FALSE)</f>
        <v>Vast</v>
      </c>
      <c r="I341" t="str">
        <f>IF(OR(AND(F341="Uitgave", C341&lt;0), AND(F341="Inkomst", C341&gt;0)), "OK", "FOUT")</f>
        <v>OK</v>
      </c>
    </row>
    <row r="342" spans="1:9" x14ac:dyDescent="0.3">
      <c r="A342" s="2">
        <v>45586</v>
      </c>
      <c r="B342" t="str">
        <f>TEXT(A342,"mmmm ")</f>
        <v xml:space="preserve">oktober </v>
      </c>
      <c r="C342">
        <v>-18.8</v>
      </c>
      <c r="D342" t="str" cm="1">
        <f t="array" ref="D342">IFERROR(
  _xlfn.XLOOKUP(TRUE, ISNUMBER(FIND(Trefwoorden!$A$2:$A$99, E342)), Trefwoorden!$B$2:$B$99),
  "Onbekend"
)</f>
        <v>voeding</v>
      </c>
      <c r="E342" t="s">
        <v>616</v>
      </c>
      <c r="F342" t="str">
        <f>VLOOKUP(Tabel1[[#This Row],[categorie]],Lijst!A:C,3,FALSE)</f>
        <v>Uitgave</v>
      </c>
      <c r="G342">
        <f>IF(F342="Uitgave", -ABS(C342), ABS(C342))</f>
        <v>-18.8</v>
      </c>
      <c r="H342" t="str">
        <f>VLOOKUP(Tabel1[[#This Row],[categorie]],Lijst!A:B,2,FALSE)</f>
        <v>Vast</v>
      </c>
      <c r="I342" t="str">
        <f>IF(OR(AND(F342="Uitgave", C342&lt;0), AND(F342="Inkomst", C342&gt;0)), "OK", "FOUT")</f>
        <v>OK</v>
      </c>
    </row>
    <row r="343" spans="1:9" x14ac:dyDescent="0.3">
      <c r="A343" s="2">
        <v>45586</v>
      </c>
      <c r="B343" t="str">
        <f>TEXT(A343,"mmmm ")</f>
        <v xml:space="preserve">oktober </v>
      </c>
      <c r="C343">
        <v>-0.99</v>
      </c>
      <c r="D343" t="str" cm="1">
        <f t="array" ref="D343">IFERROR(
  _xlfn.XLOOKUP(TRUE, ISNUMBER(FIND(Trefwoorden!$A$2:$A$99, E343)), Trefwoorden!$B$2:$B$99),
  "Onbekend"
)</f>
        <v>Action</v>
      </c>
      <c r="E343" t="s">
        <v>617</v>
      </c>
      <c r="F343" t="str">
        <f>VLOOKUP(Tabel1[[#This Row],[categorie]],Lijst!A:C,3,FALSE)</f>
        <v>Uitgave</v>
      </c>
      <c r="G343">
        <f>IF(F343="Uitgave", -ABS(C343), ABS(C343))</f>
        <v>-0.99</v>
      </c>
      <c r="H343" t="str">
        <f>VLOOKUP(Tabel1[[#This Row],[categorie]],Lijst!A:B,2,FALSE)</f>
        <v>Variabel</v>
      </c>
      <c r="I343" t="str">
        <f>IF(OR(AND(F343="Uitgave", C343&lt;0), AND(F343="Inkomst", C343&gt;0)), "OK", "FOUT")</f>
        <v>OK</v>
      </c>
    </row>
    <row r="344" spans="1:9" x14ac:dyDescent="0.3">
      <c r="A344" s="2">
        <v>45586</v>
      </c>
      <c r="B344" t="str">
        <f>TEXT(A344,"mmmm ")</f>
        <v xml:space="preserve">oktober </v>
      </c>
      <c r="C344">
        <v>-33.549999999999997</v>
      </c>
      <c r="D344" t="str" cm="1">
        <f t="array" ref="D344">IFERROR(
  _xlfn.XLOOKUP(TRUE, ISNUMBER(FIND(Trefwoorden!$A$2:$A$99, E344)), Trefwoorden!$B$2:$B$99),
  "Onbekend"
)</f>
        <v>Cardif</v>
      </c>
      <c r="E344" t="s">
        <v>618</v>
      </c>
      <c r="F344" t="str">
        <f>VLOOKUP(Tabel1[[#This Row],[categorie]],Lijst!A:C,3,FALSE)</f>
        <v>Uitgave</v>
      </c>
      <c r="G344">
        <f>IF(F344="Uitgave", -ABS(C344), ABS(C344))</f>
        <v>-33.549999999999997</v>
      </c>
      <c r="H344" t="str">
        <f>VLOOKUP(Tabel1[[#This Row],[categorie]],Lijst!A:B,2,FALSE)</f>
        <v>Vast</v>
      </c>
      <c r="I344" t="str">
        <f>IF(OR(AND(F344="Uitgave", C344&lt;0), AND(F344="Inkomst", C344&gt;0)), "OK", "FOUT")</f>
        <v>OK</v>
      </c>
    </row>
    <row r="345" spans="1:9" x14ac:dyDescent="0.3">
      <c r="A345" s="2">
        <v>45587</v>
      </c>
      <c r="B345" t="str">
        <f>TEXT(A345,"mmmm ")</f>
        <v xml:space="preserve">oktober </v>
      </c>
      <c r="C345">
        <v>255</v>
      </c>
      <c r="D345" t="s">
        <v>75</v>
      </c>
      <c r="E345" t="s">
        <v>612</v>
      </c>
      <c r="F345" t="s">
        <v>17</v>
      </c>
      <c r="G345">
        <f>IF(F345="Uitgave", -ABS(C345), ABS(C345))</f>
        <v>255</v>
      </c>
      <c r="H345" t="str">
        <f>VLOOKUP(Tabel1[[#This Row],[categorie]],Lijst!A:B,2,FALSE)</f>
        <v>Variabel</v>
      </c>
      <c r="I345" t="str">
        <f>IF(OR(AND(F345="Uitgave", C345&lt;0), AND(F345="Inkomst", C345&gt;0)), "OK", "FOUT")</f>
        <v>OK</v>
      </c>
    </row>
    <row r="346" spans="1:9" x14ac:dyDescent="0.3">
      <c r="A346" s="2">
        <v>45587</v>
      </c>
      <c r="B346" t="str">
        <f>TEXT(A346,"mmmm ")</f>
        <v xml:space="preserve">oktober </v>
      </c>
      <c r="C346">
        <v>-16.18</v>
      </c>
      <c r="D346" t="s">
        <v>3</v>
      </c>
      <c r="E346" t="s">
        <v>606</v>
      </c>
      <c r="F346" t="str">
        <f>VLOOKUP(Tabel1[[#This Row],[categorie]],Lijst!A:C,3,FALSE)</f>
        <v>Uitgave</v>
      </c>
      <c r="G346">
        <f>IF(F346="Uitgave", -ABS(C346), ABS(C346))</f>
        <v>-16.18</v>
      </c>
      <c r="H346" t="str">
        <f>VLOOKUP(Tabel1[[#This Row],[categorie]],Lijst!A:B,2,FALSE)</f>
        <v>Vast</v>
      </c>
      <c r="I346" t="str">
        <f>IF(OR(AND(F346="Uitgave", C346&lt;0), AND(F346="Inkomst", C346&gt;0)), "OK", "FOUT")</f>
        <v>OK</v>
      </c>
    </row>
    <row r="347" spans="1:9" x14ac:dyDescent="0.3">
      <c r="A347" s="2">
        <v>45587</v>
      </c>
      <c r="B347" t="str">
        <f>TEXT(A347,"mmmm ")</f>
        <v xml:space="preserve">oktober </v>
      </c>
      <c r="C347">
        <v>-1.5</v>
      </c>
      <c r="D347" t="str" cm="1">
        <f t="array" ref="D347">IFERROR(
  _xlfn.XLOOKUP(TRUE, ISNUMBER(FIND(Trefwoorden!$A$2:$A$99, E347)), Trefwoorden!$B$2:$B$99),
  "Onbekend"
)</f>
        <v>automaat De Lijn</v>
      </c>
      <c r="E347" t="s">
        <v>607</v>
      </c>
      <c r="F347" t="str">
        <f>VLOOKUP(Tabel1[[#This Row],[categorie]],Lijst!A:C,3,FALSE)</f>
        <v>Uitgave</v>
      </c>
      <c r="G347">
        <f>IF(F347="Uitgave", -ABS(C347), ABS(C347))</f>
        <v>-1.5</v>
      </c>
      <c r="H347" t="str">
        <f>VLOOKUP(Tabel1[[#This Row],[categorie]],Lijst!A:B,2,FALSE)</f>
        <v>Variabel</v>
      </c>
      <c r="I347" t="str">
        <f>IF(OR(AND(F347="Uitgave", C347&lt;0), AND(F347="Inkomst", C347&gt;0)), "OK", "FOUT")</f>
        <v>OK</v>
      </c>
    </row>
    <row r="348" spans="1:9" x14ac:dyDescent="0.3">
      <c r="A348" s="2">
        <v>45587</v>
      </c>
      <c r="B348" t="str">
        <f>TEXT(A348,"mmmm ")</f>
        <v xml:space="preserve">oktober </v>
      </c>
      <c r="C348">
        <v>-15.44</v>
      </c>
      <c r="D348" t="str" cm="1">
        <f t="array" ref="D348">IFERROR(
  _xlfn.XLOOKUP(TRUE, ISNUMBER(FIND(Trefwoorden!$A$2:$A$99, E348)), Trefwoorden!$B$2:$B$99),
  "Onbekend"
)</f>
        <v>voeding</v>
      </c>
      <c r="E348" t="s">
        <v>608</v>
      </c>
      <c r="F348" t="str">
        <f>VLOOKUP(Tabel1[[#This Row],[categorie]],Lijst!A:C,3,FALSE)</f>
        <v>Uitgave</v>
      </c>
      <c r="G348">
        <f>IF(F348="Uitgave", -ABS(C348), ABS(C348))</f>
        <v>-15.44</v>
      </c>
      <c r="H348" t="str">
        <f>VLOOKUP(Tabel1[[#This Row],[categorie]],Lijst!A:B,2,FALSE)</f>
        <v>Vast</v>
      </c>
      <c r="I348" t="str">
        <f>IF(OR(AND(F348="Uitgave", C348&lt;0), AND(F348="Inkomst", C348&gt;0)), "OK", "FOUT")</f>
        <v>OK</v>
      </c>
    </row>
    <row r="349" spans="1:9" x14ac:dyDescent="0.3">
      <c r="A349" s="2">
        <v>45587</v>
      </c>
      <c r="B349" t="str">
        <f>TEXT(A349,"mmmm ")</f>
        <v xml:space="preserve">oktober </v>
      </c>
      <c r="C349">
        <v>-8</v>
      </c>
      <c r="D349" t="str" cm="1">
        <f t="array" ref="D349">IFERROR(
  _xlfn.XLOOKUP(TRUE, ISNUMBER(FIND(Trefwoorden!$A$2:$A$99, E349)), Trefwoorden!$B$2:$B$99),
  "Onbekend"
)</f>
        <v>Laadbeurt</v>
      </c>
      <c r="E349" t="s">
        <v>609</v>
      </c>
      <c r="F349" t="str">
        <f>VLOOKUP(Tabel1[[#This Row],[categorie]],Lijst!A:C,3,FALSE)</f>
        <v>Uitgave</v>
      </c>
      <c r="G349">
        <f>IF(F349="Uitgave", -ABS(C349), ABS(C349))</f>
        <v>-8</v>
      </c>
      <c r="H349" t="str">
        <f>VLOOKUP(Tabel1[[#This Row],[categorie]],Lijst!A:B,2,FALSE)</f>
        <v>Vast</v>
      </c>
      <c r="I349" t="str">
        <f>IF(OR(AND(F349="Uitgave", C349&lt;0), AND(F349="Inkomst", C349&gt;0)), "OK", "FOUT")</f>
        <v>OK</v>
      </c>
    </row>
    <row r="350" spans="1:9" x14ac:dyDescent="0.3">
      <c r="A350" s="2">
        <v>45587</v>
      </c>
      <c r="B350" t="str">
        <f>TEXT(A350,"mmmm ")</f>
        <v xml:space="preserve">oktober </v>
      </c>
      <c r="C350">
        <v>-1.5</v>
      </c>
      <c r="D350" t="str" cm="1">
        <f t="array" ref="D350">IFERROR(
  _xlfn.XLOOKUP(TRUE, ISNUMBER(FIND(Trefwoorden!$A$2:$A$99, E350)), Trefwoorden!$B$2:$B$99),
  "Onbekend"
)</f>
        <v>automaat De Lijn</v>
      </c>
      <c r="E350" t="s">
        <v>610</v>
      </c>
      <c r="F350" t="str">
        <f>VLOOKUP(Tabel1[[#This Row],[categorie]],Lijst!A:C,3,FALSE)</f>
        <v>Uitgave</v>
      </c>
      <c r="G350">
        <f>IF(F350="Uitgave", -ABS(C350), ABS(C350))</f>
        <v>-1.5</v>
      </c>
      <c r="H350" t="str">
        <f>VLOOKUP(Tabel1[[#This Row],[categorie]],Lijst!A:B,2,FALSE)</f>
        <v>Variabel</v>
      </c>
      <c r="I350" t="str">
        <f>IF(OR(AND(F350="Uitgave", C350&lt;0), AND(F350="Inkomst", C350&gt;0)), "OK", "FOUT")</f>
        <v>OK</v>
      </c>
    </row>
    <row r="351" spans="1:9" x14ac:dyDescent="0.3">
      <c r="A351" s="2">
        <v>45587</v>
      </c>
      <c r="B351" t="str">
        <f>TEXT(A351,"mmmm ")</f>
        <v xml:space="preserve">oktober </v>
      </c>
      <c r="C351">
        <v>-13.64</v>
      </c>
      <c r="D351" t="str" cm="1">
        <f t="array" ref="D351">IFERROR(
  _xlfn.XLOOKUP(TRUE, ISNUMBER(FIND(Trefwoorden!$A$2:$A$99, E351)), Trefwoorden!$B$2:$B$99),
  "Onbekend"
)</f>
        <v>voeding</v>
      </c>
      <c r="E351" t="s">
        <v>611</v>
      </c>
      <c r="F351" t="str">
        <f>VLOOKUP(Tabel1[[#This Row],[categorie]],Lijst!A:C,3,FALSE)</f>
        <v>Uitgave</v>
      </c>
      <c r="G351">
        <f>IF(F351="Uitgave", -ABS(C351), ABS(C351))</f>
        <v>-13.64</v>
      </c>
      <c r="H351" t="str">
        <f>VLOOKUP(Tabel1[[#This Row],[categorie]],Lijst!A:B,2,FALSE)</f>
        <v>Vast</v>
      </c>
      <c r="I351" t="str">
        <f>IF(OR(AND(F351="Uitgave", C351&lt;0), AND(F351="Inkomst", C351&gt;0)), "OK", "FOUT")</f>
        <v>OK</v>
      </c>
    </row>
    <row r="352" spans="1:9" x14ac:dyDescent="0.3">
      <c r="A352" s="2">
        <v>45587</v>
      </c>
      <c r="B352" t="str">
        <f>TEXT(A352,"mmmm ")</f>
        <v xml:space="preserve">oktober </v>
      </c>
      <c r="C352">
        <v>-52.31</v>
      </c>
      <c r="D352" t="str" cm="1">
        <f t="array" ref="D352">IFERROR(
  _xlfn.XLOOKUP(TRUE, ISNUMBER(FIND(Trefwoorden!$A$2:$A$99, E352)), Trefwoorden!$B$2:$B$99),
  "Onbekend"
)</f>
        <v>AXA</v>
      </c>
      <c r="E352" t="s">
        <v>613</v>
      </c>
      <c r="F352" t="str">
        <f>VLOOKUP(Tabel1[[#This Row],[categorie]],Lijst!A:C,3,FALSE)</f>
        <v>Uitgave</v>
      </c>
      <c r="G352">
        <f>IF(F352="Uitgave", -ABS(C352), ABS(C352))</f>
        <v>-52.31</v>
      </c>
      <c r="H352" t="str">
        <f>VLOOKUP(Tabel1[[#This Row],[categorie]],Lijst!A:B,2,FALSE)</f>
        <v>Vast</v>
      </c>
      <c r="I352" t="str">
        <f>IF(OR(AND(F352="Uitgave", C352&lt;0), AND(F352="Inkomst", C352&gt;0)), "OK", "FOUT")</f>
        <v>OK</v>
      </c>
    </row>
    <row r="353" spans="1:9" x14ac:dyDescent="0.3">
      <c r="A353" s="2">
        <v>45588</v>
      </c>
      <c r="B353" t="str">
        <f>TEXT(A353,"mmmm ")</f>
        <v xml:space="preserve">oktober </v>
      </c>
      <c r="C353">
        <v>-1.5</v>
      </c>
      <c r="D353" t="str" cm="1">
        <f t="array" ref="D353">IFERROR(
  _xlfn.XLOOKUP(TRUE, ISNUMBER(FIND(Trefwoorden!$A$2:$A$99, E353)), Trefwoorden!$B$2:$B$99),
  "Onbekend"
)</f>
        <v>automaat De Lijn</v>
      </c>
      <c r="E353" t="s">
        <v>605</v>
      </c>
      <c r="F353" t="str">
        <f>VLOOKUP(Tabel1[[#This Row],[categorie]],Lijst!A:C,3,FALSE)</f>
        <v>Uitgave</v>
      </c>
      <c r="G353">
        <f>IF(F353="Uitgave", -ABS(C353), ABS(C353))</f>
        <v>-1.5</v>
      </c>
      <c r="H353" t="str">
        <f>VLOOKUP(Tabel1[[#This Row],[categorie]],Lijst!A:B,2,FALSE)</f>
        <v>Variabel</v>
      </c>
      <c r="I353" t="str">
        <f>IF(OR(AND(F353="Uitgave", C353&lt;0), AND(F353="Inkomst", C353&gt;0)), "OK", "FOUT")</f>
        <v>OK</v>
      </c>
    </row>
    <row r="354" spans="1:9" x14ac:dyDescent="0.3">
      <c r="A354" s="2">
        <v>45589</v>
      </c>
      <c r="B354" t="str">
        <f>TEXT(A354,"mmmm ")</f>
        <v xml:space="preserve">oktober </v>
      </c>
      <c r="C354">
        <v>-1.5</v>
      </c>
      <c r="D354" t="str" cm="1">
        <f t="array" ref="D354">IFERROR(
  _xlfn.XLOOKUP(TRUE, ISNUMBER(FIND(Trefwoorden!$A$2:$A$99, E354)), Trefwoorden!$B$2:$B$99),
  "Onbekend"
)</f>
        <v>automaat De Lijn</v>
      </c>
      <c r="E354" t="s">
        <v>596</v>
      </c>
      <c r="F354" t="str">
        <f>VLOOKUP(Tabel1[[#This Row],[categorie]],Lijst!A:C,3,FALSE)</f>
        <v>Uitgave</v>
      </c>
      <c r="G354">
        <f>IF(F354="Uitgave", -ABS(C354), ABS(C354))</f>
        <v>-1.5</v>
      </c>
      <c r="H354" t="str">
        <f>VLOOKUP(Tabel1[[#This Row],[categorie]],Lijst!A:B,2,FALSE)</f>
        <v>Variabel</v>
      </c>
      <c r="I354" t="str">
        <f>IF(OR(AND(F354="Uitgave", C354&lt;0), AND(F354="Inkomst", C354&gt;0)), "OK", "FOUT")</f>
        <v>OK</v>
      </c>
    </row>
    <row r="355" spans="1:9" x14ac:dyDescent="0.3">
      <c r="A355" s="2">
        <v>45589</v>
      </c>
      <c r="B355" t="str">
        <f>TEXT(A355,"mmmm ")</f>
        <v xml:space="preserve">oktober </v>
      </c>
      <c r="C355">
        <v>-1.5</v>
      </c>
      <c r="D355" t="str" cm="1">
        <f t="array" ref="D355">IFERROR(
  _xlfn.XLOOKUP(TRUE, ISNUMBER(FIND(Trefwoorden!$A$2:$A$99, E355)), Trefwoorden!$B$2:$B$99),
  "Onbekend"
)</f>
        <v>automaat De Lijn</v>
      </c>
      <c r="E355" t="s">
        <v>597</v>
      </c>
      <c r="F355" t="str">
        <f>VLOOKUP(Tabel1[[#This Row],[categorie]],Lijst!A:C,3,FALSE)</f>
        <v>Uitgave</v>
      </c>
      <c r="G355">
        <f>IF(F355="Uitgave", -ABS(C355), ABS(C355))</f>
        <v>-1.5</v>
      </c>
      <c r="H355" t="str">
        <f>VLOOKUP(Tabel1[[#This Row],[categorie]],Lijst!A:B,2,FALSE)</f>
        <v>Variabel</v>
      </c>
      <c r="I355" t="str">
        <f>IF(OR(AND(F355="Uitgave", C355&lt;0), AND(F355="Inkomst", C355&gt;0)), "OK", "FOUT")</f>
        <v>OK</v>
      </c>
    </row>
    <row r="356" spans="1:9" x14ac:dyDescent="0.3">
      <c r="A356" s="2">
        <v>45589</v>
      </c>
      <c r="B356" t="str">
        <f>TEXT(A356,"mmmm ")</f>
        <v xml:space="preserve">oktober </v>
      </c>
      <c r="C356">
        <v>-44.2</v>
      </c>
      <c r="D356" t="s">
        <v>3</v>
      </c>
      <c r="E356" t="s">
        <v>598</v>
      </c>
      <c r="F356" t="str">
        <f>VLOOKUP(Tabel1[[#This Row],[categorie]],Lijst!A:C,3,FALSE)</f>
        <v>Uitgave</v>
      </c>
      <c r="G356">
        <f>IF(F356="Uitgave", -ABS(C356), ABS(C356))</f>
        <v>-44.2</v>
      </c>
      <c r="H356" t="str">
        <f>VLOOKUP(Tabel1[[#This Row],[categorie]],Lijst!A:B,2,FALSE)</f>
        <v>Vast</v>
      </c>
      <c r="I356" t="str">
        <f>IF(OR(AND(F356="Uitgave", C356&lt;0), AND(F356="Inkomst", C356&gt;0)), "OK", "FOUT")</f>
        <v>OK</v>
      </c>
    </row>
    <row r="357" spans="1:9" x14ac:dyDescent="0.3">
      <c r="A357" s="2">
        <v>45589</v>
      </c>
      <c r="B357" t="str">
        <f>TEXT(A357,"mmmm ")</f>
        <v xml:space="preserve">oktober </v>
      </c>
      <c r="C357">
        <v>-18</v>
      </c>
      <c r="D357" t="s">
        <v>21</v>
      </c>
      <c r="E357" t="s">
        <v>599</v>
      </c>
      <c r="F357" t="str">
        <f>VLOOKUP(Tabel1[[#This Row],[categorie]],Lijst!A:C,3,FALSE)</f>
        <v>Uitgave</v>
      </c>
      <c r="G357">
        <f>IF(F357="Uitgave", -ABS(C357), ABS(C357))</f>
        <v>-18</v>
      </c>
      <c r="H357" t="str">
        <f>VLOOKUP(Tabel1[[#This Row],[categorie]],Lijst!A:B,2,FALSE)</f>
        <v>Variabel</v>
      </c>
      <c r="I357" t="str">
        <f>IF(OR(AND(F357="Uitgave", C357&lt;0), AND(F357="Inkomst", C357&gt;0)), "OK", "FOUT")</f>
        <v>OK</v>
      </c>
    </row>
    <row r="358" spans="1:9" x14ac:dyDescent="0.3">
      <c r="A358" s="2">
        <v>45589</v>
      </c>
      <c r="B358" t="str">
        <f>TEXT(A358,"mmmm ")</f>
        <v xml:space="preserve">oktober </v>
      </c>
      <c r="C358">
        <v>-20</v>
      </c>
      <c r="D358" t="s">
        <v>35</v>
      </c>
      <c r="E358" t="s">
        <v>600</v>
      </c>
      <c r="F358" t="str">
        <f>VLOOKUP(Tabel1[[#This Row],[categorie]],Lijst!A:C,3,FALSE)</f>
        <v>Uitgave</v>
      </c>
      <c r="G358">
        <f>IF(F358="Uitgave", -ABS(C358), ABS(C358))</f>
        <v>-20</v>
      </c>
      <c r="H358" t="str">
        <f>VLOOKUP(Tabel1[[#This Row],[categorie]],Lijst!A:B,2,FALSE)</f>
        <v>Variabel</v>
      </c>
      <c r="I358" t="str">
        <f>IF(OR(AND(F358="Uitgave", C358&lt;0), AND(F358="Inkomst", C358&gt;0)), "OK", "FOUT")</f>
        <v>OK</v>
      </c>
    </row>
    <row r="359" spans="1:9" x14ac:dyDescent="0.3">
      <c r="A359" s="2">
        <v>45589</v>
      </c>
      <c r="B359" t="str">
        <f>TEXT(A359,"mmmm ")</f>
        <v xml:space="preserve">oktober </v>
      </c>
      <c r="C359">
        <v>-2.27</v>
      </c>
      <c r="D359" t="str" cm="1">
        <f t="array" ref="D359">IFERROR(
  _xlfn.XLOOKUP(TRUE, ISNUMBER(FIND(Trefwoorden!$A$2:$A$99, E359)), Trefwoorden!$B$2:$B$99),
  "Onbekend"
)</f>
        <v>voeding</v>
      </c>
      <c r="E359" t="s">
        <v>601</v>
      </c>
      <c r="F359" t="str">
        <f>VLOOKUP(Tabel1[[#This Row],[categorie]],Lijst!A:C,3,FALSE)</f>
        <v>Uitgave</v>
      </c>
      <c r="G359">
        <f>IF(F359="Uitgave", -ABS(C359), ABS(C359))</f>
        <v>-2.27</v>
      </c>
      <c r="H359" t="str">
        <f>VLOOKUP(Tabel1[[#This Row],[categorie]],Lijst!A:B,2,FALSE)</f>
        <v>Vast</v>
      </c>
      <c r="I359" t="str">
        <f>IF(OR(AND(F359="Uitgave", C359&lt;0), AND(F359="Inkomst", C359&gt;0)), "OK", "FOUT")</f>
        <v>OK</v>
      </c>
    </row>
    <row r="360" spans="1:9" x14ac:dyDescent="0.3">
      <c r="A360" s="2">
        <v>45589</v>
      </c>
      <c r="B360" t="str">
        <f>TEXT(A360,"mmmm ")</f>
        <v xml:space="preserve">oktober </v>
      </c>
      <c r="C360">
        <v>-3.73</v>
      </c>
      <c r="D360" t="str" cm="1">
        <f t="array" ref="D360">IFERROR(
  _xlfn.XLOOKUP(TRUE, ISNUMBER(FIND(Trefwoorden!$A$2:$A$99, E360)), Trefwoorden!$B$2:$B$99),
  "Onbekend"
)</f>
        <v>voeding</v>
      </c>
      <c r="E360" t="s">
        <v>602</v>
      </c>
      <c r="F360" t="str">
        <f>VLOOKUP(Tabel1[[#This Row],[categorie]],Lijst!A:C,3,FALSE)</f>
        <v>Uitgave</v>
      </c>
      <c r="G360">
        <f>IF(F360="Uitgave", -ABS(C360), ABS(C360))</f>
        <v>-3.73</v>
      </c>
      <c r="H360" t="str">
        <f>VLOOKUP(Tabel1[[#This Row],[categorie]],Lijst!A:B,2,FALSE)</f>
        <v>Vast</v>
      </c>
      <c r="I360" t="str">
        <f>IF(OR(AND(F360="Uitgave", C360&lt;0), AND(F360="Inkomst", C360&gt;0)), "OK", "FOUT")</f>
        <v>OK</v>
      </c>
    </row>
    <row r="361" spans="1:9" x14ac:dyDescent="0.3">
      <c r="A361" s="2">
        <v>45589</v>
      </c>
      <c r="B361" t="str">
        <f>TEXT(A361,"mmmm ")</f>
        <v xml:space="preserve">oktober </v>
      </c>
      <c r="C361">
        <v>-7.06</v>
      </c>
      <c r="D361" t="str" cm="1">
        <f t="array" ref="D361">IFERROR(
  _xlfn.XLOOKUP(TRUE, ISNUMBER(FIND(Trefwoorden!$A$2:$A$99, E361)), Trefwoorden!$B$2:$B$99),
  "Onbekend"
)</f>
        <v>voeding</v>
      </c>
      <c r="E361" t="s">
        <v>603</v>
      </c>
      <c r="F361" t="str">
        <f>VLOOKUP(Tabel1[[#This Row],[categorie]],Lijst!A:C,3,FALSE)</f>
        <v>Uitgave</v>
      </c>
      <c r="G361">
        <f>IF(F361="Uitgave", -ABS(C361), ABS(C361))</f>
        <v>-7.06</v>
      </c>
      <c r="H361" t="str">
        <f>VLOOKUP(Tabel1[[#This Row],[categorie]],Lijst!A:B,2,FALSE)</f>
        <v>Vast</v>
      </c>
      <c r="I361" t="str">
        <f>IF(OR(AND(F361="Uitgave", C361&lt;0), AND(F361="Inkomst", C361&gt;0)), "OK", "FOUT")</f>
        <v>OK</v>
      </c>
    </row>
    <row r="362" spans="1:9" x14ac:dyDescent="0.3">
      <c r="A362" s="2">
        <v>45589</v>
      </c>
      <c r="B362" t="str">
        <f>TEXT(A362,"mmmm ")</f>
        <v xml:space="preserve">oktober </v>
      </c>
      <c r="C362">
        <v>-0.98</v>
      </c>
      <c r="D362" t="str" cm="1">
        <f t="array" ref="D362">IFERROR(
  _xlfn.XLOOKUP(TRUE, ISNUMBER(FIND(Trefwoorden!$A$2:$A$99, E362)), Trefwoorden!$B$2:$B$99),
  "Onbekend"
)</f>
        <v>voeding</v>
      </c>
      <c r="E362" t="s">
        <v>604</v>
      </c>
      <c r="F362" t="str">
        <f>VLOOKUP(Tabel1[[#This Row],[categorie]],Lijst!A:C,3,FALSE)</f>
        <v>Uitgave</v>
      </c>
      <c r="G362">
        <f>IF(F362="Uitgave", -ABS(C362), ABS(C362))</f>
        <v>-0.98</v>
      </c>
      <c r="H362" t="str">
        <f>VLOOKUP(Tabel1[[#This Row],[categorie]],Lijst!A:B,2,FALSE)</f>
        <v>Vast</v>
      </c>
      <c r="I362" t="str">
        <f>IF(OR(AND(F362="Uitgave", C362&lt;0), AND(F362="Inkomst", C362&gt;0)), "OK", "FOUT")</f>
        <v>OK</v>
      </c>
    </row>
    <row r="363" spans="1:9" x14ac:dyDescent="0.3">
      <c r="A363" s="2">
        <v>45590</v>
      </c>
      <c r="B363" t="str">
        <f>TEXT(A363,"mmmm ")</f>
        <v xml:space="preserve">oktober </v>
      </c>
      <c r="C363">
        <v>-29.27</v>
      </c>
      <c r="D363" t="s">
        <v>3</v>
      </c>
      <c r="E363" t="s">
        <v>591</v>
      </c>
      <c r="F363" t="s">
        <v>18</v>
      </c>
      <c r="G363">
        <f>IF(F363="Uitgave", -ABS(C363), ABS(C363))</f>
        <v>-29.27</v>
      </c>
      <c r="H363" t="str">
        <f>VLOOKUP(Tabel1[[#This Row],[categorie]],Lijst!A:B,2,FALSE)</f>
        <v>Vast</v>
      </c>
      <c r="I363" t="str">
        <f>IF(OR(AND(F363="Uitgave", C363&lt;0), AND(F363="Inkomst", C363&gt;0)), "OK", "FOUT")</f>
        <v>OK</v>
      </c>
    </row>
    <row r="364" spans="1:9" x14ac:dyDescent="0.3">
      <c r="A364" s="2">
        <v>45590</v>
      </c>
      <c r="B364" t="str">
        <f>TEXT(A364,"mmmm ")</f>
        <v xml:space="preserve">oktober </v>
      </c>
      <c r="C364">
        <v>-27.15</v>
      </c>
      <c r="D364" t="str" cm="1">
        <f t="array" ref="D364">IFERROR(
  _xlfn.XLOOKUP(TRUE, ISNUMBER(FIND(Trefwoorden!$A$2:$A$99, E364)), Trefwoorden!$B$2:$B$99),
  "Onbekend"
)</f>
        <v>voeding</v>
      </c>
      <c r="E364" t="s">
        <v>592</v>
      </c>
      <c r="F364" t="str">
        <f>VLOOKUP(Tabel1[[#This Row],[categorie]],Lijst!A:C,3,FALSE)</f>
        <v>Uitgave</v>
      </c>
      <c r="G364">
        <f>IF(F364="Uitgave", -ABS(C364), ABS(C364))</f>
        <v>-27.15</v>
      </c>
      <c r="H364" t="str">
        <f>VLOOKUP(Tabel1[[#This Row],[categorie]],Lijst!A:B,2,FALSE)</f>
        <v>Vast</v>
      </c>
      <c r="I364" t="str">
        <f>IF(OR(AND(F364="Uitgave", C364&lt;0), AND(F364="Inkomst", C364&gt;0)), "OK", "FOUT")</f>
        <v>OK</v>
      </c>
    </row>
    <row r="365" spans="1:9" x14ac:dyDescent="0.3">
      <c r="A365" s="2">
        <v>45590</v>
      </c>
      <c r="B365" t="str">
        <f>TEXT(A365,"mmmm ")</f>
        <v xml:space="preserve">oktober </v>
      </c>
      <c r="C365">
        <v>-13.8</v>
      </c>
      <c r="D365" t="str" cm="1">
        <f t="array" ref="D365">IFERROR(
  _xlfn.XLOOKUP(TRUE, ISNUMBER(FIND(Trefwoorden!$A$2:$A$99, E365)), Trefwoorden!$B$2:$B$99),
  "Onbekend"
)</f>
        <v>voeding</v>
      </c>
      <c r="E365" t="s">
        <v>593</v>
      </c>
      <c r="F365" t="str">
        <f>VLOOKUP(Tabel1[[#This Row],[categorie]],Lijst!A:C,3,FALSE)</f>
        <v>Uitgave</v>
      </c>
      <c r="G365">
        <f>IF(F365="Uitgave", -ABS(C365), ABS(C365))</f>
        <v>-13.8</v>
      </c>
      <c r="H365" t="str">
        <f>VLOOKUP(Tabel1[[#This Row],[categorie]],Lijst!A:B,2,FALSE)</f>
        <v>Vast</v>
      </c>
      <c r="I365" t="str">
        <f>IF(OR(AND(F365="Uitgave", C365&lt;0), AND(F365="Inkomst", C365&gt;0)), "OK", "FOUT")</f>
        <v>OK</v>
      </c>
    </row>
    <row r="366" spans="1:9" x14ac:dyDescent="0.3">
      <c r="A366" s="2">
        <v>45590</v>
      </c>
      <c r="B366" t="str">
        <f>TEXT(A366,"mmmm ")</f>
        <v xml:space="preserve">oktober </v>
      </c>
      <c r="C366">
        <v>-29.99</v>
      </c>
      <c r="D366" t="str" cm="1">
        <f t="array" ref="D366">IFERROR(
  _xlfn.XLOOKUP(TRUE, ISNUMBER(FIND(Trefwoorden!$A$2:$A$99, E366)), Trefwoorden!$B$2:$B$99),
  "Onbekend"
)</f>
        <v>GSM Bram</v>
      </c>
      <c r="E366" t="s">
        <v>594</v>
      </c>
      <c r="F366" t="str">
        <f>VLOOKUP(Tabel1[[#This Row],[categorie]],Lijst!A:C,3,FALSE)</f>
        <v>Uitgave</v>
      </c>
      <c r="G366">
        <f>IF(F366="Uitgave", -ABS(C366), ABS(C366))</f>
        <v>-29.99</v>
      </c>
      <c r="H366" t="str">
        <f>VLOOKUP(Tabel1[[#This Row],[categorie]],Lijst!A:B,2,FALSE)</f>
        <v>Vast</v>
      </c>
      <c r="I366" t="str">
        <f>IF(OR(AND(F366="Uitgave", C366&lt;0), AND(F366="Inkomst", C366&gt;0)), "OK", "FOUT")</f>
        <v>OK</v>
      </c>
    </row>
    <row r="367" spans="1:9" x14ac:dyDescent="0.3">
      <c r="A367" s="2">
        <v>45590</v>
      </c>
      <c r="B367" t="str">
        <f>TEXT(A367,"mmmm ")</f>
        <v xml:space="preserve">oktober </v>
      </c>
      <c r="C367">
        <v>-113.49</v>
      </c>
      <c r="D367" t="str" cm="1">
        <f t="array" ref="D367">IFERROR(
  _xlfn.XLOOKUP(TRUE, ISNUMBER(FIND(Trefwoorden!$A$2:$A$99, E367)), Trefwoorden!$B$2:$B$99),
  "Onbekend"
)</f>
        <v>AXA</v>
      </c>
      <c r="E367" t="s">
        <v>595</v>
      </c>
      <c r="F367" t="str">
        <f>VLOOKUP(Tabel1[[#This Row],[categorie]],Lijst!A:C,3,FALSE)</f>
        <v>Uitgave</v>
      </c>
      <c r="G367">
        <f>IF(F367="Uitgave", -ABS(C367), ABS(C367))</f>
        <v>-113.49</v>
      </c>
      <c r="H367" t="str">
        <f>VLOOKUP(Tabel1[[#This Row],[categorie]],Lijst!A:B,2,FALSE)</f>
        <v>Vast</v>
      </c>
      <c r="I367" t="str">
        <f>IF(OR(AND(F367="Uitgave", C367&lt;0), AND(F367="Inkomst", C367&gt;0)), "OK", "FOUT")</f>
        <v>OK</v>
      </c>
    </row>
    <row r="368" spans="1:9" x14ac:dyDescent="0.3">
      <c r="A368" s="2">
        <v>45591</v>
      </c>
      <c r="B368" t="str">
        <f>TEXT(A368,"mmmm ")</f>
        <v xml:space="preserve">oktober </v>
      </c>
      <c r="C368">
        <v>-18.149999999999999</v>
      </c>
      <c r="D368" t="s">
        <v>48</v>
      </c>
      <c r="E368" t="s">
        <v>590</v>
      </c>
      <c r="F368" t="s">
        <v>18</v>
      </c>
      <c r="G368">
        <f>IF(F368="Uitgave", -ABS(C368), ABS(C368))</f>
        <v>-18.149999999999999</v>
      </c>
      <c r="H368" t="str">
        <f>VLOOKUP(Tabel1[[#This Row],[categorie]],Lijst!A:B,2,FALSE)</f>
        <v>Variabel</v>
      </c>
      <c r="I368" t="str">
        <f>IF(OR(AND(F368="Uitgave", C368&lt;0), AND(F368="Inkomst", C368&gt;0)), "OK", "FOUT")</f>
        <v>OK</v>
      </c>
    </row>
    <row r="369" spans="1:9" x14ac:dyDescent="0.3">
      <c r="A369" s="2">
        <v>45593</v>
      </c>
      <c r="B369" t="str">
        <f>TEXT(A369,"mmmm ")</f>
        <v xml:space="preserve">oktober </v>
      </c>
      <c r="C369">
        <v>-54.4</v>
      </c>
      <c r="D369" t="str" cm="1">
        <f t="array" ref="D369">IFERROR(
  _xlfn.XLOOKUP(TRUE, ISNUMBER(FIND(Trefwoorden!$A$2:$A$99, E369)), Trefwoorden!$B$2:$B$99),
  "Onbekend"
)</f>
        <v>restaurant</v>
      </c>
      <c r="E369" t="s">
        <v>586</v>
      </c>
      <c r="F369" t="s">
        <v>18</v>
      </c>
      <c r="G369">
        <f>IF(F369="Uitgave", -ABS(C369), ABS(C369))</f>
        <v>-54.4</v>
      </c>
      <c r="H369" t="str">
        <f>VLOOKUP(Tabel1[[#This Row],[categorie]],Lijst!A:B,2,FALSE)</f>
        <v>Variabel</v>
      </c>
      <c r="I369" t="str">
        <f>IF(OR(AND(F369="Uitgave", C369&lt;0), AND(F369="Inkomst", C369&gt;0)), "OK", "FOUT")</f>
        <v>OK</v>
      </c>
    </row>
    <row r="370" spans="1:9" x14ac:dyDescent="0.3">
      <c r="A370" s="2">
        <v>45593</v>
      </c>
      <c r="B370" t="str">
        <f>TEXT(A370,"mmmm ")</f>
        <v xml:space="preserve">oktober </v>
      </c>
      <c r="C370">
        <v>-17</v>
      </c>
      <c r="D370" t="s">
        <v>9</v>
      </c>
      <c r="E370" t="s">
        <v>580</v>
      </c>
      <c r="F370" t="s">
        <v>18</v>
      </c>
      <c r="G370">
        <f>IF(F370="Uitgave", -ABS(C370), ABS(C370))</f>
        <v>-17</v>
      </c>
      <c r="H370" t="str">
        <f>VLOOKUP(Tabel1[[#This Row],[categorie]],Lijst!A:B,2,FALSE)</f>
        <v>Variabel</v>
      </c>
      <c r="I370" t="str">
        <f>IF(OR(AND(F370="Uitgave", C370&lt;0), AND(F370="Inkomst", C370&gt;0)), "OK", "FOUT")</f>
        <v>OK</v>
      </c>
    </row>
    <row r="371" spans="1:9" x14ac:dyDescent="0.3">
      <c r="A371" s="2">
        <v>45593</v>
      </c>
      <c r="B371" t="str">
        <f>TEXT(A371,"mmmm ")</f>
        <v xml:space="preserve">oktober </v>
      </c>
      <c r="C371">
        <v>-39</v>
      </c>
      <c r="D371" t="s">
        <v>75</v>
      </c>
      <c r="E371" t="s">
        <v>588</v>
      </c>
      <c r="F371" t="s">
        <v>18</v>
      </c>
      <c r="G371">
        <f>IF(F371="Uitgave", -ABS(C371), ABS(C371))</f>
        <v>-39</v>
      </c>
      <c r="H371" t="str">
        <f>VLOOKUP(Tabel1[[#This Row],[categorie]],Lijst!A:B,2,FALSE)</f>
        <v>Variabel</v>
      </c>
      <c r="I371" t="str">
        <f>IF(OR(AND(F371="Uitgave", C371&lt;0), AND(F371="Inkomst", C371&gt;0)), "OK", "FOUT")</f>
        <v>OK</v>
      </c>
    </row>
    <row r="372" spans="1:9" x14ac:dyDescent="0.3">
      <c r="A372" s="2">
        <v>45593</v>
      </c>
      <c r="B372" t="str">
        <f>TEXT(A372,"mmmm ")</f>
        <v xml:space="preserve">oktober </v>
      </c>
      <c r="C372">
        <v>94.47</v>
      </c>
      <c r="D372" t="s">
        <v>11</v>
      </c>
      <c r="E372" t="s">
        <v>579</v>
      </c>
      <c r="F372" t="s">
        <v>17</v>
      </c>
      <c r="G372">
        <f>IF(F372="Uitgave", -ABS(C372), ABS(C372))</f>
        <v>94.47</v>
      </c>
      <c r="H372" t="str">
        <f>VLOOKUP(Tabel1[[#This Row],[categorie]],Lijst!A:B,2,FALSE)</f>
        <v>Vast</v>
      </c>
      <c r="I372" t="str">
        <f>IF(OR(AND(F372="Uitgave", C372&lt;0), AND(F372="Inkomst", C372&gt;0)), "OK", "FOUT")</f>
        <v>OK</v>
      </c>
    </row>
    <row r="373" spans="1:9" x14ac:dyDescent="0.3">
      <c r="A373" s="2">
        <v>45593</v>
      </c>
      <c r="B373" t="str">
        <f>TEXT(A373,"mmmm ")</f>
        <v xml:space="preserve">oktober </v>
      </c>
      <c r="C373">
        <v>155</v>
      </c>
      <c r="D373" t="s">
        <v>75</v>
      </c>
      <c r="E373" t="s">
        <v>513</v>
      </c>
      <c r="F373" t="s">
        <v>17</v>
      </c>
      <c r="G373">
        <f>IF(F373="Uitgave", -ABS(C373), ABS(C373))</f>
        <v>155</v>
      </c>
      <c r="H373" t="str">
        <f>VLOOKUP(Tabel1[[#This Row],[categorie]],Lijst!A:B,2,FALSE)</f>
        <v>Variabel</v>
      </c>
      <c r="I373" t="str">
        <f>IF(OR(AND(F373="Uitgave", C373&lt;0), AND(F373="Inkomst", C373&gt;0)), "OK", "FOUT")</f>
        <v>OK</v>
      </c>
    </row>
    <row r="374" spans="1:9" x14ac:dyDescent="0.3">
      <c r="A374" s="2">
        <v>45593</v>
      </c>
      <c r="B374" t="str">
        <f>TEXT(A374,"mmmm ")</f>
        <v xml:space="preserve">oktober </v>
      </c>
      <c r="C374">
        <v>-118</v>
      </c>
      <c r="D374" t="s">
        <v>21</v>
      </c>
      <c r="E374" t="s">
        <v>573</v>
      </c>
      <c r="F374" t="str">
        <f>VLOOKUP(Tabel1[[#This Row],[categorie]],Lijst!A:C,3,FALSE)</f>
        <v>Uitgave</v>
      </c>
      <c r="G374">
        <f>IF(F374="Uitgave", -ABS(C374), ABS(C374))</f>
        <v>-118</v>
      </c>
      <c r="H374" t="str">
        <f>VLOOKUP(Tabel1[[#This Row],[categorie]],Lijst!A:B,2,FALSE)</f>
        <v>Variabel</v>
      </c>
      <c r="I374" t="str">
        <f>IF(OR(AND(F374="Uitgave", C374&lt;0), AND(F374="Inkomst", C374&gt;0)), "OK", "FOUT")</f>
        <v>OK</v>
      </c>
    </row>
    <row r="375" spans="1:9" x14ac:dyDescent="0.3">
      <c r="A375" s="2">
        <v>45593</v>
      </c>
      <c r="B375" t="str">
        <f>TEXT(A375,"mmmm ")</f>
        <v xml:space="preserve">oktober </v>
      </c>
      <c r="C375">
        <v>-969</v>
      </c>
      <c r="D375" t="str" cm="1">
        <f t="array" ref="D375">IFERROR(
  _xlfn.XLOOKUP(TRUE, ISNUMBER(FIND(Trefwoorden!$A$2:$A$99, E375)), Trefwoorden!$B$2:$B$99),
  "Onbekend"
)</f>
        <v>Coolblue</v>
      </c>
      <c r="E375" t="s">
        <v>574</v>
      </c>
      <c r="F375" t="str">
        <f>VLOOKUP(Tabel1[[#This Row],[categorie]],Lijst!A:C,3,FALSE)</f>
        <v>Uitgave</v>
      </c>
      <c r="G375">
        <f>IF(F375="Uitgave", -ABS(C375), ABS(C375))</f>
        <v>-969</v>
      </c>
      <c r="H375" t="str">
        <f>VLOOKUP(Tabel1[[#This Row],[categorie]],Lijst!A:B,2,FALSE)</f>
        <v>Variabel</v>
      </c>
      <c r="I375" t="str">
        <f>IF(OR(AND(F375="Uitgave", C375&lt;0), AND(F375="Inkomst", C375&gt;0)), "OK", "FOUT")</f>
        <v>OK</v>
      </c>
    </row>
    <row r="376" spans="1:9" x14ac:dyDescent="0.3">
      <c r="A376" s="2">
        <v>45593</v>
      </c>
      <c r="B376" t="str">
        <f>TEXT(A376,"mmmm ")</f>
        <v xml:space="preserve">oktober </v>
      </c>
      <c r="C376">
        <v>-15.53</v>
      </c>
      <c r="D376" t="str" cm="1">
        <f t="array" ref="D376">IFERROR(
  _xlfn.XLOOKUP(TRUE, ISNUMBER(FIND(Trefwoorden!$A$2:$A$99, E376)), Trefwoorden!$B$2:$B$99),
  "Onbekend"
)</f>
        <v>voeding</v>
      </c>
      <c r="E376" t="s">
        <v>575</v>
      </c>
      <c r="F376" t="str">
        <f>VLOOKUP(Tabel1[[#This Row],[categorie]],Lijst!A:C,3,FALSE)</f>
        <v>Uitgave</v>
      </c>
      <c r="G376">
        <f>IF(F376="Uitgave", -ABS(C376), ABS(C376))</f>
        <v>-15.53</v>
      </c>
      <c r="H376" t="str">
        <f>VLOOKUP(Tabel1[[#This Row],[categorie]],Lijst!A:B,2,FALSE)</f>
        <v>Vast</v>
      </c>
      <c r="I376" t="str">
        <f>IF(OR(AND(F376="Uitgave", C376&lt;0), AND(F376="Inkomst", C376&gt;0)), "OK", "FOUT")</f>
        <v>OK</v>
      </c>
    </row>
    <row r="377" spans="1:9" x14ac:dyDescent="0.3">
      <c r="A377" s="2">
        <v>45593</v>
      </c>
      <c r="B377" t="str">
        <f>TEXT(A377,"mmmm ")</f>
        <v xml:space="preserve">oktober </v>
      </c>
      <c r="C377">
        <v>-10.64</v>
      </c>
      <c r="D377" t="str" cm="1">
        <f t="array" ref="D377">IFERROR(
  _xlfn.XLOOKUP(TRUE, ISNUMBER(FIND(Trefwoorden!$A$2:$A$99, E377)), Trefwoorden!$B$2:$B$99),
  "Onbekend"
)</f>
        <v>voeding</v>
      </c>
      <c r="E377" t="s">
        <v>576</v>
      </c>
      <c r="F377" t="str">
        <f>VLOOKUP(Tabel1[[#This Row],[categorie]],Lijst!A:C,3,FALSE)</f>
        <v>Uitgave</v>
      </c>
      <c r="G377">
        <f>IF(F377="Uitgave", -ABS(C377), ABS(C377))</f>
        <v>-10.64</v>
      </c>
      <c r="H377" t="str">
        <f>VLOOKUP(Tabel1[[#This Row],[categorie]],Lijst!A:B,2,FALSE)</f>
        <v>Vast</v>
      </c>
      <c r="I377" t="str">
        <f>IF(OR(AND(F377="Uitgave", C377&lt;0), AND(F377="Inkomst", C377&gt;0)), "OK", "FOUT")</f>
        <v>OK</v>
      </c>
    </row>
    <row r="378" spans="1:9" x14ac:dyDescent="0.3">
      <c r="A378" s="2">
        <v>45593</v>
      </c>
      <c r="B378" t="str">
        <f>TEXT(A378,"mmmm ")</f>
        <v xml:space="preserve">oktober </v>
      </c>
      <c r="C378">
        <v>-17.309999999999999</v>
      </c>
      <c r="D378" t="str" cm="1">
        <f t="array" ref="D378">IFERROR(
  _xlfn.XLOOKUP(TRUE, ISNUMBER(FIND(Trefwoorden!$A$2:$A$99, E378)), Trefwoorden!$B$2:$B$99),
  "Onbekend"
)</f>
        <v>voeding</v>
      </c>
      <c r="E378" t="s">
        <v>577</v>
      </c>
      <c r="F378" t="str">
        <f>VLOOKUP(Tabel1[[#This Row],[categorie]],Lijst!A:C,3,FALSE)</f>
        <v>Uitgave</v>
      </c>
      <c r="G378">
        <f>IF(F378="Uitgave", -ABS(C378), ABS(C378))</f>
        <v>-17.309999999999999</v>
      </c>
      <c r="H378" t="str">
        <f>VLOOKUP(Tabel1[[#This Row],[categorie]],Lijst!A:B,2,FALSE)</f>
        <v>Vast</v>
      </c>
      <c r="I378" t="str">
        <f>IF(OR(AND(F378="Uitgave", C378&lt;0), AND(F378="Inkomst", C378&gt;0)), "OK", "FOUT")</f>
        <v>OK</v>
      </c>
    </row>
    <row r="379" spans="1:9" x14ac:dyDescent="0.3">
      <c r="A379" s="2">
        <v>45593</v>
      </c>
      <c r="B379" t="str">
        <f>TEXT(A379,"mmmm ")</f>
        <v xml:space="preserve">oktober </v>
      </c>
      <c r="C379">
        <v>-2.4900000000000002</v>
      </c>
      <c r="D379" t="str" cm="1">
        <f t="array" ref="D379">IFERROR(
  _xlfn.XLOOKUP(TRUE, ISNUMBER(FIND(Trefwoorden!$A$2:$A$99, E379)), Trefwoorden!$B$2:$B$99),
  "Onbekend"
)</f>
        <v>voeding</v>
      </c>
      <c r="E379" t="s">
        <v>578</v>
      </c>
      <c r="F379" t="str">
        <f>VLOOKUP(Tabel1[[#This Row],[categorie]],Lijst!A:C,3,FALSE)</f>
        <v>Uitgave</v>
      </c>
      <c r="G379">
        <f>IF(F379="Uitgave", -ABS(C379), ABS(C379))</f>
        <v>-2.4900000000000002</v>
      </c>
      <c r="H379" t="str">
        <f>VLOOKUP(Tabel1[[#This Row],[categorie]],Lijst!A:B,2,FALSE)</f>
        <v>Vast</v>
      </c>
      <c r="I379" t="str">
        <f>IF(OR(AND(F379="Uitgave", C379&lt;0), AND(F379="Inkomst", C379&gt;0)), "OK", "FOUT")</f>
        <v>OK</v>
      </c>
    </row>
    <row r="380" spans="1:9" x14ac:dyDescent="0.3">
      <c r="A380" s="2">
        <v>45593</v>
      </c>
      <c r="B380" t="str">
        <f>TEXT(A380,"mmmm ")</f>
        <v xml:space="preserve">oktober </v>
      </c>
      <c r="C380">
        <v>-13.95</v>
      </c>
      <c r="D380" t="str" cm="1">
        <f t="array" ref="D380">IFERROR(
  _xlfn.XLOOKUP(TRUE, ISNUMBER(FIND(Trefwoorden!$A$2:$A$99, E380)), Trefwoorden!$B$2:$B$99),
  "Onbekend"
)</f>
        <v>standaardboekhandel</v>
      </c>
      <c r="E380" t="s">
        <v>581</v>
      </c>
      <c r="F380" t="str">
        <f>VLOOKUP(Tabel1[[#This Row],[categorie]],Lijst!A:C,3,FALSE)</f>
        <v>Uitgave</v>
      </c>
      <c r="G380">
        <f>IF(F380="Uitgave", -ABS(C380), ABS(C380))</f>
        <v>-13.95</v>
      </c>
      <c r="H380" t="str">
        <f>VLOOKUP(Tabel1[[#This Row],[categorie]],Lijst!A:B,2,FALSE)</f>
        <v>Variabel</v>
      </c>
      <c r="I380" t="str">
        <f>IF(OR(AND(F380="Uitgave", C380&lt;0), AND(F380="Inkomst", C380&gt;0)), "OK", "FOUT")</f>
        <v>OK</v>
      </c>
    </row>
    <row r="381" spans="1:9" x14ac:dyDescent="0.3">
      <c r="A381" s="2">
        <v>45593</v>
      </c>
      <c r="B381" t="str">
        <f>TEXT(A381,"mmmm ")</f>
        <v xml:space="preserve">oktober </v>
      </c>
      <c r="C381">
        <v>-4</v>
      </c>
      <c r="D381" t="s">
        <v>22</v>
      </c>
      <c r="E381" t="s">
        <v>582</v>
      </c>
      <c r="F381" t="str">
        <f>VLOOKUP(Tabel1[[#This Row],[categorie]],Lijst!A:C,3,FALSE)</f>
        <v>Uitgave</v>
      </c>
      <c r="G381">
        <f>IF(F381="Uitgave", -ABS(C381), ABS(C381))</f>
        <v>-4</v>
      </c>
      <c r="H381" t="str">
        <f>VLOOKUP(Tabel1[[#This Row],[categorie]],Lijst!A:B,2,FALSE)</f>
        <v>Variabel</v>
      </c>
      <c r="I381" t="str">
        <f>IF(OR(AND(F381="Uitgave", C381&lt;0), AND(F381="Inkomst", C381&gt;0)), "OK", "FOUT")</f>
        <v>OK</v>
      </c>
    </row>
    <row r="382" spans="1:9" x14ac:dyDescent="0.3">
      <c r="A382" s="2">
        <v>45593</v>
      </c>
      <c r="B382" t="str">
        <f>TEXT(A382,"mmmm ")</f>
        <v xml:space="preserve">oktober </v>
      </c>
      <c r="C382">
        <v>-10.28</v>
      </c>
      <c r="D382" t="str" cm="1">
        <f t="array" ref="D382">IFERROR(
  _xlfn.XLOOKUP(TRUE, ISNUMBER(FIND(Trefwoorden!$A$2:$A$99, E382)), Trefwoorden!$B$2:$B$99),
  "Onbekend"
)</f>
        <v>Laadbeurt</v>
      </c>
      <c r="E382" t="s">
        <v>583</v>
      </c>
      <c r="F382" t="str">
        <f>VLOOKUP(Tabel1[[#This Row],[categorie]],Lijst!A:C,3,FALSE)</f>
        <v>Uitgave</v>
      </c>
      <c r="G382">
        <f>IF(F382="Uitgave", -ABS(C382), ABS(C382))</f>
        <v>-10.28</v>
      </c>
      <c r="H382" t="str">
        <f>VLOOKUP(Tabel1[[#This Row],[categorie]],Lijst!A:B,2,FALSE)</f>
        <v>Vast</v>
      </c>
      <c r="I382" t="str">
        <f>IF(OR(AND(F382="Uitgave", C382&lt;0), AND(F382="Inkomst", C382&gt;0)), "OK", "FOUT")</f>
        <v>OK</v>
      </c>
    </row>
    <row r="383" spans="1:9" x14ac:dyDescent="0.3">
      <c r="A383" s="2">
        <v>45593</v>
      </c>
      <c r="B383" t="str">
        <f>TEXT(A383,"mmmm ")</f>
        <v xml:space="preserve">oktober </v>
      </c>
      <c r="C383">
        <v>-5</v>
      </c>
      <c r="D383" t="str" cm="1">
        <f t="array" ref="D383">IFERROR(
  _xlfn.XLOOKUP(TRUE, ISNUMBER(FIND(Trefwoorden!$A$2:$A$99, E383)), Trefwoorden!$B$2:$B$99),
  "Onbekend"
)</f>
        <v>Laadbeurt</v>
      </c>
      <c r="E383" t="s">
        <v>584</v>
      </c>
      <c r="F383" t="str">
        <f>VLOOKUP(Tabel1[[#This Row],[categorie]],Lijst!A:C,3,FALSE)</f>
        <v>Uitgave</v>
      </c>
      <c r="G383">
        <f>IF(F383="Uitgave", -ABS(C383), ABS(C383))</f>
        <v>-5</v>
      </c>
      <c r="H383" t="str">
        <f>VLOOKUP(Tabel1[[#This Row],[categorie]],Lijst!A:B,2,FALSE)</f>
        <v>Vast</v>
      </c>
      <c r="I383" t="str">
        <f>IF(OR(AND(F383="Uitgave", C383&lt;0), AND(F383="Inkomst", C383&gt;0)), "OK", "FOUT")</f>
        <v>OK</v>
      </c>
    </row>
    <row r="384" spans="1:9" x14ac:dyDescent="0.3">
      <c r="A384" s="2">
        <v>45593</v>
      </c>
      <c r="B384" t="str">
        <f>TEXT(A384,"mmmm ")</f>
        <v xml:space="preserve">oktober </v>
      </c>
      <c r="C384">
        <v>-3.15</v>
      </c>
      <c r="D384" t="s">
        <v>21</v>
      </c>
      <c r="E384" t="s">
        <v>585</v>
      </c>
      <c r="F384" t="str">
        <f>VLOOKUP(Tabel1[[#This Row],[categorie]],Lijst!A:C,3,FALSE)</f>
        <v>Uitgave</v>
      </c>
      <c r="G384">
        <f>IF(F384="Uitgave", -ABS(C384), ABS(C384))</f>
        <v>-3.15</v>
      </c>
      <c r="H384" t="str">
        <f>VLOOKUP(Tabel1[[#This Row],[categorie]],Lijst!A:B,2,FALSE)</f>
        <v>Variabel</v>
      </c>
      <c r="I384" t="str">
        <f>IF(OR(AND(F384="Uitgave", C384&lt;0), AND(F384="Inkomst", C384&gt;0)), "OK", "FOUT")</f>
        <v>OK</v>
      </c>
    </row>
    <row r="385" spans="1:9" x14ac:dyDescent="0.3">
      <c r="A385" s="2">
        <v>45593</v>
      </c>
      <c r="B385" t="str">
        <f>TEXT(A385,"mmmm ")</f>
        <v xml:space="preserve">oktober </v>
      </c>
      <c r="C385">
        <v>-0.8</v>
      </c>
      <c r="D385" t="s">
        <v>21</v>
      </c>
      <c r="E385" t="s">
        <v>587</v>
      </c>
      <c r="F385" t="str">
        <f>VLOOKUP(Tabel1[[#This Row],[categorie]],Lijst!A:C,3,FALSE)</f>
        <v>Uitgave</v>
      </c>
      <c r="G385">
        <f>IF(F385="Uitgave", -ABS(C385), ABS(C385))</f>
        <v>-0.8</v>
      </c>
      <c r="H385" t="str">
        <f>VLOOKUP(Tabel1[[#This Row],[categorie]],Lijst!A:B,2,FALSE)</f>
        <v>Variabel</v>
      </c>
      <c r="I385" t="str">
        <f>IF(OR(AND(F385="Uitgave", C385&lt;0), AND(F385="Inkomst", C385&gt;0)), "OK", "FOUT")</f>
        <v>OK</v>
      </c>
    </row>
    <row r="386" spans="1:9" x14ac:dyDescent="0.3">
      <c r="A386" s="2">
        <v>45593</v>
      </c>
      <c r="B386" t="str">
        <f>TEXT(A386,"mmmm ")</f>
        <v xml:space="preserve">oktober </v>
      </c>
      <c r="C386">
        <v>-0.92</v>
      </c>
      <c r="D386" t="str" cm="1">
        <f t="array" ref="D386">IFERROR(
  _xlfn.XLOOKUP(TRUE, ISNUMBER(FIND(Trefwoorden!$A$2:$A$99, E386)), Trefwoorden!$B$2:$B$99),
  "Onbekend"
)</f>
        <v>Laadbeurt</v>
      </c>
      <c r="E386" t="s">
        <v>589</v>
      </c>
      <c r="F386" t="str">
        <f>VLOOKUP(Tabel1[[#This Row],[categorie]],Lijst!A:C,3,FALSE)</f>
        <v>Uitgave</v>
      </c>
      <c r="G386">
        <f>IF(F386="Uitgave", -ABS(C386), ABS(C386))</f>
        <v>-0.92</v>
      </c>
      <c r="H386" t="str">
        <f>VLOOKUP(Tabel1[[#This Row],[categorie]],Lijst!A:B,2,FALSE)</f>
        <v>Vast</v>
      </c>
      <c r="I386" t="str">
        <f>IF(OR(AND(F386="Uitgave", C386&lt;0), AND(F386="Inkomst", C386&gt;0)), "OK", "FOUT")</f>
        <v>OK</v>
      </c>
    </row>
    <row r="387" spans="1:9" x14ac:dyDescent="0.3">
      <c r="A387" s="2">
        <v>45594</v>
      </c>
      <c r="B387" t="str">
        <f>TEXT(A387,"mmmm ")</f>
        <v xml:space="preserve">oktober </v>
      </c>
      <c r="C387">
        <v>-8.25</v>
      </c>
      <c r="D387" t="str" cm="1">
        <f t="array" ref="D387">IFERROR(
  _xlfn.XLOOKUP(TRUE, ISNUMBER(FIND(Trefwoorden!$A$2:$A$99, E387)), Trefwoorden!$B$2:$B$99),
  "Onbekend"
)</f>
        <v>Laadbeurt</v>
      </c>
      <c r="E387" t="s">
        <v>564</v>
      </c>
      <c r="F387" t="str">
        <f>VLOOKUP(Tabel1[[#This Row],[categorie]],Lijst!A:C,3,FALSE)</f>
        <v>Uitgave</v>
      </c>
      <c r="G387">
        <f>IF(F387="Uitgave", -ABS(C387), ABS(C387))</f>
        <v>-8.25</v>
      </c>
      <c r="H387" t="str">
        <f>VLOOKUP(Tabel1[[#This Row],[categorie]],Lijst!A:B,2,FALSE)</f>
        <v>Vast</v>
      </c>
      <c r="I387" t="str">
        <f>IF(OR(AND(F387="Uitgave", C387&lt;0), AND(F387="Inkomst", C387&gt;0)), "OK", "FOUT")</f>
        <v>OK</v>
      </c>
    </row>
    <row r="388" spans="1:9" x14ac:dyDescent="0.3">
      <c r="A388" s="2">
        <v>45594</v>
      </c>
      <c r="B388" t="str">
        <f>TEXT(A388,"mmmm ")</f>
        <v xml:space="preserve">oktober </v>
      </c>
      <c r="C388">
        <v>-5</v>
      </c>
      <c r="D388" t="str" cm="1">
        <f t="array" ref="D388">IFERROR(
  _xlfn.XLOOKUP(TRUE, ISNUMBER(FIND(Trefwoorden!$A$2:$A$99, E388)), Trefwoorden!$B$2:$B$99),
  "Onbekend"
)</f>
        <v>Laadbeurt</v>
      </c>
      <c r="E388" t="s">
        <v>565</v>
      </c>
      <c r="F388" t="str">
        <f>VLOOKUP(Tabel1[[#This Row],[categorie]],Lijst!A:C,3,FALSE)</f>
        <v>Uitgave</v>
      </c>
      <c r="G388">
        <f>IF(F388="Uitgave", -ABS(C388), ABS(C388))</f>
        <v>-5</v>
      </c>
      <c r="H388" t="str">
        <f>VLOOKUP(Tabel1[[#This Row],[categorie]],Lijst!A:B,2,FALSE)</f>
        <v>Vast</v>
      </c>
      <c r="I388" t="str">
        <f>IF(OR(AND(F388="Uitgave", C388&lt;0), AND(F388="Inkomst", C388&gt;0)), "OK", "FOUT")</f>
        <v>OK</v>
      </c>
    </row>
    <row r="389" spans="1:9" x14ac:dyDescent="0.3">
      <c r="A389" s="2">
        <v>45594</v>
      </c>
      <c r="B389" t="str">
        <f>TEXT(A389,"mmmm ")</f>
        <v xml:space="preserve">oktober </v>
      </c>
      <c r="C389">
        <v>-0.8</v>
      </c>
      <c r="D389" t="s">
        <v>21</v>
      </c>
      <c r="E389" t="s">
        <v>566</v>
      </c>
      <c r="F389" t="str">
        <f>VLOOKUP(Tabel1[[#This Row],[categorie]],Lijst!A:C,3,FALSE)</f>
        <v>Uitgave</v>
      </c>
      <c r="G389">
        <f>IF(F389="Uitgave", -ABS(C389), ABS(C389))</f>
        <v>-0.8</v>
      </c>
      <c r="H389" t="str">
        <f>VLOOKUP(Tabel1[[#This Row],[categorie]],Lijst!A:B,2,FALSE)</f>
        <v>Variabel</v>
      </c>
      <c r="I389" t="str">
        <f>IF(OR(AND(F389="Uitgave", C389&lt;0), AND(F389="Inkomst", C389&gt;0)), "OK", "FOUT")</f>
        <v>OK</v>
      </c>
    </row>
    <row r="390" spans="1:9" x14ac:dyDescent="0.3">
      <c r="A390" s="2">
        <v>45594</v>
      </c>
      <c r="B390" t="str">
        <f>TEXT(A390,"mmmm ")</f>
        <v xml:space="preserve">oktober </v>
      </c>
      <c r="C390">
        <v>-0.8</v>
      </c>
      <c r="D390" t="s">
        <v>21</v>
      </c>
      <c r="E390" t="s">
        <v>567</v>
      </c>
      <c r="F390" t="str">
        <f>VLOOKUP(Tabel1[[#This Row],[categorie]],Lijst!A:C,3,FALSE)</f>
        <v>Uitgave</v>
      </c>
      <c r="G390">
        <f>IF(F390="Uitgave", -ABS(C390), ABS(C390))</f>
        <v>-0.8</v>
      </c>
      <c r="H390" t="str">
        <f>VLOOKUP(Tabel1[[#This Row],[categorie]],Lijst!A:B,2,FALSE)</f>
        <v>Variabel</v>
      </c>
      <c r="I390" t="str">
        <f>IF(OR(AND(F390="Uitgave", C390&lt;0), AND(F390="Inkomst", C390&gt;0)), "OK", "FOUT")</f>
        <v>OK</v>
      </c>
    </row>
    <row r="391" spans="1:9" x14ac:dyDescent="0.3">
      <c r="A391" s="2">
        <v>45594</v>
      </c>
      <c r="B391" t="str">
        <f>TEXT(A391,"mmmm ")</f>
        <v xml:space="preserve">oktober </v>
      </c>
      <c r="C391">
        <v>-8.09</v>
      </c>
      <c r="D391" t="s">
        <v>3</v>
      </c>
      <c r="E391" t="s">
        <v>568</v>
      </c>
      <c r="F391" t="str">
        <f>VLOOKUP(Tabel1[[#This Row],[categorie]],Lijst!A:C,3,FALSE)</f>
        <v>Uitgave</v>
      </c>
      <c r="G391">
        <f>IF(F391="Uitgave", -ABS(C391), ABS(C391))</f>
        <v>-8.09</v>
      </c>
      <c r="H391" t="str">
        <f>VLOOKUP(Tabel1[[#This Row],[categorie]],Lijst!A:B,2,FALSE)</f>
        <v>Vast</v>
      </c>
      <c r="I391" t="str">
        <f>IF(OR(AND(F391="Uitgave", C391&lt;0), AND(F391="Inkomst", C391&gt;0)), "OK", "FOUT")</f>
        <v>OK</v>
      </c>
    </row>
    <row r="392" spans="1:9" x14ac:dyDescent="0.3">
      <c r="A392" s="2">
        <v>45594</v>
      </c>
      <c r="B392" t="str">
        <f>TEXT(A392,"mmmm ")</f>
        <v xml:space="preserve">oktober </v>
      </c>
      <c r="C392">
        <v>-3.95</v>
      </c>
      <c r="D392" t="s">
        <v>21</v>
      </c>
      <c r="E392" t="s">
        <v>569</v>
      </c>
      <c r="F392" t="str">
        <f>VLOOKUP(Tabel1[[#This Row],[categorie]],Lijst!A:C,3,FALSE)</f>
        <v>Uitgave</v>
      </c>
      <c r="G392">
        <f>IF(F392="Uitgave", -ABS(C392), ABS(C392))</f>
        <v>-3.95</v>
      </c>
      <c r="H392" t="str">
        <f>VLOOKUP(Tabel1[[#This Row],[categorie]],Lijst!A:B,2,FALSE)</f>
        <v>Variabel</v>
      </c>
      <c r="I392" t="str">
        <f>IF(OR(AND(F392="Uitgave", C392&lt;0), AND(F392="Inkomst", C392&gt;0)), "OK", "FOUT")</f>
        <v>OK</v>
      </c>
    </row>
    <row r="393" spans="1:9" x14ac:dyDescent="0.3">
      <c r="A393" s="2">
        <v>45594</v>
      </c>
      <c r="B393" t="str">
        <f>TEXT(A393,"mmmm ")</f>
        <v xml:space="preserve">oktober </v>
      </c>
      <c r="C393">
        <v>-1.27</v>
      </c>
      <c r="D393" t="str" cm="1">
        <f t="array" ref="D393">IFERROR(
  _xlfn.XLOOKUP(TRUE, ISNUMBER(FIND(Trefwoorden!$A$2:$A$99, E393)), Trefwoorden!$B$2:$B$99),
  "Onbekend"
)</f>
        <v>Laadbeurt</v>
      </c>
      <c r="E393" t="s">
        <v>570</v>
      </c>
      <c r="F393" t="str">
        <f>VLOOKUP(Tabel1[[#This Row],[categorie]],Lijst!A:C,3,FALSE)</f>
        <v>Uitgave</v>
      </c>
      <c r="G393">
        <f>IF(F393="Uitgave", -ABS(C393), ABS(C393))</f>
        <v>-1.27</v>
      </c>
      <c r="H393" t="str">
        <f>VLOOKUP(Tabel1[[#This Row],[categorie]],Lijst!A:B,2,FALSE)</f>
        <v>Vast</v>
      </c>
      <c r="I393" t="str">
        <f>IF(OR(AND(F393="Uitgave", C393&lt;0), AND(F393="Inkomst", C393&gt;0)), "OK", "FOUT")</f>
        <v>OK</v>
      </c>
    </row>
    <row r="394" spans="1:9" x14ac:dyDescent="0.3">
      <c r="A394" s="2">
        <v>45594</v>
      </c>
      <c r="B394" t="str">
        <f>TEXT(A394,"mmmm ")</f>
        <v xml:space="preserve">oktober </v>
      </c>
      <c r="C394">
        <v>-5</v>
      </c>
      <c r="D394" t="str" cm="1">
        <f t="array" ref="D394">IFERROR(
  _xlfn.XLOOKUP(TRUE, ISNUMBER(FIND(Trefwoorden!$A$2:$A$99, E394)), Trefwoorden!$B$2:$B$99),
  "Onbekend"
)</f>
        <v>Laadbeurt</v>
      </c>
      <c r="E394" t="s">
        <v>571</v>
      </c>
      <c r="F394" t="str">
        <f>VLOOKUP(Tabel1[[#This Row],[categorie]],Lijst!A:C,3,FALSE)</f>
        <v>Uitgave</v>
      </c>
      <c r="G394">
        <f>IF(F394="Uitgave", -ABS(C394), ABS(C394))</f>
        <v>-5</v>
      </c>
      <c r="H394" t="str">
        <f>VLOOKUP(Tabel1[[#This Row],[categorie]],Lijst!A:B,2,FALSE)</f>
        <v>Vast</v>
      </c>
      <c r="I394" t="str">
        <f>IF(OR(AND(F394="Uitgave", C394&lt;0), AND(F394="Inkomst", C394&gt;0)), "OK", "FOUT")</f>
        <v>OK</v>
      </c>
    </row>
    <row r="395" spans="1:9" x14ac:dyDescent="0.3">
      <c r="A395" s="2">
        <v>45594</v>
      </c>
      <c r="B395" t="str">
        <f>TEXT(A395,"mmmm ")</f>
        <v xml:space="preserve">oktober </v>
      </c>
      <c r="C395">
        <v>-1479</v>
      </c>
      <c r="D395" t="str" cm="1">
        <f t="array" ref="D395">IFERROR(
  _xlfn.XLOOKUP(TRUE, ISNUMBER(FIND(Trefwoorden!$A$2:$A$99, E395)), Trefwoorden!$B$2:$B$99),
  "Onbekend"
)</f>
        <v>Coolblue</v>
      </c>
      <c r="E395" t="s">
        <v>572</v>
      </c>
      <c r="F395" t="str">
        <f>VLOOKUP(Tabel1[[#This Row],[categorie]],Lijst!A:C,3,FALSE)</f>
        <v>Uitgave</v>
      </c>
      <c r="G395">
        <f>IF(F395="Uitgave", -ABS(C395), ABS(C395))</f>
        <v>-1479</v>
      </c>
      <c r="H395" t="str">
        <f>VLOOKUP(Tabel1[[#This Row],[categorie]],Lijst!A:B,2,FALSE)</f>
        <v>Variabel</v>
      </c>
      <c r="I395" t="str">
        <f>IF(OR(AND(F395="Uitgave", C395&lt;0), AND(F395="Inkomst", C395&gt;0)), "OK", "FOUT")</f>
        <v>OK</v>
      </c>
    </row>
    <row r="396" spans="1:9" x14ac:dyDescent="0.3">
      <c r="A396" s="2">
        <v>45595</v>
      </c>
      <c r="B396" t="str">
        <f>TEXT(A396,"mmmm ")</f>
        <v xml:space="preserve">oktober </v>
      </c>
      <c r="C396">
        <v>227</v>
      </c>
      <c r="D396" t="s">
        <v>75</v>
      </c>
      <c r="E396" t="s">
        <v>405</v>
      </c>
      <c r="F396" t="s">
        <v>17</v>
      </c>
      <c r="G396">
        <f>IF(F396="Uitgave", -ABS(C396), ABS(C396))</f>
        <v>227</v>
      </c>
      <c r="H396" t="str">
        <f>VLOOKUP(Tabel1[[#This Row],[categorie]],Lijst!A:B,2,FALSE)</f>
        <v>Variabel</v>
      </c>
      <c r="I396" t="str">
        <f>IF(OR(AND(F396="Uitgave", C396&lt;0), AND(F396="Inkomst", C396&gt;0)), "OK", "FOUT")</f>
        <v>OK</v>
      </c>
    </row>
    <row r="397" spans="1:9" x14ac:dyDescent="0.3">
      <c r="A397" s="2">
        <v>45595</v>
      </c>
      <c r="B397" t="str">
        <f>TEXT(A397,"mmmm ")</f>
        <v xml:space="preserve">oktober </v>
      </c>
      <c r="C397">
        <v>-29</v>
      </c>
      <c r="D397" t="str" cm="1">
        <f t="array" ref="D397">IFERROR(
  _xlfn.XLOOKUP(TRUE, ISNUMBER(FIND(Trefwoorden!$A$2:$A$99, E397)), Trefwoorden!$B$2:$B$99),
  "Onbekend"
)</f>
        <v>Louis/Vis</v>
      </c>
      <c r="E397" t="s">
        <v>554</v>
      </c>
      <c r="F397" t="str">
        <f>VLOOKUP(Tabel1[[#This Row],[categorie]],Lijst!A:C,3,FALSE)</f>
        <v>Uitgave</v>
      </c>
      <c r="G397">
        <f>IF(F397="Uitgave", -ABS(C397), ABS(C397))</f>
        <v>-29</v>
      </c>
      <c r="H397" t="str">
        <f>VLOOKUP(Tabel1[[#This Row],[categorie]],Lijst!A:B,2,FALSE)</f>
        <v>Variabel</v>
      </c>
      <c r="I397" t="str">
        <f>IF(OR(AND(F397="Uitgave", C397&lt;0), AND(F397="Inkomst", C397&gt;0)), "OK", "FOUT")</f>
        <v>OK</v>
      </c>
    </row>
    <row r="398" spans="1:9" x14ac:dyDescent="0.3">
      <c r="A398" s="2">
        <v>45595</v>
      </c>
      <c r="B398" t="str">
        <f>TEXT(A398,"mmmm ")</f>
        <v xml:space="preserve">oktober </v>
      </c>
      <c r="C398">
        <v>-8</v>
      </c>
      <c r="D398" t="str" cm="1">
        <f t="array" ref="D398">IFERROR(
  _xlfn.XLOOKUP(TRUE, ISNUMBER(FIND(Trefwoorden!$A$2:$A$99, E398)), Trefwoorden!$B$2:$B$99),
  "Onbekend"
)</f>
        <v>Louis/Vis</v>
      </c>
      <c r="E398" t="s">
        <v>555</v>
      </c>
      <c r="F398" t="str">
        <f>VLOOKUP(Tabel1[[#This Row],[categorie]],Lijst!A:C,3,FALSE)</f>
        <v>Uitgave</v>
      </c>
      <c r="G398">
        <f>IF(F398="Uitgave", -ABS(C398), ABS(C398))</f>
        <v>-8</v>
      </c>
      <c r="H398" t="str">
        <f>VLOOKUP(Tabel1[[#This Row],[categorie]],Lijst!A:B,2,FALSE)</f>
        <v>Variabel</v>
      </c>
      <c r="I398" t="str">
        <f>IF(OR(AND(F398="Uitgave", C398&lt;0), AND(F398="Inkomst", C398&gt;0)), "OK", "FOUT")</f>
        <v>OK</v>
      </c>
    </row>
    <row r="399" spans="1:9" x14ac:dyDescent="0.3">
      <c r="A399" s="2">
        <v>45595</v>
      </c>
      <c r="B399" t="str">
        <f>TEXT(A399,"mmmm ")</f>
        <v xml:space="preserve">oktober </v>
      </c>
      <c r="C399">
        <v>-13</v>
      </c>
      <c r="D399" t="str" cm="1">
        <f t="array" ref="D399">IFERROR(
  _xlfn.XLOOKUP(TRUE, ISNUMBER(FIND(Trefwoorden!$A$2:$A$99, E399)), Trefwoorden!$B$2:$B$99),
  "Onbekend"
)</f>
        <v>car wash</v>
      </c>
      <c r="E399" t="s">
        <v>556</v>
      </c>
      <c r="F399" t="str">
        <f>VLOOKUP(Tabel1[[#This Row],[categorie]],Lijst!A:C,3,FALSE)</f>
        <v>Uitgave</v>
      </c>
      <c r="G399">
        <f>IF(F399="Uitgave", -ABS(C399), ABS(C399))</f>
        <v>-13</v>
      </c>
      <c r="H399" t="str">
        <f>VLOOKUP(Tabel1[[#This Row],[categorie]],Lijst!A:B,2,FALSE)</f>
        <v>Variabel</v>
      </c>
      <c r="I399" t="str">
        <f>IF(OR(AND(F399="Uitgave", C399&lt;0), AND(F399="Inkomst", C399&gt;0)), "OK", "FOUT")</f>
        <v>OK</v>
      </c>
    </row>
    <row r="400" spans="1:9" x14ac:dyDescent="0.3">
      <c r="A400" s="2">
        <v>45595</v>
      </c>
      <c r="B400" t="str">
        <f>TEXT(A400,"mmmm ")</f>
        <v xml:space="preserve">oktober </v>
      </c>
      <c r="C400">
        <v>-227</v>
      </c>
      <c r="D400" t="str" cm="1">
        <f t="array" ref="D400">IFERROR(
  _xlfn.XLOOKUP(TRUE, ISNUMBER(FIND(Trefwoorden!$A$2:$A$99, E400)), Trefwoorden!$B$2:$B$99),
  "Onbekend"
)</f>
        <v>Coolblue</v>
      </c>
      <c r="E400" t="s">
        <v>558</v>
      </c>
      <c r="F400" t="str">
        <f>VLOOKUP(Tabel1[[#This Row],[categorie]],Lijst!A:C,3,FALSE)</f>
        <v>Uitgave</v>
      </c>
      <c r="G400">
        <f>IF(F400="Uitgave", -ABS(C400), ABS(C400))</f>
        <v>-227</v>
      </c>
      <c r="H400" t="str">
        <f>VLOOKUP(Tabel1[[#This Row],[categorie]],Lijst!A:B,2,FALSE)</f>
        <v>Variabel</v>
      </c>
      <c r="I400" t="str">
        <f>IF(OR(AND(F400="Uitgave", C400&lt;0), AND(F400="Inkomst", C400&gt;0)), "OK", "FOUT")</f>
        <v>OK</v>
      </c>
    </row>
    <row r="401" spans="1:9" x14ac:dyDescent="0.3">
      <c r="A401" s="2">
        <v>45595</v>
      </c>
      <c r="B401" t="str">
        <f>TEXT(A401,"mmmm ")</f>
        <v xml:space="preserve">oktober </v>
      </c>
      <c r="C401">
        <v>-66</v>
      </c>
      <c r="D401" t="str" cm="1">
        <f t="array" ref="D401">IFERROR(
  _xlfn.XLOOKUP(TRUE, ISNUMBER(FIND(Trefwoorden!$A$2:$A$99, E401)), Trefwoorden!$B$2:$B$99),
  "Onbekend"
)</f>
        <v>Telenet</v>
      </c>
      <c r="E401" t="s">
        <v>559</v>
      </c>
      <c r="F401" t="str">
        <f>VLOOKUP(Tabel1[[#This Row],[categorie]],Lijst!A:C,3,FALSE)</f>
        <v>Uitgave</v>
      </c>
      <c r="G401">
        <f>IF(F401="Uitgave", -ABS(C401), ABS(C401))</f>
        <v>-66</v>
      </c>
      <c r="H401" t="str">
        <f>VLOOKUP(Tabel1[[#This Row],[categorie]],Lijst!A:B,2,FALSE)</f>
        <v>Vast</v>
      </c>
      <c r="I401" t="str">
        <f>IF(OR(AND(F401="Uitgave", C401&lt;0), AND(F401="Inkomst", C401&gt;0)), "OK", "FOUT")</f>
        <v>OK</v>
      </c>
    </row>
    <row r="402" spans="1:9" x14ac:dyDescent="0.3">
      <c r="A402" s="2">
        <v>45595</v>
      </c>
      <c r="B402" t="str">
        <f>TEXT(A402,"mmmm ")</f>
        <v xml:space="preserve">oktober </v>
      </c>
      <c r="C402">
        <v>-262.45999999999998</v>
      </c>
      <c r="D402" t="str" cm="1">
        <f t="array" ref="D402">IFERROR(
  _xlfn.XLOOKUP(TRUE, ISNUMBER(FIND(Trefwoorden!$A$2:$A$99, E402)), Trefwoorden!$B$2:$B$99),
  "Onbekend"
)</f>
        <v>Leasing Auto</v>
      </c>
      <c r="E402" t="s">
        <v>560</v>
      </c>
      <c r="F402" t="str">
        <f>VLOOKUP(Tabel1[[#This Row],[categorie]],Lijst!A:C,3,FALSE)</f>
        <v>Uitgave</v>
      </c>
      <c r="G402">
        <f>IF(F402="Uitgave", -ABS(C402), ABS(C402))</f>
        <v>-262.45999999999998</v>
      </c>
      <c r="H402" t="str">
        <f>VLOOKUP(Tabel1[[#This Row],[categorie]],Lijst!A:B,2,FALSE)</f>
        <v>Vast</v>
      </c>
      <c r="I402" t="str">
        <f>IF(OR(AND(F402="Uitgave", C402&lt;0), AND(F402="Inkomst", C402&gt;0)), "OK", "FOUT")</f>
        <v>OK</v>
      </c>
    </row>
    <row r="403" spans="1:9" x14ac:dyDescent="0.3">
      <c r="A403" s="2">
        <v>45595</v>
      </c>
      <c r="B403" t="str">
        <f>TEXT(A403,"mmmm ")</f>
        <v xml:space="preserve">oktober </v>
      </c>
      <c r="C403">
        <v>-5.64</v>
      </c>
      <c r="D403" t="str" cm="1">
        <f t="array" ref="D403">IFERROR(
  _xlfn.XLOOKUP(TRUE, ISNUMBER(FIND(Trefwoorden!$A$2:$A$99, E403)), Trefwoorden!$B$2:$B$99),
  "Onbekend"
)</f>
        <v>voeding</v>
      </c>
      <c r="E403" t="s">
        <v>561</v>
      </c>
      <c r="F403" t="str">
        <f>VLOOKUP(Tabel1[[#This Row],[categorie]],Lijst!A:C,3,FALSE)</f>
        <v>Uitgave</v>
      </c>
      <c r="G403">
        <f>IF(F403="Uitgave", -ABS(C403), ABS(C403))</f>
        <v>-5.64</v>
      </c>
      <c r="H403" t="str">
        <f>VLOOKUP(Tabel1[[#This Row],[categorie]],Lijst!A:B,2,FALSE)</f>
        <v>Vast</v>
      </c>
      <c r="I403" t="str">
        <f>IF(OR(AND(F403="Uitgave", C403&lt;0), AND(F403="Inkomst", C403&gt;0)), "OK", "FOUT")</f>
        <v>OK</v>
      </c>
    </row>
    <row r="404" spans="1:9" x14ac:dyDescent="0.3">
      <c r="A404" s="2">
        <v>45595</v>
      </c>
      <c r="B404" t="str">
        <f>TEXT(A404,"mmmm ")</f>
        <v xml:space="preserve">oktober </v>
      </c>
      <c r="C404">
        <v>-18.920000000000002</v>
      </c>
      <c r="D404" t="str" cm="1">
        <f t="array" ref="D404">IFERROR(
  _xlfn.XLOOKUP(TRUE, ISNUMBER(FIND(Trefwoorden!$A$2:$A$99, E404)), Trefwoorden!$B$2:$B$99),
  "Onbekend"
)</f>
        <v>voeding</v>
      </c>
      <c r="E404" t="s">
        <v>562</v>
      </c>
      <c r="F404" t="str">
        <f>VLOOKUP(Tabel1[[#This Row],[categorie]],Lijst!A:C,3,FALSE)</f>
        <v>Uitgave</v>
      </c>
      <c r="G404">
        <f>IF(F404="Uitgave", -ABS(C404), ABS(C404))</f>
        <v>-18.920000000000002</v>
      </c>
      <c r="H404" t="str">
        <f>VLOOKUP(Tabel1[[#This Row],[categorie]],Lijst!A:B,2,FALSE)</f>
        <v>Vast</v>
      </c>
      <c r="I404" t="str">
        <f>IF(OR(AND(F404="Uitgave", C404&lt;0), AND(F404="Inkomst", C404&gt;0)), "OK", "FOUT")</f>
        <v>OK</v>
      </c>
    </row>
    <row r="405" spans="1:9" x14ac:dyDescent="0.3">
      <c r="A405" s="2">
        <v>45595</v>
      </c>
      <c r="B405" t="str">
        <f>TEXT(A405,"mmmm ")</f>
        <v xml:space="preserve">oktober </v>
      </c>
      <c r="C405">
        <v>-10.4</v>
      </c>
      <c r="D405" t="str" cm="1">
        <f t="array" ref="D405">IFERROR(
  _xlfn.XLOOKUP(TRUE, ISNUMBER(FIND(Trefwoorden!$A$2:$A$99, E405)), Trefwoorden!$B$2:$B$99),
  "Onbekend"
)</f>
        <v>voeding</v>
      </c>
      <c r="E405" t="s">
        <v>563</v>
      </c>
      <c r="F405" t="str">
        <f>VLOOKUP(Tabel1[[#This Row],[categorie]],Lijst!A:C,3,FALSE)</f>
        <v>Uitgave</v>
      </c>
      <c r="G405">
        <f>IF(F405="Uitgave", -ABS(C405), ABS(C405))</f>
        <v>-10.4</v>
      </c>
      <c r="H405" t="str">
        <f>VLOOKUP(Tabel1[[#This Row],[categorie]],Lijst!A:B,2,FALSE)</f>
        <v>Vast</v>
      </c>
      <c r="I405" t="str">
        <f>IF(OR(AND(F405="Uitgave", C405&lt;0), AND(F405="Inkomst", C405&gt;0)), "OK", "FOUT")</f>
        <v>OK</v>
      </c>
    </row>
    <row r="406" spans="1:9" x14ac:dyDescent="0.3">
      <c r="A406" s="2">
        <v>45595</v>
      </c>
      <c r="B406" t="str">
        <f>TEXT(A406,"mmmm ")</f>
        <v xml:space="preserve">oktober </v>
      </c>
      <c r="C406">
        <v>-323.66000000000003</v>
      </c>
      <c r="D406" t="str" cm="1">
        <f t="array" ref="D406">IFERROR(
  _xlfn.XLOOKUP(TRUE, ISNUMBER(FIND(Trefwoorden!$A$2:$A$99, E406)), Trefwoorden!$B$2:$B$99),
  "Onbekend"
)</f>
        <v>Leasing Auto</v>
      </c>
      <c r="E406" t="s">
        <v>560</v>
      </c>
      <c r="F406" t="str">
        <f>VLOOKUP(Tabel1[[#This Row],[categorie]],Lijst!A:C,3,FALSE)</f>
        <v>Uitgave</v>
      </c>
      <c r="G406">
        <f>IF(F406="Uitgave", -ABS(C406), ABS(C406))</f>
        <v>-323.66000000000003</v>
      </c>
      <c r="H406" t="str">
        <f>VLOOKUP(Tabel1[[#This Row],[categorie]],Lijst!A:B,2,FALSE)</f>
        <v>Vast</v>
      </c>
      <c r="I406" t="str">
        <f>IF(OR(AND(F406="Uitgave", C406&lt;0), AND(F406="Inkomst", C406&gt;0)), "OK", "FOUT")</f>
        <v>OK</v>
      </c>
    </row>
    <row r="407" spans="1:9" x14ac:dyDescent="0.3">
      <c r="A407" s="2">
        <v>45596</v>
      </c>
      <c r="B407" t="str">
        <f>TEXT(A407,"mmmm ")</f>
        <v xml:space="preserve">oktober </v>
      </c>
      <c r="C407">
        <v>-26</v>
      </c>
      <c r="D407" t="s">
        <v>21</v>
      </c>
      <c r="E407" t="s">
        <v>547</v>
      </c>
      <c r="F407" t="str">
        <f>VLOOKUP(Tabel1[[#This Row],[categorie]],Lijst!A:C,3,FALSE)</f>
        <v>Uitgave</v>
      </c>
      <c r="G407">
        <f>IF(F407="Uitgave", -ABS(C407), ABS(C407))</f>
        <v>-26</v>
      </c>
      <c r="H407" t="str">
        <f>VLOOKUP(Tabel1[[#This Row],[categorie]],Lijst!A:B,2,FALSE)</f>
        <v>Variabel</v>
      </c>
      <c r="I407" t="str">
        <f>IF(OR(AND(F407="Uitgave", C407&lt;0), AND(F407="Inkomst", C407&gt;0)), "OK", "FOUT")</f>
        <v>OK</v>
      </c>
    </row>
    <row r="408" spans="1:9" x14ac:dyDescent="0.3">
      <c r="A408" s="2">
        <v>45596</v>
      </c>
      <c r="B408" t="str">
        <f>TEXT(A408,"mmmm ")</f>
        <v xml:space="preserve">oktober </v>
      </c>
      <c r="C408">
        <v>-5</v>
      </c>
      <c r="D408" t="str" cm="1">
        <f t="array" ref="D408">IFERROR(
  _xlfn.XLOOKUP(TRUE, ISNUMBER(FIND(Trefwoorden!$A$2:$A$99, E408)), Trefwoorden!$B$2:$B$99),
  "Onbekend"
)</f>
        <v>Laadbeurt</v>
      </c>
      <c r="E408" t="s">
        <v>548</v>
      </c>
      <c r="F408" t="str">
        <f>VLOOKUP(Tabel1[[#This Row],[categorie]],Lijst!A:C,3,FALSE)</f>
        <v>Uitgave</v>
      </c>
      <c r="G408">
        <f>IF(F408="Uitgave", -ABS(C408), ABS(C408))</f>
        <v>-5</v>
      </c>
      <c r="H408" t="str">
        <f>VLOOKUP(Tabel1[[#This Row],[categorie]],Lijst!A:B,2,FALSE)</f>
        <v>Vast</v>
      </c>
      <c r="I408" t="str">
        <f>IF(OR(AND(F408="Uitgave", C408&lt;0), AND(F408="Inkomst", C408&gt;0)), "OK", "FOUT")</f>
        <v>OK</v>
      </c>
    </row>
    <row r="409" spans="1:9" x14ac:dyDescent="0.3">
      <c r="A409" s="2">
        <v>45596</v>
      </c>
      <c r="B409" t="str">
        <f>TEXT(A409,"mmmm ")</f>
        <v xml:space="preserve">oktober </v>
      </c>
      <c r="C409">
        <v>-5.5</v>
      </c>
      <c r="D409" t="s">
        <v>47</v>
      </c>
      <c r="E409" t="s">
        <v>549</v>
      </c>
      <c r="F409" t="str">
        <f>VLOOKUP(Tabel1[[#This Row],[categorie]],Lijst!A:C,3,FALSE)</f>
        <v>Uitgave</v>
      </c>
      <c r="G409">
        <f>IF(F409="Uitgave", -ABS(C409), ABS(C409))</f>
        <v>-5.5</v>
      </c>
      <c r="H409" t="str">
        <f>VLOOKUP(Tabel1[[#This Row],[categorie]],Lijst!A:B,2,FALSE)</f>
        <v>Variabel</v>
      </c>
      <c r="I409" t="str">
        <f>IF(OR(AND(F409="Uitgave", C409&lt;0), AND(F409="Inkomst", C409&gt;0)), "OK", "FOUT")</f>
        <v>OK</v>
      </c>
    </row>
    <row r="410" spans="1:9" x14ac:dyDescent="0.3">
      <c r="A410" s="2">
        <v>45596</v>
      </c>
      <c r="B410" t="str">
        <f>TEXT(A410,"mmmm ")</f>
        <v xml:space="preserve">oktober </v>
      </c>
      <c r="C410">
        <v>-4.1500000000000004</v>
      </c>
      <c r="D410" t="str" cm="1">
        <f t="array" ref="D410">IFERROR(
  _xlfn.XLOOKUP(TRUE, ISNUMBER(FIND(Trefwoorden!$A$2:$A$99, E410)), Trefwoorden!$B$2:$B$99),
  "Onbekend"
)</f>
        <v>Laadbeurt</v>
      </c>
      <c r="E410" t="s">
        <v>551</v>
      </c>
      <c r="F410" t="str">
        <f>VLOOKUP(Tabel1[[#This Row],[categorie]],Lijst!A:C,3,FALSE)</f>
        <v>Uitgave</v>
      </c>
      <c r="G410">
        <f>IF(F410="Uitgave", -ABS(C410), ABS(C410))</f>
        <v>-4.1500000000000004</v>
      </c>
      <c r="H410" t="str">
        <f>VLOOKUP(Tabel1[[#This Row],[categorie]],Lijst!A:B,2,FALSE)</f>
        <v>Vast</v>
      </c>
      <c r="I410" t="str">
        <f>IF(OR(AND(F410="Uitgave", C410&lt;0), AND(F410="Inkomst", C410&gt;0)), "OK", "FOUT")</f>
        <v>OK</v>
      </c>
    </row>
    <row r="411" spans="1:9" x14ac:dyDescent="0.3">
      <c r="A411" s="2">
        <v>45596</v>
      </c>
      <c r="B411" t="str">
        <f>TEXT(A411,"mmmm ")</f>
        <v xml:space="preserve">oktober </v>
      </c>
      <c r="C411">
        <v>-7.1</v>
      </c>
      <c r="D411" t="s">
        <v>3</v>
      </c>
      <c r="E411" t="s">
        <v>552</v>
      </c>
      <c r="F411" t="str">
        <f>VLOOKUP(Tabel1[[#This Row],[categorie]],Lijst!A:C,3,FALSE)</f>
        <v>Uitgave</v>
      </c>
      <c r="G411">
        <f>IF(F411="Uitgave", -ABS(C411), ABS(C411))</f>
        <v>-7.1</v>
      </c>
      <c r="H411" t="str">
        <f>VLOOKUP(Tabel1[[#This Row],[categorie]],Lijst!A:B,2,FALSE)</f>
        <v>Vast</v>
      </c>
      <c r="I411" t="str">
        <f>IF(OR(AND(F411="Uitgave", C411&lt;0), AND(F411="Inkomst", C411&gt;0)), "OK", "FOUT")</f>
        <v>OK</v>
      </c>
    </row>
    <row r="412" spans="1:9" x14ac:dyDescent="0.3">
      <c r="A412" s="2">
        <v>45596</v>
      </c>
      <c r="B412" t="str">
        <f>TEXT(A412,"mmmm ")</f>
        <v xml:space="preserve">oktober </v>
      </c>
      <c r="C412">
        <v>-44.64</v>
      </c>
      <c r="D412" t="str" cm="1">
        <f t="array" ref="D412">IFERROR(
  _xlfn.XLOOKUP(TRUE, ISNUMBER(FIND(Trefwoorden!$A$2:$A$99, E412)), Trefwoorden!$B$2:$B$99),
  "Onbekend"
)</f>
        <v>Hospitalisatie</v>
      </c>
      <c r="E412" t="s">
        <v>553</v>
      </c>
      <c r="F412" t="str">
        <f>VLOOKUP(Tabel1[[#This Row],[categorie]],Lijst!A:C,3,FALSE)</f>
        <v>Uitgave</v>
      </c>
      <c r="G412">
        <f>IF(F412="Uitgave", -ABS(C412), ABS(C412))</f>
        <v>-44.64</v>
      </c>
      <c r="H412" t="str">
        <f>VLOOKUP(Tabel1[[#This Row],[categorie]],Lijst!A:B,2,FALSE)</f>
        <v>Vast</v>
      </c>
      <c r="I412" t="str">
        <f>IF(OR(AND(F412="Uitgave", C412&lt;0), AND(F412="Inkomst", C412&gt;0)), "OK", "FOUT")</f>
        <v>OK</v>
      </c>
    </row>
    <row r="413" spans="1:9" x14ac:dyDescent="0.3">
      <c r="A413" s="2">
        <v>45597</v>
      </c>
      <c r="B413" t="str">
        <f>TEXT(A413,"mmmm ")</f>
        <v xml:space="preserve">november </v>
      </c>
      <c r="C413">
        <v>2366.1</v>
      </c>
      <c r="D413" t="str" cm="1">
        <f t="array" ref="D413">IFERROR(
  _xlfn.XLOOKUP(TRUE, ISNUMBER(FIND(Trefwoorden!$A$2:$A$99, E413)), Trefwoorden!$B$2:$B$99),
  "Onbekend"
)</f>
        <v>Inkomsten Loon</v>
      </c>
      <c r="E413" t="s">
        <v>557</v>
      </c>
      <c r="F413" t="str">
        <f>VLOOKUP(Tabel1[[#This Row],[categorie]],Lijst!A:C,3,FALSE)</f>
        <v>Inkomst</v>
      </c>
      <c r="G413">
        <f>IF(F413="Uitgave", -ABS(C413), ABS(C413))</f>
        <v>2366.1</v>
      </c>
      <c r="H413" t="str">
        <f>VLOOKUP(Tabel1[[#This Row],[categorie]],Lijst!A:B,2,FALSE)</f>
        <v>Inkomsten</v>
      </c>
      <c r="I413" t="str">
        <f>IF(OR(AND(F413="Uitgave", C413&lt;0), AND(F413="Inkomst", C413&gt;0)), "OK", "FOUT")</f>
        <v>OK</v>
      </c>
    </row>
    <row r="414" spans="1:9" x14ac:dyDescent="0.3">
      <c r="A414" s="2">
        <v>45597</v>
      </c>
      <c r="B414" t="str">
        <f>TEXT(A414,"mmmm ")</f>
        <v xml:space="preserve">november </v>
      </c>
      <c r="C414">
        <v>2186.96</v>
      </c>
      <c r="D414" t="str" cm="1">
        <f t="array" ref="D414">IFERROR(
  _xlfn.XLOOKUP(TRUE, ISNUMBER(FIND(Trefwoorden!$A$2:$A$99, E414)), Trefwoorden!$B$2:$B$99),
  "Onbekend"
)</f>
        <v>Inkomsten Loon</v>
      </c>
      <c r="E414" t="s">
        <v>550</v>
      </c>
      <c r="F414" t="str">
        <f>VLOOKUP(Tabel1[[#This Row],[categorie]],Lijst!A:C,3,FALSE)</f>
        <v>Inkomst</v>
      </c>
      <c r="G414">
        <f>IF(F414="Uitgave", -ABS(C414), ABS(C414))</f>
        <v>2186.96</v>
      </c>
      <c r="H414" t="str">
        <f>VLOOKUP(Tabel1[[#This Row],[categorie]],Lijst!A:B,2,FALSE)</f>
        <v>Inkomsten</v>
      </c>
      <c r="I414" t="str">
        <f>IF(OR(AND(F414="Uitgave", C414&lt;0), AND(F414="Inkomst", C414&gt;0)), "OK", "FOUT")</f>
        <v>OK</v>
      </c>
    </row>
    <row r="415" spans="1:9" x14ac:dyDescent="0.3">
      <c r="A415" s="2">
        <v>45597</v>
      </c>
      <c r="B415" t="str">
        <f>TEXT(A415,"mmmm ")</f>
        <v xml:space="preserve">november </v>
      </c>
      <c r="C415">
        <v>-25.38</v>
      </c>
      <c r="D415" t="s">
        <v>75</v>
      </c>
      <c r="E415" t="s">
        <v>546</v>
      </c>
      <c r="F415" t="s">
        <v>18</v>
      </c>
      <c r="G415">
        <f>IF(F415="Uitgave", -ABS(C415), ABS(C415))</f>
        <v>-25.38</v>
      </c>
      <c r="H415" t="str">
        <f>VLOOKUP(Tabel1[[#This Row],[categorie]],Lijst!A:B,2,FALSE)</f>
        <v>Variabel</v>
      </c>
      <c r="I415" t="str">
        <f>IF(OR(AND(F415="Uitgave", C415&lt;0), AND(F415="Inkomst", C415&gt;0)), "OK", "FOUT")</f>
        <v>OK</v>
      </c>
    </row>
    <row r="416" spans="1:9" x14ac:dyDescent="0.3">
      <c r="A416" s="2">
        <v>45597</v>
      </c>
      <c r="B416" t="str">
        <f>TEXT(A416,"mmmm ")</f>
        <v xml:space="preserve">november </v>
      </c>
      <c r="C416">
        <v>-6.94</v>
      </c>
      <c r="D416" t="s">
        <v>75</v>
      </c>
      <c r="E416" t="s">
        <v>543</v>
      </c>
      <c r="F416" t="s">
        <v>18</v>
      </c>
      <c r="G416">
        <f>IF(F416="Uitgave", -ABS(C416), ABS(C416))</f>
        <v>-6.94</v>
      </c>
      <c r="H416" t="str">
        <f>VLOOKUP(Tabel1[[#This Row],[categorie]],Lijst!A:B,2,FALSE)</f>
        <v>Variabel</v>
      </c>
      <c r="I416" t="str">
        <f>IF(OR(AND(F416="Uitgave", C416&lt;0), AND(F416="Inkomst", C416&gt;0)), "OK", "FOUT")</f>
        <v>OK</v>
      </c>
    </row>
    <row r="417" spans="1:9" x14ac:dyDescent="0.3">
      <c r="A417" s="2">
        <v>45597</v>
      </c>
      <c r="B417" t="str">
        <f>TEXT(A417,"mmmm ")</f>
        <v xml:space="preserve">november </v>
      </c>
      <c r="C417">
        <v>-6.84</v>
      </c>
      <c r="D417" t="s">
        <v>75</v>
      </c>
      <c r="E417" t="s">
        <v>545</v>
      </c>
      <c r="F417" t="s">
        <v>18</v>
      </c>
      <c r="G417">
        <f>IF(F417="Uitgave", -ABS(C417), ABS(C417))</f>
        <v>-6.84</v>
      </c>
      <c r="H417" t="str">
        <f>VLOOKUP(Tabel1[[#This Row],[categorie]],Lijst!A:B,2,FALSE)</f>
        <v>Variabel</v>
      </c>
      <c r="I417" t="str">
        <f>IF(OR(AND(F417="Uitgave", C417&lt;0), AND(F417="Inkomst", C417&gt;0)), "OK", "FOUT")</f>
        <v>OK</v>
      </c>
    </row>
    <row r="418" spans="1:9" x14ac:dyDescent="0.3">
      <c r="A418" s="2">
        <v>45597</v>
      </c>
      <c r="B418" t="str">
        <f>TEXT(A418,"mmmm ")</f>
        <v xml:space="preserve">november </v>
      </c>
      <c r="C418">
        <v>-12.08</v>
      </c>
      <c r="D418" t="str" cm="1">
        <f t="array" ref="D418">IFERROR(
  _xlfn.XLOOKUP(TRUE, ISNUMBER(FIND(Trefwoorden!$A$2:$A$99, E418)), Trefwoorden!$B$2:$B$99),
  "Onbekend"
)</f>
        <v>voeding</v>
      </c>
      <c r="E418" t="s">
        <v>544</v>
      </c>
      <c r="F418" t="str">
        <f>VLOOKUP(Tabel1[[#This Row],[categorie]],Lijst!A:C,3,FALSE)</f>
        <v>Uitgave</v>
      </c>
      <c r="G418">
        <f>IF(F418="Uitgave", -ABS(C418), ABS(C418))</f>
        <v>-12.08</v>
      </c>
      <c r="H418" t="str">
        <f>VLOOKUP(Tabel1[[#This Row],[categorie]],Lijst!A:B,2,FALSE)</f>
        <v>Vast</v>
      </c>
      <c r="I418" t="str">
        <f>IF(OR(AND(F418="Uitgave", C418&lt;0), AND(F418="Inkomst", C418&gt;0)), "OK", "FOUT")</f>
        <v>OK</v>
      </c>
    </row>
    <row r="419" spans="1:9" x14ac:dyDescent="0.3">
      <c r="A419" s="2">
        <v>45598</v>
      </c>
      <c r="B419" t="str">
        <f>TEXT(A419,"mmmm ")</f>
        <v xml:space="preserve">november </v>
      </c>
      <c r="C419">
        <v>-5.8</v>
      </c>
      <c r="D419" t="str" cm="1">
        <f t="array" ref="D419">IFERROR(
  _xlfn.XLOOKUP(TRUE, ISNUMBER(FIND(Trefwoorden!$A$2:$A$99, E419)), Trefwoorden!$B$2:$B$99),
  "Onbekend"
)</f>
        <v>voeding</v>
      </c>
      <c r="E419" t="s">
        <v>542</v>
      </c>
      <c r="F419" t="str">
        <f>VLOOKUP(Tabel1[[#This Row],[categorie]],Lijst!A:C,3,FALSE)</f>
        <v>Uitgave</v>
      </c>
      <c r="G419">
        <f>IF(F419="Uitgave", -ABS(C419), ABS(C419))</f>
        <v>-5.8</v>
      </c>
      <c r="H419" t="str">
        <f>VLOOKUP(Tabel1[[#This Row],[categorie]],Lijst!A:B,2,FALSE)</f>
        <v>Vast</v>
      </c>
      <c r="I419" t="str">
        <f>IF(OR(AND(F419="Uitgave", C419&lt;0), AND(F419="Inkomst", C419&gt;0)), "OK", "FOUT")</f>
        <v>OK</v>
      </c>
    </row>
    <row r="420" spans="1:9" x14ac:dyDescent="0.3">
      <c r="A420" s="2">
        <v>45599</v>
      </c>
      <c r="B420" t="str">
        <f>TEXT(A420,"mmmm ")</f>
        <v xml:space="preserve">november </v>
      </c>
      <c r="C420">
        <v>-32.97</v>
      </c>
      <c r="D420" t="s">
        <v>32</v>
      </c>
      <c r="E420" t="s">
        <v>541</v>
      </c>
      <c r="F420" t="str">
        <f>VLOOKUP(Tabel1[[#This Row],[categorie]],Lijst!A:C,3,FALSE)</f>
        <v>Uitgave</v>
      </c>
      <c r="G420">
        <f>IF(F420="Uitgave", -ABS(C420), ABS(C420))</f>
        <v>-32.97</v>
      </c>
      <c r="H420" t="str">
        <f>VLOOKUP(Tabel1[[#This Row],[categorie]],Lijst!A:B,2,FALSE)</f>
        <v>Variabel</v>
      </c>
      <c r="I420" t="str">
        <f>IF(OR(AND(F420="Uitgave", C420&lt;0), AND(F420="Inkomst", C420&gt;0)), "OK", "FOUT")</f>
        <v>OK</v>
      </c>
    </row>
    <row r="421" spans="1:9" x14ac:dyDescent="0.3">
      <c r="A421" s="2">
        <v>45600</v>
      </c>
      <c r="B421" t="str">
        <f>TEXT(A421,"mmmm ")</f>
        <v xml:space="preserve">november </v>
      </c>
      <c r="C421">
        <v>-39.520000000000003</v>
      </c>
      <c r="D421" t="str" cm="1">
        <f t="array" ref="D421">IFERROR(
  _xlfn.XLOOKUP(TRUE, ISNUMBER(FIND(Trefwoorden!$A$2:$A$99, E421)), Trefwoorden!$B$2:$B$99),
  "Onbekend"
)</f>
        <v>vakbond</v>
      </c>
      <c r="E421" t="s">
        <v>539</v>
      </c>
      <c r="F421" t="s">
        <v>18</v>
      </c>
      <c r="G421">
        <f>IF(F421="Uitgave", -ABS(C421), ABS(C421))</f>
        <v>-39.520000000000003</v>
      </c>
      <c r="H421" t="str">
        <f>VLOOKUP(Tabel1[[#This Row],[categorie]],Lijst!A:B,2,FALSE)</f>
        <v>Vast</v>
      </c>
      <c r="I421" t="str">
        <f>IF(OR(AND(F421="Uitgave", C421&lt;0), AND(F421="Inkomst", C421&gt;0)), "OK", "FOUT")</f>
        <v>OK</v>
      </c>
    </row>
    <row r="422" spans="1:9" x14ac:dyDescent="0.3">
      <c r="A422" s="2">
        <v>45600</v>
      </c>
      <c r="B422" t="str">
        <f>TEXT(A422,"mmmm ")</f>
        <v xml:space="preserve">november </v>
      </c>
      <c r="C422">
        <v>-12.1</v>
      </c>
      <c r="D422" t="s">
        <v>9</v>
      </c>
      <c r="E422" t="s">
        <v>530</v>
      </c>
      <c r="F422" t="s">
        <v>18</v>
      </c>
      <c r="G422">
        <f>IF(F422="Uitgave", -ABS(C422), ABS(C422))</f>
        <v>-12.1</v>
      </c>
      <c r="H422" t="str">
        <f>VLOOKUP(Tabel1[[#This Row],[categorie]],Lijst!A:B,2,FALSE)</f>
        <v>Variabel</v>
      </c>
      <c r="I422" t="str">
        <f>IF(OR(AND(F422="Uitgave", C422&lt;0), AND(F422="Inkomst", C422&gt;0)), "OK", "FOUT")</f>
        <v>OK</v>
      </c>
    </row>
    <row r="423" spans="1:9" x14ac:dyDescent="0.3">
      <c r="A423" s="2">
        <v>45600</v>
      </c>
      <c r="B423" t="str">
        <f>TEXT(A423,"mmmm ")</f>
        <v xml:space="preserve">november </v>
      </c>
      <c r="C423">
        <v>-6.7</v>
      </c>
      <c r="D423" t="s">
        <v>3</v>
      </c>
      <c r="E423" t="s">
        <v>521</v>
      </c>
      <c r="F423" t="s">
        <v>18</v>
      </c>
      <c r="G423">
        <f>IF(F423="Uitgave", -ABS(C423), ABS(C423))</f>
        <v>-6.7</v>
      </c>
      <c r="H423" t="str">
        <f>VLOOKUP(Tabel1[[#This Row],[categorie]],Lijst!A:B,2,FALSE)</f>
        <v>Vast</v>
      </c>
      <c r="I423" t="str">
        <f>IF(OR(AND(F423="Uitgave", C423&lt;0), AND(F423="Inkomst", C423&gt;0)), "OK", "FOUT")</f>
        <v>OK</v>
      </c>
    </row>
    <row r="424" spans="1:9" x14ac:dyDescent="0.3">
      <c r="A424" s="2">
        <v>45600</v>
      </c>
      <c r="B424" t="str">
        <f>TEXT(A424,"mmmm ")</f>
        <v xml:space="preserve">november </v>
      </c>
      <c r="C424">
        <v>-95</v>
      </c>
      <c r="D424" t="str" cm="1">
        <f t="array" ref="D424">IFERROR(
  _xlfn.XLOOKUP(TRUE, ISNUMBER(FIND(Trefwoorden!$A$2:$A$99, E424)), Trefwoorden!$B$2:$B$99),
  "Onbekend"
)</f>
        <v>gas/elektriciteit</v>
      </c>
      <c r="E424" t="s">
        <v>517</v>
      </c>
      <c r="F424" t="s">
        <v>18</v>
      </c>
      <c r="G424">
        <f>IF(F424="Uitgave", -ABS(C424), ABS(C424))</f>
        <v>-95</v>
      </c>
      <c r="H424" t="str">
        <f>VLOOKUP(Tabel1[[#This Row],[categorie]],Lijst!A:B,2,FALSE)</f>
        <v>Vast</v>
      </c>
      <c r="I424" t="str">
        <f>IF(OR(AND(F424="Uitgave", C424&lt;0), AND(F424="Inkomst", C424&gt;0)), "OK", "FOUT")</f>
        <v>OK</v>
      </c>
    </row>
    <row r="425" spans="1:9" x14ac:dyDescent="0.3">
      <c r="A425" s="2">
        <v>45600</v>
      </c>
      <c r="B425" t="str">
        <f>TEXT(A425,"mmmm ")</f>
        <v xml:space="preserve">november </v>
      </c>
      <c r="C425">
        <v>-18.5</v>
      </c>
      <c r="D425" t="s">
        <v>75</v>
      </c>
      <c r="E425" t="s">
        <v>537</v>
      </c>
      <c r="F425" t="s">
        <v>18</v>
      </c>
      <c r="G425">
        <f>IF(F425="Uitgave", -ABS(C425), ABS(C425))</f>
        <v>-18.5</v>
      </c>
      <c r="H425" t="str">
        <f>VLOOKUP(Tabel1[[#This Row],[categorie]],Lijst!A:B,2,FALSE)</f>
        <v>Variabel</v>
      </c>
      <c r="I425" t="str">
        <f>IF(OR(AND(F425="Uitgave", C425&lt;0), AND(F425="Inkomst", C425&gt;0)), "OK", "FOUT")</f>
        <v>OK</v>
      </c>
    </row>
    <row r="426" spans="1:9" x14ac:dyDescent="0.3">
      <c r="A426" s="2">
        <v>45600</v>
      </c>
      <c r="B426" t="str">
        <f>TEXT(A426,"mmmm ")</f>
        <v xml:space="preserve">november </v>
      </c>
      <c r="C426">
        <v>-5</v>
      </c>
      <c r="D426" t="s">
        <v>75</v>
      </c>
      <c r="E426" t="s">
        <v>538</v>
      </c>
      <c r="F426" t="s">
        <v>18</v>
      </c>
      <c r="G426">
        <f>IF(F426="Uitgave", -ABS(C426), ABS(C426))</f>
        <v>-5</v>
      </c>
      <c r="H426" t="str">
        <f>VLOOKUP(Tabel1[[#This Row],[categorie]],Lijst!A:B,2,FALSE)</f>
        <v>Variabel</v>
      </c>
      <c r="I426" t="str">
        <f>IF(OR(AND(F426="Uitgave", C426&lt;0), AND(F426="Inkomst", C426&gt;0)), "OK", "FOUT")</f>
        <v>OK</v>
      </c>
    </row>
    <row r="427" spans="1:9" x14ac:dyDescent="0.3">
      <c r="A427" s="2">
        <v>45600</v>
      </c>
      <c r="B427" t="str">
        <f>TEXT(A427,"mmmm ")</f>
        <v xml:space="preserve">november </v>
      </c>
      <c r="C427">
        <v>-18.2</v>
      </c>
      <c r="D427" t="str" cm="1">
        <f t="array" ref="D427">IFERROR(
  _xlfn.XLOOKUP(TRUE, ISNUMBER(FIND(Trefwoorden!$A$2:$A$99, E427)), Trefwoorden!$B$2:$B$99),
  "Onbekend"
)</f>
        <v>EuroShop</v>
      </c>
      <c r="E427" t="s">
        <v>518</v>
      </c>
      <c r="F427" t="str">
        <f>VLOOKUP(Tabel1[[#This Row],[categorie]],Lijst!A:C,3,FALSE)</f>
        <v>Uitgave</v>
      </c>
      <c r="G427">
        <f>IF(F427="Uitgave", -ABS(C427), ABS(C427))</f>
        <v>-18.2</v>
      </c>
      <c r="H427" t="str">
        <f>VLOOKUP(Tabel1[[#This Row],[categorie]],Lijst!A:B,2,FALSE)</f>
        <v>Variabel</v>
      </c>
      <c r="I427" t="str">
        <f>IF(OR(AND(F427="Uitgave", C427&lt;0), AND(F427="Inkomst", C427&gt;0)), "OK", "FOUT")</f>
        <v>OK</v>
      </c>
    </row>
    <row r="428" spans="1:9" x14ac:dyDescent="0.3">
      <c r="A428" s="2">
        <v>45600</v>
      </c>
      <c r="B428" t="str">
        <f>TEXT(A428,"mmmm ")</f>
        <v xml:space="preserve">november </v>
      </c>
      <c r="C428">
        <v>-12.34</v>
      </c>
      <c r="D428" t="str" cm="1">
        <f t="array" ref="D428">IFERROR(
  _xlfn.XLOOKUP(TRUE, ISNUMBER(FIND(Trefwoorden!$A$2:$A$99, E428)), Trefwoorden!$B$2:$B$99),
  "Onbekend"
)</f>
        <v>voeding</v>
      </c>
      <c r="E428" t="s">
        <v>519</v>
      </c>
      <c r="F428" t="str">
        <f>VLOOKUP(Tabel1[[#This Row],[categorie]],Lijst!A:C,3,FALSE)</f>
        <v>Uitgave</v>
      </c>
      <c r="G428">
        <f>IF(F428="Uitgave", -ABS(C428), ABS(C428))</f>
        <v>-12.34</v>
      </c>
      <c r="H428" t="str">
        <f>VLOOKUP(Tabel1[[#This Row],[categorie]],Lijst!A:B,2,FALSE)</f>
        <v>Vast</v>
      </c>
      <c r="I428" t="str">
        <f>IF(OR(AND(F428="Uitgave", C428&lt;0), AND(F428="Inkomst", C428&gt;0)), "OK", "FOUT")</f>
        <v>OK</v>
      </c>
    </row>
    <row r="429" spans="1:9" x14ac:dyDescent="0.3">
      <c r="A429" s="2">
        <v>45600</v>
      </c>
      <c r="B429" t="str">
        <f>TEXT(A429,"mmmm ")</f>
        <v xml:space="preserve">november </v>
      </c>
      <c r="C429">
        <v>-9.59</v>
      </c>
      <c r="D429" t="str" cm="1">
        <f t="array" ref="D429">IFERROR(
  _xlfn.XLOOKUP(TRUE, ISNUMBER(FIND(Trefwoorden!$A$2:$A$99, E429)), Trefwoorden!$B$2:$B$99),
  "Onbekend"
)</f>
        <v>voeding</v>
      </c>
      <c r="E429" t="s">
        <v>520</v>
      </c>
      <c r="F429" t="str">
        <f>VLOOKUP(Tabel1[[#This Row],[categorie]],Lijst!A:C,3,FALSE)</f>
        <v>Uitgave</v>
      </c>
      <c r="G429">
        <f>IF(F429="Uitgave", -ABS(C429), ABS(C429))</f>
        <v>-9.59</v>
      </c>
      <c r="H429" t="str">
        <f>VLOOKUP(Tabel1[[#This Row],[categorie]],Lijst!A:B,2,FALSE)</f>
        <v>Vast</v>
      </c>
      <c r="I429" t="str">
        <f>IF(OR(AND(F429="Uitgave", C429&lt;0), AND(F429="Inkomst", C429&gt;0)), "OK", "FOUT")</f>
        <v>OK</v>
      </c>
    </row>
    <row r="430" spans="1:9" x14ac:dyDescent="0.3">
      <c r="A430" s="2">
        <v>45600</v>
      </c>
      <c r="B430" t="str">
        <f>TEXT(A430,"mmmm ")</f>
        <v xml:space="preserve">november </v>
      </c>
      <c r="C430">
        <v>-5.82</v>
      </c>
      <c r="D430" t="str" cm="1">
        <f t="array" ref="D430">IFERROR(
  _xlfn.XLOOKUP(TRUE, ISNUMBER(FIND(Trefwoorden!$A$2:$A$99, E430)), Trefwoorden!$B$2:$B$99),
  "Onbekend"
)</f>
        <v>Laadbeurt</v>
      </c>
      <c r="E430" t="s">
        <v>522</v>
      </c>
      <c r="F430" t="str">
        <f>VLOOKUP(Tabel1[[#This Row],[categorie]],Lijst!A:C,3,FALSE)</f>
        <v>Uitgave</v>
      </c>
      <c r="G430">
        <f>IF(F430="Uitgave", -ABS(C430), ABS(C430))</f>
        <v>-5.82</v>
      </c>
      <c r="H430" t="str">
        <f>VLOOKUP(Tabel1[[#This Row],[categorie]],Lijst!A:B,2,FALSE)</f>
        <v>Vast</v>
      </c>
      <c r="I430" t="str">
        <f>IF(OR(AND(F430="Uitgave", C430&lt;0), AND(F430="Inkomst", C430&gt;0)), "OK", "FOUT")</f>
        <v>OK</v>
      </c>
    </row>
    <row r="431" spans="1:9" x14ac:dyDescent="0.3">
      <c r="A431" s="2">
        <v>45600</v>
      </c>
      <c r="B431" t="str">
        <f>TEXT(A431,"mmmm ")</f>
        <v xml:space="preserve">november </v>
      </c>
      <c r="C431">
        <v>-5</v>
      </c>
      <c r="D431" t="str" cm="1">
        <f t="array" ref="D431">IFERROR(
  _xlfn.XLOOKUP(TRUE, ISNUMBER(FIND(Trefwoorden!$A$2:$A$99, E431)), Trefwoorden!$B$2:$B$99),
  "Onbekend"
)</f>
        <v>Laadbeurt</v>
      </c>
      <c r="E431" t="s">
        <v>523</v>
      </c>
      <c r="F431" t="str">
        <f>VLOOKUP(Tabel1[[#This Row],[categorie]],Lijst!A:C,3,FALSE)</f>
        <v>Uitgave</v>
      </c>
      <c r="G431">
        <f>IF(F431="Uitgave", -ABS(C431), ABS(C431))</f>
        <v>-5</v>
      </c>
      <c r="H431" t="str">
        <f>VLOOKUP(Tabel1[[#This Row],[categorie]],Lijst!A:B,2,FALSE)</f>
        <v>Vast</v>
      </c>
      <c r="I431" t="str">
        <f>IF(OR(AND(F431="Uitgave", C431&lt;0), AND(F431="Inkomst", C431&gt;0)), "OK", "FOUT")</f>
        <v>OK</v>
      </c>
    </row>
    <row r="432" spans="1:9" x14ac:dyDescent="0.3">
      <c r="A432" s="2">
        <v>45600</v>
      </c>
      <c r="B432" t="str">
        <f>TEXT(A432,"mmmm ")</f>
        <v xml:space="preserve">november </v>
      </c>
      <c r="C432">
        <v>-6.4</v>
      </c>
      <c r="D432" t="s">
        <v>22</v>
      </c>
      <c r="E432" t="s">
        <v>524</v>
      </c>
      <c r="F432" t="str">
        <f>VLOOKUP(Tabel1[[#This Row],[categorie]],Lijst!A:C,3,FALSE)</f>
        <v>Uitgave</v>
      </c>
      <c r="G432">
        <f>IF(F432="Uitgave", -ABS(C432), ABS(C432))</f>
        <v>-6.4</v>
      </c>
      <c r="H432" t="str">
        <f>VLOOKUP(Tabel1[[#This Row],[categorie]],Lijst!A:B,2,FALSE)</f>
        <v>Variabel</v>
      </c>
      <c r="I432" t="str">
        <f>IF(OR(AND(F432="Uitgave", C432&lt;0), AND(F432="Inkomst", C432&gt;0)), "OK", "FOUT")</f>
        <v>OK</v>
      </c>
    </row>
    <row r="433" spans="1:9" x14ac:dyDescent="0.3">
      <c r="A433" s="2">
        <v>45600</v>
      </c>
      <c r="B433" t="str">
        <f>TEXT(A433,"mmmm ")</f>
        <v xml:space="preserve">november </v>
      </c>
      <c r="C433">
        <v>-1.5</v>
      </c>
      <c r="D433" t="s">
        <v>22</v>
      </c>
      <c r="E433" t="s">
        <v>525</v>
      </c>
      <c r="F433" t="str">
        <f>VLOOKUP(Tabel1[[#This Row],[categorie]],Lijst!A:C,3,FALSE)</f>
        <v>Uitgave</v>
      </c>
      <c r="G433">
        <f>IF(F433="Uitgave", -ABS(C433), ABS(C433))</f>
        <v>-1.5</v>
      </c>
      <c r="H433" t="str">
        <f>VLOOKUP(Tabel1[[#This Row],[categorie]],Lijst!A:B,2,FALSE)</f>
        <v>Variabel</v>
      </c>
      <c r="I433" t="str">
        <f>IF(OR(AND(F433="Uitgave", C433&lt;0), AND(F433="Inkomst", C433&gt;0)), "OK", "FOUT")</f>
        <v>OK</v>
      </c>
    </row>
    <row r="434" spans="1:9" x14ac:dyDescent="0.3">
      <c r="A434" s="2">
        <v>45600</v>
      </c>
      <c r="B434" t="str">
        <f>TEXT(A434,"mmmm ")</f>
        <v xml:space="preserve">november </v>
      </c>
      <c r="C434">
        <v>-22.4</v>
      </c>
      <c r="D434" t="s">
        <v>68</v>
      </c>
      <c r="E434" t="s">
        <v>526</v>
      </c>
      <c r="F434" t="str">
        <f>VLOOKUP(Tabel1[[#This Row],[categorie]],Lijst!A:C,3,FALSE)</f>
        <v>Uitgave</v>
      </c>
      <c r="G434">
        <f>IF(F434="Uitgave", -ABS(C434), ABS(C434))</f>
        <v>-22.4</v>
      </c>
      <c r="H434" t="str">
        <f>VLOOKUP(Tabel1[[#This Row],[categorie]],Lijst!A:B,2,FALSE)</f>
        <v>Variabel</v>
      </c>
      <c r="I434" t="str">
        <f>IF(OR(AND(F434="Uitgave", C434&lt;0), AND(F434="Inkomst", C434&gt;0)), "OK", "FOUT")</f>
        <v>OK</v>
      </c>
    </row>
    <row r="435" spans="1:9" x14ac:dyDescent="0.3">
      <c r="A435" s="2">
        <v>45600</v>
      </c>
      <c r="B435" t="str">
        <f>TEXT(A435,"mmmm ")</f>
        <v xml:space="preserve">november </v>
      </c>
      <c r="C435">
        <v>-10.6</v>
      </c>
      <c r="D435" t="str" cm="1">
        <f t="array" ref="D435">IFERROR(
  _xlfn.XLOOKUP(TRUE, ISNUMBER(FIND(Trefwoorden!$A$2:$A$99, E435)), Trefwoorden!$B$2:$B$99),
  "Onbekend"
)</f>
        <v>Laadbeurt</v>
      </c>
      <c r="E435" t="s">
        <v>527</v>
      </c>
      <c r="F435" t="str">
        <f>VLOOKUP(Tabel1[[#This Row],[categorie]],Lijst!A:C,3,FALSE)</f>
        <v>Uitgave</v>
      </c>
      <c r="G435">
        <f>IF(F435="Uitgave", -ABS(C435), ABS(C435))</f>
        <v>-10.6</v>
      </c>
      <c r="H435" t="str">
        <f>VLOOKUP(Tabel1[[#This Row],[categorie]],Lijst!A:B,2,FALSE)</f>
        <v>Vast</v>
      </c>
      <c r="I435" t="str">
        <f>IF(OR(AND(F435="Uitgave", C435&lt;0), AND(F435="Inkomst", C435&gt;0)), "OK", "FOUT")</f>
        <v>OK</v>
      </c>
    </row>
    <row r="436" spans="1:9" x14ac:dyDescent="0.3">
      <c r="A436" s="2">
        <v>45600</v>
      </c>
      <c r="B436" t="str">
        <f>TEXT(A436,"mmmm ")</f>
        <v xml:space="preserve">november </v>
      </c>
      <c r="C436">
        <v>-5</v>
      </c>
      <c r="D436" t="str" cm="1">
        <f t="array" ref="D436">IFERROR(
  _xlfn.XLOOKUP(TRUE, ISNUMBER(FIND(Trefwoorden!$A$2:$A$99, E436)), Trefwoorden!$B$2:$B$99),
  "Onbekend"
)</f>
        <v>Laadbeurt</v>
      </c>
      <c r="E436" t="s">
        <v>528</v>
      </c>
      <c r="F436" t="str">
        <f>VLOOKUP(Tabel1[[#This Row],[categorie]],Lijst!A:C,3,FALSE)</f>
        <v>Uitgave</v>
      </c>
      <c r="G436">
        <f>IF(F436="Uitgave", -ABS(C436), ABS(C436))</f>
        <v>-5</v>
      </c>
      <c r="H436" t="str">
        <f>VLOOKUP(Tabel1[[#This Row],[categorie]],Lijst!A:B,2,FALSE)</f>
        <v>Vast</v>
      </c>
      <c r="I436" t="str">
        <f>IF(OR(AND(F436="Uitgave", C436&lt;0), AND(F436="Inkomst", C436&gt;0)), "OK", "FOUT")</f>
        <v>OK</v>
      </c>
    </row>
    <row r="437" spans="1:9" x14ac:dyDescent="0.3">
      <c r="A437" s="2">
        <v>45600</v>
      </c>
      <c r="B437" t="str">
        <f>TEXT(A437,"mmmm ")</f>
        <v xml:space="preserve">november </v>
      </c>
      <c r="C437">
        <v>-3</v>
      </c>
      <c r="D437" t="s">
        <v>3</v>
      </c>
      <c r="E437" t="s">
        <v>529</v>
      </c>
      <c r="F437" t="str">
        <f>VLOOKUP(Tabel1[[#This Row],[categorie]],Lijst!A:C,3,FALSE)</f>
        <v>Uitgave</v>
      </c>
      <c r="G437">
        <f>IF(F437="Uitgave", -ABS(C437), ABS(C437))</f>
        <v>-3</v>
      </c>
      <c r="H437" t="str">
        <f>VLOOKUP(Tabel1[[#This Row],[categorie]],Lijst!A:B,2,FALSE)</f>
        <v>Vast</v>
      </c>
      <c r="I437" t="str">
        <f>IF(OR(AND(F437="Uitgave", C437&lt;0), AND(F437="Inkomst", C437&gt;0)), "OK", "FOUT")</f>
        <v>OK</v>
      </c>
    </row>
    <row r="438" spans="1:9" x14ac:dyDescent="0.3">
      <c r="A438" s="2">
        <v>45600</v>
      </c>
      <c r="B438" t="str">
        <f>TEXT(A438,"mmmm ")</f>
        <v xml:space="preserve">november </v>
      </c>
      <c r="C438">
        <v>-5.79</v>
      </c>
      <c r="D438" t="str" cm="1">
        <f t="array" ref="D438">IFERROR(
  _xlfn.XLOOKUP(TRUE, ISNUMBER(FIND(Trefwoorden!$A$2:$A$99, E438)), Trefwoorden!$B$2:$B$99),
  "Onbekend"
)</f>
        <v>voeding</v>
      </c>
      <c r="E438" t="s">
        <v>531</v>
      </c>
      <c r="F438" t="str">
        <f>VLOOKUP(Tabel1[[#This Row],[categorie]],Lijst!A:C,3,FALSE)</f>
        <v>Uitgave</v>
      </c>
      <c r="G438">
        <f>IF(F438="Uitgave", -ABS(C438), ABS(C438))</f>
        <v>-5.79</v>
      </c>
      <c r="H438" t="str">
        <f>VLOOKUP(Tabel1[[#This Row],[categorie]],Lijst!A:B,2,FALSE)</f>
        <v>Vast</v>
      </c>
      <c r="I438" t="str">
        <f>IF(OR(AND(F438="Uitgave", C438&lt;0), AND(F438="Inkomst", C438&gt;0)), "OK", "FOUT")</f>
        <v>OK</v>
      </c>
    </row>
    <row r="439" spans="1:9" x14ac:dyDescent="0.3">
      <c r="A439" s="2">
        <v>45600</v>
      </c>
      <c r="B439" t="str">
        <f>TEXT(A439,"mmmm ")</f>
        <v xml:space="preserve">november </v>
      </c>
      <c r="C439">
        <v>-7.98</v>
      </c>
      <c r="D439" t="str" cm="1">
        <f t="array" ref="D439">IFERROR(
  _xlfn.XLOOKUP(TRUE, ISNUMBER(FIND(Trefwoorden!$A$2:$A$99, E439)), Trefwoorden!$B$2:$B$99),
  "Onbekend"
)</f>
        <v>voeding</v>
      </c>
      <c r="E439" t="s">
        <v>532</v>
      </c>
      <c r="F439" t="str">
        <f>VLOOKUP(Tabel1[[#This Row],[categorie]],Lijst!A:C,3,FALSE)</f>
        <v>Uitgave</v>
      </c>
      <c r="G439">
        <f>IF(F439="Uitgave", -ABS(C439), ABS(C439))</f>
        <v>-7.98</v>
      </c>
      <c r="H439" t="str">
        <f>VLOOKUP(Tabel1[[#This Row],[categorie]],Lijst!A:B,2,FALSE)</f>
        <v>Vast</v>
      </c>
      <c r="I439" t="str">
        <f>IF(OR(AND(F439="Uitgave", C439&lt;0), AND(F439="Inkomst", C439&gt;0)), "OK", "FOUT")</f>
        <v>OK</v>
      </c>
    </row>
    <row r="440" spans="1:9" x14ac:dyDescent="0.3">
      <c r="A440" s="2">
        <v>45600</v>
      </c>
      <c r="B440" t="str">
        <f>TEXT(A440,"mmmm ")</f>
        <v xml:space="preserve">november </v>
      </c>
      <c r="C440">
        <v>-119.95</v>
      </c>
      <c r="D440" t="s">
        <v>32</v>
      </c>
      <c r="E440" t="s">
        <v>533</v>
      </c>
      <c r="F440" t="str">
        <f>VLOOKUP(Tabel1[[#This Row],[categorie]],Lijst!A:C,3,FALSE)</f>
        <v>Uitgave</v>
      </c>
      <c r="G440">
        <f>IF(F440="Uitgave", -ABS(C440), ABS(C440))</f>
        <v>-119.95</v>
      </c>
      <c r="H440" t="str">
        <f>VLOOKUP(Tabel1[[#This Row],[categorie]],Lijst!A:B,2,FALSE)</f>
        <v>Variabel</v>
      </c>
      <c r="I440" t="str">
        <f>IF(OR(AND(F440="Uitgave", C440&lt;0), AND(F440="Inkomst", C440&gt;0)), "OK", "FOUT")</f>
        <v>OK</v>
      </c>
    </row>
    <row r="441" spans="1:9" x14ac:dyDescent="0.3">
      <c r="A441" s="2">
        <v>45600</v>
      </c>
      <c r="B441" t="str">
        <f>TEXT(A441,"mmmm ")</f>
        <v xml:space="preserve">november </v>
      </c>
      <c r="C441">
        <v>-24.95</v>
      </c>
      <c r="D441" t="s">
        <v>35</v>
      </c>
      <c r="E441" t="s">
        <v>534</v>
      </c>
      <c r="F441" t="str">
        <f>VLOOKUP(Tabel1[[#This Row],[categorie]],Lijst!A:C,3,FALSE)</f>
        <v>Uitgave</v>
      </c>
      <c r="G441">
        <f>IF(F441="Uitgave", -ABS(C441), ABS(C441))</f>
        <v>-24.95</v>
      </c>
      <c r="H441" t="str">
        <f>VLOOKUP(Tabel1[[#This Row],[categorie]],Lijst!A:B,2,FALSE)</f>
        <v>Variabel</v>
      </c>
      <c r="I441" t="str">
        <f>IF(OR(AND(F441="Uitgave", C441&lt;0), AND(F441="Inkomst", C441&gt;0)), "OK", "FOUT")</f>
        <v>OK</v>
      </c>
    </row>
    <row r="442" spans="1:9" x14ac:dyDescent="0.3">
      <c r="A442" s="2">
        <v>45600</v>
      </c>
      <c r="B442" t="str">
        <f>TEXT(A442,"mmmm ")</f>
        <v xml:space="preserve">november </v>
      </c>
      <c r="C442">
        <v>-33.67</v>
      </c>
      <c r="D442" t="str" cm="1">
        <f t="array" ref="D442">IFERROR(
  _xlfn.XLOOKUP(TRUE, ISNUMBER(FIND(Trefwoorden!$A$2:$A$99, E442)), Trefwoorden!$B$2:$B$99),
  "Onbekend"
)</f>
        <v>voeding</v>
      </c>
      <c r="E442" t="s">
        <v>535</v>
      </c>
      <c r="F442" t="str">
        <f>VLOOKUP(Tabel1[[#This Row],[categorie]],Lijst!A:C,3,FALSE)</f>
        <v>Uitgave</v>
      </c>
      <c r="G442">
        <f>IF(F442="Uitgave", -ABS(C442), ABS(C442))</f>
        <v>-33.67</v>
      </c>
      <c r="H442" t="str">
        <f>VLOOKUP(Tabel1[[#This Row],[categorie]],Lijst!A:B,2,FALSE)</f>
        <v>Vast</v>
      </c>
      <c r="I442" t="str">
        <f>IF(OR(AND(F442="Uitgave", C442&lt;0), AND(F442="Inkomst", C442&gt;0)), "OK", "FOUT")</f>
        <v>OK</v>
      </c>
    </row>
    <row r="443" spans="1:9" x14ac:dyDescent="0.3">
      <c r="A443" s="2">
        <v>45600</v>
      </c>
      <c r="B443" t="str">
        <f>TEXT(A443,"mmmm ")</f>
        <v xml:space="preserve">november </v>
      </c>
      <c r="C443">
        <v>-4.2</v>
      </c>
      <c r="D443" t="str" cm="1">
        <f t="array" ref="D443">IFERROR(
  _xlfn.XLOOKUP(TRUE, ISNUMBER(FIND(Trefwoorden!$A$2:$A$99, E443)), Trefwoorden!$B$2:$B$99),
  "Onbekend"
)</f>
        <v>Laadbeurt</v>
      </c>
      <c r="E443" t="s">
        <v>536</v>
      </c>
      <c r="F443" t="str">
        <f>VLOOKUP(Tabel1[[#This Row],[categorie]],Lijst!A:C,3,FALSE)</f>
        <v>Uitgave</v>
      </c>
      <c r="G443">
        <f>IF(F443="Uitgave", -ABS(C443), ABS(C443))</f>
        <v>-4.2</v>
      </c>
      <c r="H443" t="str">
        <f>VLOOKUP(Tabel1[[#This Row],[categorie]],Lijst!A:B,2,FALSE)</f>
        <v>Vast</v>
      </c>
      <c r="I443" t="str">
        <f>IF(OR(AND(F443="Uitgave", C443&lt;0), AND(F443="Inkomst", C443&gt;0)), "OK", "FOUT")</f>
        <v>OK</v>
      </c>
    </row>
    <row r="444" spans="1:9" x14ac:dyDescent="0.3">
      <c r="A444" s="2">
        <v>45600</v>
      </c>
      <c r="B444" t="str">
        <f>TEXT(A444,"mmmm ")</f>
        <v xml:space="preserve">november </v>
      </c>
      <c r="C444">
        <v>-40.619999999999997</v>
      </c>
      <c r="D444" t="str" cm="1">
        <f t="array" ref="D444">IFERROR(
  _xlfn.XLOOKUP(TRUE, ISNUMBER(FIND(Trefwoorden!$A$2:$A$99, E444)), Trefwoorden!$B$2:$B$99),
  "Onbekend"
)</f>
        <v>Hospitalisatie</v>
      </c>
      <c r="E444" t="s">
        <v>540</v>
      </c>
      <c r="F444" t="str">
        <f>VLOOKUP(Tabel1[[#This Row],[categorie]],Lijst!A:C,3,FALSE)</f>
        <v>Uitgave</v>
      </c>
      <c r="G444">
        <f>IF(F444="Uitgave", -ABS(C444), ABS(C444))</f>
        <v>-40.619999999999997</v>
      </c>
      <c r="H444" t="str">
        <f>VLOOKUP(Tabel1[[#This Row],[categorie]],Lijst!A:B,2,FALSE)</f>
        <v>Vast</v>
      </c>
      <c r="I444" t="str">
        <f>IF(OR(AND(F444="Uitgave", C444&lt;0), AND(F444="Inkomst", C444&gt;0)), "OK", "FOUT")</f>
        <v>OK</v>
      </c>
    </row>
    <row r="445" spans="1:9" x14ac:dyDescent="0.3">
      <c r="A445" s="2">
        <v>45601</v>
      </c>
      <c r="B445" t="str">
        <f>TEXT(A445,"mmmm ")</f>
        <v xml:space="preserve">november </v>
      </c>
      <c r="C445">
        <v>-15</v>
      </c>
      <c r="D445" t="str" cm="1">
        <f t="array" ref="D445">IFERROR(
  _xlfn.XLOOKUP(TRUE, ISNUMBER(FIND(Trefwoorden!$A$2:$A$99, E445)), Trefwoorden!$B$2:$B$99),
  "Onbekend"
)</f>
        <v>vakbond</v>
      </c>
      <c r="E445" t="s">
        <v>516</v>
      </c>
      <c r="F445" t="s">
        <v>18</v>
      </c>
      <c r="G445">
        <f>IF(F445="Uitgave", -ABS(C445), ABS(C445))</f>
        <v>-15</v>
      </c>
      <c r="H445" t="str">
        <f>VLOOKUP(Tabel1[[#This Row],[categorie]],Lijst!A:B,2,FALSE)</f>
        <v>Vast</v>
      </c>
      <c r="I445" t="str">
        <f>IF(OR(AND(F445="Uitgave", C445&lt;0), AND(F445="Inkomst", C445&gt;0)), "OK", "FOUT")</f>
        <v>OK</v>
      </c>
    </row>
    <row r="446" spans="1:9" x14ac:dyDescent="0.3">
      <c r="A446" s="2">
        <v>45601</v>
      </c>
      <c r="B446" t="str">
        <f>TEXT(A446,"mmmm ")</f>
        <v xml:space="preserve">november </v>
      </c>
      <c r="C446">
        <v>-4.2</v>
      </c>
      <c r="D446" t="s">
        <v>3</v>
      </c>
      <c r="E446" t="s">
        <v>515</v>
      </c>
      <c r="F446" t="s">
        <v>18</v>
      </c>
      <c r="G446">
        <f>IF(F446="Uitgave", -ABS(C446), ABS(C446))</f>
        <v>-4.2</v>
      </c>
      <c r="H446" t="str">
        <f>VLOOKUP(Tabel1[[#This Row],[categorie]],Lijst!A:B,2,FALSE)</f>
        <v>Vast</v>
      </c>
      <c r="I446" t="str">
        <f>IF(OR(AND(F446="Uitgave", C446&lt;0), AND(F446="Inkomst", C446&gt;0)), "OK", "FOUT")</f>
        <v>OK</v>
      </c>
    </row>
    <row r="447" spans="1:9" x14ac:dyDescent="0.3">
      <c r="A447" s="2">
        <v>45601</v>
      </c>
      <c r="B447" t="str">
        <f>TEXT(A447,"mmmm ")</f>
        <v xml:space="preserve">november </v>
      </c>
      <c r="C447">
        <v>-18.489999999999998</v>
      </c>
      <c r="D447" t="s">
        <v>75</v>
      </c>
      <c r="E447" t="s">
        <v>510</v>
      </c>
      <c r="F447" t="s">
        <v>18</v>
      </c>
      <c r="G447">
        <f>IF(F447="Uitgave", -ABS(C447), ABS(C447))</f>
        <v>-18.489999999999998</v>
      </c>
      <c r="H447" t="str">
        <f>VLOOKUP(Tabel1[[#This Row],[categorie]],Lijst!A:B,2,FALSE)</f>
        <v>Variabel</v>
      </c>
      <c r="I447" t="str">
        <f>IF(OR(AND(F447="Uitgave", C447&lt;0), AND(F447="Inkomst", C447&gt;0)), "OK", "FOUT")</f>
        <v>OK</v>
      </c>
    </row>
    <row r="448" spans="1:9" x14ac:dyDescent="0.3">
      <c r="A448" s="2">
        <v>45601</v>
      </c>
      <c r="B448" t="str">
        <f>TEXT(A448,"mmmm ")</f>
        <v xml:space="preserve">november </v>
      </c>
      <c r="C448">
        <v>-0.5</v>
      </c>
      <c r="D448" t="str" cm="1">
        <f t="array" ref="D448">IFERROR(
  _xlfn.XLOOKUP(TRUE, ISNUMBER(FIND(Trefwoorden!$A$2:$A$99, E448)), Trefwoorden!$B$2:$B$99),
  "Onbekend"
)</f>
        <v>automaat De Lijn</v>
      </c>
      <c r="E448" t="s">
        <v>511</v>
      </c>
      <c r="F448" t="str">
        <f>VLOOKUP(Tabel1[[#This Row],[categorie]],Lijst!A:C,3,FALSE)</f>
        <v>Uitgave</v>
      </c>
      <c r="G448">
        <f>IF(F448="Uitgave", -ABS(C448), ABS(C448))</f>
        <v>-0.5</v>
      </c>
      <c r="H448" t="str">
        <f>VLOOKUP(Tabel1[[#This Row],[categorie]],Lijst!A:B,2,FALSE)</f>
        <v>Variabel</v>
      </c>
      <c r="I448" t="str">
        <f>IF(OR(AND(F448="Uitgave", C448&lt;0), AND(F448="Inkomst", C448&gt;0)), "OK", "FOUT")</f>
        <v>OK</v>
      </c>
    </row>
    <row r="449" spans="1:9" x14ac:dyDescent="0.3">
      <c r="A449" s="2">
        <v>45601</v>
      </c>
      <c r="B449" t="str">
        <f>TEXT(A449,"mmmm ")</f>
        <v xml:space="preserve">november </v>
      </c>
      <c r="C449">
        <v>-0.5</v>
      </c>
      <c r="D449" t="str" cm="1">
        <f t="array" ref="D449">IFERROR(
  _xlfn.XLOOKUP(TRUE, ISNUMBER(FIND(Trefwoorden!$A$2:$A$99, E449)), Trefwoorden!$B$2:$B$99),
  "Onbekend"
)</f>
        <v>automaat De Lijn</v>
      </c>
      <c r="E449" t="s">
        <v>512</v>
      </c>
      <c r="F449" t="str">
        <f>VLOOKUP(Tabel1[[#This Row],[categorie]],Lijst!A:C,3,FALSE)</f>
        <v>Uitgave</v>
      </c>
      <c r="G449">
        <f>IF(F449="Uitgave", -ABS(C449), ABS(C449))</f>
        <v>-0.5</v>
      </c>
      <c r="H449" t="str">
        <f>VLOOKUP(Tabel1[[#This Row],[categorie]],Lijst!A:B,2,FALSE)</f>
        <v>Variabel</v>
      </c>
      <c r="I449" t="str">
        <f>IF(OR(AND(F449="Uitgave", C449&lt;0), AND(F449="Inkomst", C449&gt;0)), "OK", "FOUT")</f>
        <v>OK</v>
      </c>
    </row>
    <row r="450" spans="1:9" x14ac:dyDescent="0.3">
      <c r="A450" s="2">
        <v>45601</v>
      </c>
      <c r="B450" t="str">
        <f>TEXT(A450,"mmmm ")</f>
        <v xml:space="preserve">november </v>
      </c>
      <c r="C450">
        <v>-6.54</v>
      </c>
      <c r="D450" t="str" cm="1">
        <f t="array" ref="D450">IFERROR(
  _xlfn.XLOOKUP(TRUE, ISNUMBER(FIND(Trefwoorden!$A$2:$A$99, E450)), Trefwoorden!$B$2:$B$99),
  "Onbekend"
)</f>
        <v>voeding</v>
      </c>
      <c r="E450" t="s">
        <v>514</v>
      </c>
      <c r="F450" t="str">
        <f>VLOOKUP(Tabel1[[#This Row],[categorie]],Lijst!A:C,3,FALSE)</f>
        <v>Uitgave</v>
      </c>
      <c r="G450">
        <f>IF(F450="Uitgave", -ABS(C450), ABS(C450))</f>
        <v>-6.54</v>
      </c>
      <c r="H450" t="str">
        <f>VLOOKUP(Tabel1[[#This Row],[categorie]],Lijst!A:B,2,FALSE)</f>
        <v>Vast</v>
      </c>
      <c r="I450" t="str">
        <f>IF(OR(AND(F450="Uitgave", C450&lt;0), AND(F450="Inkomst", C450&gt;0)), "OK", "FOUT")</f>
        <v>OK</v>
      </c>
    </row>
    <row r="451" spans="1:9" x14ac:dyDescent="0.3">
      <c r="A451" s="2">
        <v>45602</v>
      </c>
      <c r="B451" t="str">
        <f>TEXT(A451,"mmmm ")</f>
        <v xml:space="preserve">november </v>
      </c>
      <c r="C451">
        <v>-19.649999999999999</v>
      </c>
      <c r="D451" t="str" cm="1">
        <f t="array" ref="D451">IFERROR(
  _xlfn.XLOOKUP(TRUE, ISNUMBER(FIND(Trefwoorden!$A$2:$A$99, E451)), Trefwoorden!$B$2:$B$99),
  "Onbekend"
)</f>
        <v>vakbond</v>
      </c>
      <c r="E451" t="s">
        <v>509</v>
      </c>
      <c r="F451" t="s">
        <v>18</v>
      </c>
      <c r="G451">
        <f>IF(F451="Uitgave", -ABS(C451), ABS(C451))</f>
        <v>-19.649999999999999</v>
      </c>
      <c r="H451" t="str">
        <f>VLOOKUP(Tabel1[[#This Row],[categorie]],Lijst!A:B,2,FALSE)</f>
        <v>Vast</v>
      </c>
      <c r="I451" t="str">
        <f>IF(OR(AND(F451="Uitgave", C451&lt;0), AND(F451="Inkomst", C451&gt;0)), "OK", "FOUT")</f>
        <v>OK</v>
      </c>
    </row>
    <row r="452" spans="1:9" x14ac:dyDescent="0.3">
      <c r="A452" s="2">
        <v>45602</v>
      </c>
      <c r="B452" t="str">
        <f>TEXT(A452,"mmmm ")</f>
        <v xml:space="preserve">november </v>
      </c>
      <c r="C452">
        <v>-37.770000000000003</v>
      </c>
      <c r="D452" t="s">
        <v>82</v>
      </c>
      <c r="E452" t="s">
        <v>508</v>
      </c>
      <c r="F452" t="s">
        <v>18</v>
      </c>
      <c r="G452">
        <f>IF(F452="Uitgave", -ABS(C452), ABS(C452))</f>
        <v>-37.770000000000003</v>
      </c>
      <c r="H452" t="str">
        <f>VLOOKUP(Tabel1[[#This Row],[categorie]],Lijst!A:B,2,FALSE)</f>
        <v>Vast</v>
      </c>
      <c r="I452" t="str">
        <f>IF(OR(AND(F452="Uitgave", C452&lt;0), AND(F452="Inkomst", C452&gt;0)), "OK", "FOUT")</f>
        <v>OK</v>
      </c>
    </row>
    <row r="453" spans="1:9" x14ac:dyDescent="0.3">
      <c r="A453" s="2">
        <v>45602</v>
      </c>
      <c r="B453" t="str">
        <f>TEXT(A453,"mmmm ")</f>
        <v xml:space="preserve">november </v>
      </c>
      <c r="C453">
        <v>-1.5</v>
      </c>
      <c r="D453" t="s">
        <v>3</v>
      </c>
      <c r="E453" t="s">
        <v>507</v>
      </c>
      <c r="F453" t="s">
        <v>18</v>
      </c>
      <c r="G453">
        <f>IF(F453="Uitgave", -ABS(C453), ABS(C453))</f>
        <v>-1.5</v>
      </c>
      <c r="H453" t="str">
        <f>VLOOKUP(Tabel1[[#This Row],[categorie]],Lijst!A:B,2,FALSE)</f>
        <v>Vast</v>
      </c>
      <c r="I453" t="str">
        <f>IF(OR(AND(F453="Uitgave", C453&lt;0), AND(F453="Inkomst", C453&gt;0)), "OK", "FOUT")</f>
        <v>OK</v>
      </c>
    </row>
    <row r="454" spans="1:9" x14ac:dyDescent="0.3">
      <c r="A454" s="2">
        <v>45602</v>
      </c>
      <c r="B454" t="str">
        <f>TEXT(A454,"mmmm ")</f>
        <v xml:space="preserve">november </v>
      </c>
      <c r="C454">
        <v>-325.86</v>
      </c>
      <c r="D454" t="s">
        <v>48</v>
      </c>
      <c r="E454" t="s">
        <v>501</v>
      </c>
      <c r="F454" t="s">
        <v>18</v>
      </c>
      <c r="G454">
        <f>IF(F454="Uitgave", -ABS(C454), ABS(C454))</f>
        <v>-325.86</v>
      </c>
      <c r="H454" t="str">
        <f>VLOOKUP(Tabel1[[#This Row],[categorie]],Lijst!A:B,2,FALSE)</f>
        <v>Variabel</v>
      </c>
      <c r="I454" t="str">
        <f>IF(OR(AND(F454="Uitgave", C454&lt;0), AND(F454="Inkomst", C454&gt;0)), "OK", "FOUT")</f>
        <v>OK</v>
      </c>
    </row>
    <row r="455" spans="1:9" x14ac:dyDescent="0.3">
      <c r="A455" s="2">
        <v>45602</v>
      </c>
      <c r="B455" t="str">
        <f>TEXT(A455,"mmmm ")</f>
        <v xml:space="preserve">november </v>
      </c>
      <c r="C455">
        <v>-7.5</v>
      </c>
      <c r="D455" t="s">
        <v>75</v>
      </c>
      <c r="E455" t="s">
        <v>500</v>
      </c>
      <c r="F455" t="s">
        <v>18</v>
      </c>
      <c r="G455">
        <f>IF(F455="Uitgave", -ABS(C455), ABS(C455))</f>
        <v>-7.5</v>
      </c>
      <c r="H455" t="str">
        <f>VLOOKUP(Tabel1[[#This Row],[categorie]],Lijst!A:B,2,FALSE)</f>
        <v>Variabel</v>
      </c>
      <c r="I455" t="str">
        <f>IF(OR(AND(F455="Uitgave", C455&lt;0), AND(F455="Inkomst", C455&gt;0)), "OK", "FOUT")</f>
        <v>OK</v>
      </c>
    </row>
    <row r="456" spans="1:9" x14ac:dyDescent="0.3">
      <c r="A456" s="2">
        <v>45602</v>
      </c>
      <c r="B456" t="str">
        <f>TEXT(A456,"mmmm ")</f>
        <v xml:space="preserve">november </v>
      </c>
      <c r="C456">
        <v>785</v>
      </c>
      <c r="D456" t="s">
        <v>75</v>
      </c>
      <c r="E456" t="s">
        <v>506</v>
      </c>
      <c r="F456" t="s">
        <v>17</v>
      </c>
      <c r="G456">
        <f>IF(F456="Uitgave", -ABS(C456), ABS(C456))</f>
        <v>785</v>
      </c>
      <c r="H456" t="str">
        <f>VLOOKUP(Tabel1[[#This Row],[categorie]],Lijst!A:B,2,FALSE)</f>
        <v>Variabel</v>
      </c>
      <c r="I456" t="str">
        <f>IF(OR(AND(F456="Uitgave", C456&lt;0), AND(F456="Inkomst", C456&gt;0)), "OK", "FOUT")</f>
        <v>OK</v>
      </c>
    </row>
    <row r="457" spans="1:9" x14ac:dyDescent="0.3">
      <c r="A457" s="2">
        <v>45602</v>
      </c>
      <c r="B457" t="str">
        <f>TEXT(A457,"mmmm ")</f>
        <v xml:space="preserve">november </v>
      </c>
      <c r="C457">
        <v>-10.63</v>
      </c>
      <c r="D457" t="str" cm="1">
        <f t="array" ref="D457">IFERROR(
  _xlfn.XLOOKUP(TRUE, ISNUMBER(FIND(Trefwoorden!$A$2:$A$99, E457)), Trefwoorden!$B$2:$B$99),
  "Onbekend"
)</f>
        <v>voeding</v>
      </c>
      <c r="E457" t="s">
        <v>502</v>
      </c>
      <c r="F457" t="str">
        <f>VLOOKUP(Tabel1[[#This Row],[categorie]],Lijst!A:C,3,FALSE)</f>
        <v>Uitgave</v>
      </c>
      <c r="G457">
        <f>IF(F457="Uitgave", -ABS(C457), ABS(C457))</f>
        <v>-10.63</v>
      </c>
      <c r="H457" t="str">
        <f>VLOOKUP(Tabel1[[#This Row],[categorie]],Lijst!A:B,2,FALSE)</f>
        <v>Vast</v>
      </c>
      <c r="I457" t="str">
        <f>IF(OR(AND(F457="Uitgave", C457&lt;0), AND(F457="Inkomst", C457&gt;0)), "OK", "FOUT")</f>
        <v>OK</v>
      </c>
    </row>
    <row r="458" spans="1:9" x14ac:dyDescent="0.3">
      <c r="A458" s="2">
        <v>45602</v>
      </c>
      <c r="B458" t="str">
        <f>TEXT(A458,"mmmm ")</f>
        <v xml:space="preserve">november </v>
      </c>
      <c r="C458">
        <v>-9.33</v>
      </c>
      <c r="D458" t="str" cm="1">
        <f t="array" ref="D458">IFERROR(
  _xlfn.XLOOKUP(TRUE, ISNUMBER(FIND(Trefwoorden!$A$2:$A$99, E458)), Trefwoorden!$B$2:$B$99),
  "Onbekend"
)</f>
        <v>voeding</v>
      </c>
      <c r="E458" t="s">
        <v>503</v>
      </c>
      <c r="F458" t="str">
        <f>VLOOKUP(Tabel1[[#This Row],[categorie]],Lijst!A:C,3,FALSE)</f>
        <v>Uitgave</v>
      </c>
      <c r="G458">
        <f>IF(F458="Uitgave", -ABS(C458), ABS(C458))</f>
        <v>-9.33</v>
      </c>
      <c r="H458" t="str">
        <f>VLOOKUP(Tabel1[[#This Row],[categorie]],Lijst!A:B,2,FALSE)</f>
        <v>Vast</v>
      </c>
      <c r="I458" t="str">
        <f>IF(OR(AND(F458="Uitgave", C458&lt;0), AND(F458="Inkomst", C458&gt;0)), "OK", "FOUT")</f>
        <v>OK</v>
      </c>
    </row>
    <row r="459" spans="1:9" x14ac:dyDescent="0.3">
      <c r="A459" s="2">
        <v>45602</v>
      </c>
      <c r="B459" t="str">
        <f>TEXT(A459,"mmmm ")</f>
        <v xml:space="preserve">november </v>
      </c>
      <c r="C459">
        <v>-3.09</v>
      </c>
      <c r="D459" t="str" cm="1">
        <f t="array" ref="D459">IFERROR(
  _xlfn.XLOOKUP(TRUE, ISNUMBER(FIND(Trefwoorden!$A$2:$A$99, E459)), Trefwoorden!$B$2:$B$99),
  "Onbekend"
)</f>
        <v>voeding</v>
      </c>
      <c r="E459" t="s">
        <v>504</v>
      </c>
      <c r="F459" t="str">
        <f>VLOOKUP(Tabel1[[#This Row],[categorie]],Lijst!A:C,3,FALSE)</f>
        <v>Uitgave</v>
      </c>
      <c r="G459">
        <f>IF(F459="Uitgave", -ABS(C459), ABS(C459))</f>
        <v>-3.09</v>
      </c>
      <c r="H459" t="str">
        <f>VLOOKUP(Tabel1[[#This Row],[categorie]],Lijst!A:B,2,FALSE)</f>
        <v>Vast</v>
      </c>
      <c r="I459" t="str">
        <f>IF(OR(AND(F459="Uitgave", C459&lt;0), AND(F459="Inkomst", C459&gt;0)), "OK", "FOUT")</f>
        <v>OK</v>
      </c>
    </row>
    <row r="460" spans="1:9" x14ac:dyDescent="0.3">
      <c r="A460" s="2">
        <v>45602</v>
      </c>
      <c r="B460" t="str">
        <f>TEXT(A460,"mmmm ")</f>
        <v xml:space="preserve">november </v>
      </c>
      <c r="C460">
        <v>-1.99</v>
      </c>
      <c r="D460" t="str" cm="1">
        <f t="array" ref="D460">IFERROR(
  _xlfn.XLOOKUP(TRUE, ISNUMBER(FIND(Trefwoorden!$A$2:$A$99, E460)), Trefwoorden!$B$2:$B$99),
  "Onbekend"
)</f>
        <v>Action</v>
      </c>
      <c r="E460" t="s">
        <v>505</v>
      </c>
      <c r="F460" t="str">
        <f>VLOOKUP(Tabel1[[#This Row],[categorie]],Lijst!A:C,3,FALSE)</f>
        <v>Uitgave</v>
      </c>
      <c r="G460">
        <f>IF(F460="Uitgave", -ABS(C460), ABS(C460))</f>
        <v>-1.99</v>
      </c>
      <c r="H460" t="str">
        <f>VLOOKUP(Tabel1[[#This Row],[categorie]],Lijst!A:B,2,FALSE)</f>
        <v>Variabel</v>
      </c>
      <c r="I460" t="str">
        <f>IF(OR(AND(F460="Uitgave", C460&lt;0), AND(F460="Inkomst", C460&gt;0)), "OK", "FOUT")</f>
        <v>OK</v>
      </c>
    </row>
    <row r="461" spans="1:9" x14ac:dyDescent="0.3">
      <c r="A461" s="2">
        <v>45603</v>
      </c>
      <c r="B461" t="str">
        <f>TEXT(A461,"mmmm ")</f>
        <v xml:space="preserve">november </v>
      </c>
      <c r="C461">
        <v>-19.989999999999998</v>
      </c>
      <c r="D461" t="s">
        <v>48</v>
      </c>
      <c r="E461" t="s">
        <v>491</v>
      </c>
      <c r="F461" t="s">
        <v>18</v>
      </c>
      <c r="G461">
        <f>IF(F461="Uitgave", -ABS(C461), ABS(C461))</f>
        <v>-19.989999999999998</v>
      </c>
      <c r="H461" t="str">
        <f>VLOOKUP(Tabel1[[#This Row],[categorie]],Lijst!A:B,2,FALSE)</f>
        <v>Variabel</v>
      </c>
      <c r="I461" t="str">
        <f>IF(OR(AND(F461="Uitgave", C461&lt;0), AND(F461="Inkomst", C461&gt;0)), "OK", "FOUT")</f>
        <v>OK</v>
      </c>
    </row>
    <row r="462" spans="1:9" x14ac:dyDescent="0.3">
      <c r="A462" s="2">
        <v>45603</v>
      </c>
      <c r="B462" t="str">
        <f>TEXT(A462,"mmmm ")</f>
        <v xml:space="preserve">november </v>
      </c>
      <c r="C462">
        <v>-12.7</v>
      </c>
      <c r="D462" t="s">
        <v>3</v>
      </c>
      <c r="E462" t="s">
        <v>492</v>
      </c>
      <c r="F462" t="str">
        <f>VLOOKUP(Tabel1[[#This Row],[categorie]],Lijst!A:C,3,FALSE)</f>
        <v>Uitgave</v>
      </c>
      <c r="G462">
        <f>IF(F462="Uitgave", -ABS(C462), ABS(C462))</f>
        <v>-12.7</v>
      </c>
      <c r="H462" t="str">
        <f>VLOOKUP(Tabel1[[#This Row],[categorie]],Lijst!A:B,2,FALSE)</f>
        <v>Vast</v>
      </c>
      <c r="I462" t="str">
        <f>IF(OR(AND(F462="Uitgave", C462&lt;0), AND(F462="Inkomst", C462&gt;0)), "OK", "FOUT")</f>
        <v>OK</v>
      </c>
    </row>
    <row r="463" spans="1:9" x14ac:dyDescent="0.3">
      <c r="A463" s="2">
        <v>45603</v>
      </c>
      <c r="B463" t="str">
        <f>TEXT(A463,"mmmm ")</f>
        <v xml:space="preserve">november </v>
      </c>
      <c r="C463">
        <v>-7.48</v>
      </c>
      <c r="D463" t="str" cm="1">
        <f t="array" ref="D463">IFERROR(
  _xlfn.XLOOKUP(TRUE, ISNUMBER(FIND(Trefwoorden!$A$2:$A$99, E463)), Trefwoorden!$B$2:$B$99),
  "Onbekend"
)</f>
        <v>voeding</v>
      </c>
      <c r="E463" t="s">
        <v>493</v>
      </c>
      <c r="F463" t="str">
        <f>VLOOKUP(Tabel1[[#This Row],[categorie]],Lijst!A:C,3,FALSE)</f>
        <v>Uitgave</v>
      </c>
      <c r="G463">
        <f>IF(F463="Uitgave", -ABS(C463), ABS(C463))</f>
        <v>-7.48</v>
      </c>
      <c r="H463" t="str">
        <f>VLOOKUP(Tabel1[[#This Row],[categorie]],Lijst!A:B,2,FALSE)</f>
        <v>Vast</v>
      </c>
      <c r="I463" t="str">
        <f>IF(OR(AND(F463="Uitgave", C463&lt;0), AND(F463="Inkomst", C463&gt;0)), "OK", "FOUT")</f>
        <v>OK</v>
      </c>
    </row>
    <row r="464" spans="1:9" x14ac:dyDescent="0.3">
      <c r="A464" s="2">
        <v>45603</v>
      </c>
      <c r="B464" t="str">
        <f>TEXT(A464,"mmmm ")</f>
        <v xml:space="preserve">november </v>
      </c>
      <c r="C464">
        <v>-16.89</v>
      </c>
      <c r="D464" t="str" cm="1">
        <f t="array" ref="D464">IFERROR(
  _xlfn.XLOOKUP(TRUE, ISNUMBER(FIND(Trefwoorden!$A$2:$A$99, E464)), Trefwoorden!$B$2:$B$99),
  "Onbekend"
)</f>
        <v>voeding</v>
      </c>
      <c r="E464" t="s">
        <v>494</v>
      </c>
      <c r="F464" t="str">
        <f>VLOOKUP(Tabel1[[#This Row],[categorie]],Lijst!A:C,3,FALSE)</f>
        <v>Uitgave</v>
      </c>
      <c r="G464">
        <f>IF(F464="Uitgave", -ABS(C464), ABS(C464))</f>
        <v>-16.89</v>
      </c>
      <c r="H464" t="str">
        <f>VLOOKUP(Tabel1[[#This Row],[categorie]],Lijst!A:B,2,FALSE)</f>
        <v>Vast</v>
      </c>
      <c r="I464" t="str">
        <f>IF(OR(AND(F464="Uitgave", C464&lt;0), AND(F464="Inkomst", C464&gt;0)), "OK", "FOUT")</f>
        <v>OK</v>
      </c>
    </row>
    <row r="465" spans="1:9" x14ac:dyDescent="0.3">
      <c r="A465" s="2">
        <v>45603</v>
      </c>
      <c r="B465" t="str">
        <f>TEXT(A465,"mmmm ")</f>
        <v xml:space="preserve">november </v>
      </c>
      <c r="C465">
        <v>-0.1</v>
      </c>
      <c r="D465" t="s">
        <v>26</v>
      </c>
      <c r="E465" t="s">
        <v>495</v>
      </c>
      <c r="F465" t="str">
        <f>VLOOKUP(Tabel1[[#This Row],[categorie]],Lijst!A:C,3,FALSE)</f>
        <v>Uitgave</v>
      </c>
      <c r="G465">
        <f>IF(F465="Uitgave", -ABS(C465), ABS(C465))</f>
        <v>-0.1</v>
      </c>
      <c r="H465" t="str">
        <f>VLOOKUP(Tabel1[[#This Row],[categorie]],Lijst!A:B,2,FALSE)</f>
        <v>Variabel</v>
      </c>
      <c r="I465" t="str">
        <f>IF(OR(AND(F465="Uitgave", C465&lt;0), AND(F465="Inkomst", C465&gt;0)), "OK", "FOUT")</f>
        <v>OK</v>
      </c>
    </row>
    <row r="466" spans="1:9" x14ac:dyDescent="0.3">
      <c r="A466" s="2">
        <v>45603</v>
      </c>
      <c r="B466" t="str">
        <f>TEXT(A466,"mmmm ")</f>
        <v xml:space="preserve">november </v>
      </c>
      <c r="C466">
        <v>-0.1</v>
      </c>
      <c r="D466" t="s">
        <v>26</v>
      </c>
      <c r="E466" t="s">
        <v>496</v>
      </c>
      <c r="F466" t="str">
        <f>VLOOKUP(Tabel1[[#This Row],[categorie]],Lijst!A:C,3,FALSE)</f>
        <v>Uitgave</v>
      </c>
      <c r="G466">
        <f>IF(F466="Uitgave", -ABS(C466), ABS(C466))</f>
        <v>-0.1</v>
      </c>
      <c r="H466" t="str">
        <f>VLOOKUP(Tabel1[[#This Row],[categorie]],Lijst!A:B,2,FALSE)</f>
        <v>Variabel</v>
      </c>
      <c r="I466" t="str">
        <f>IF(OR(AND(F466="Uitgave", C466&lt;0), AND(F466="Inkomst", C466&gt;0)), "OK", "FOUT")</f>
        <v>OK</v>
      </c>
    </row>
    <row r="467" spans="1:9" x14ac:dyDescent="0.3">
      <c r="A467" s="2">
        <v>45603</v>
      </c>
      <c r="B467" t="str">
        <f>TEXT(A467,"mmmm ")</f>
        <v xml:space="preserve">november </v>
      </c>
      <c r="C467">
        <v>-48.81</v>
      </c>
      <c r="D467" t="str" cm="1">
        <f t="array" ref="D467">IFERROR(
  _xlfn.XLOOKUP(TRUE, ISNUMBER(FIND(Trefwoorden!$A$2:$A$99, E467)), Trefwoorden!$B$2:$B$99),
  "Onbekend"
)</f>
        <v>Laadbeurt</v>
      </c>
      <c r="E467" t="s">
        <v>497</v>
      </c>
      <c r="F467" t="str">
        <f>VLOOKUP(Tabel1[[#This Row],[categorie]],Lijst!A:C,3,FALSE)</f>
        <v>Uitgave</v>
      </c>
      <c r="G467">
        <f>IF(F467="Uitgave", -ABS(C467), ABS(C467))</f>
        <v>-48.81</v>
      </c>
      <c r="H467" t="str">
        <f>VLOOKUP(Tabel1[[#This Row],[categorie]],Lijst!A:B,2,FALSE)</f>
        <v>Vast</v>
      </c>
      <c r="I467" t="str">
        <f>IF(OR(AND(F467="Uitgave", C467&lt;0), AND(F467="Inkomst", C467&gt;0)), "OK", "FOUT")</f>
        <v>OK</v>
      </c>
    </row>
    <row r="468" spans="1:9" x14ac:dyDescent="0.3">
      <c r="A468" s="2">
        <v>45603</v>
      </c>
      <c r="B468" t="str">
        <f>TEXT(A468,"mmmm ")</f>
        <v xml:space="preserve">november </v>
      </c>
      <c r="C468">
        <v>-12.01</v>
      </c>
      <c r="D468" t="str" cm="1">
        <f t="array" ref="D468">IFERROR(
  _xlfn.XLOOKUP(TRUE, ISNUMBER(FIND(Trefwoorden!$A$2:$A$99, E468)), Trefwoorden!$B$2:$B$99),
  "Onbekend"
)</f>
        <v>Euromex</v>
      </c>
      <c r="E468" t="s">
        <v>498</v>
      </c>
      <c r="F468" t="str">
        <f>VLOOKUP(Tabel1[[#This Row],[categorie]],Lijst!A:C,3,FALSE)</f>
        <v>Uitgave</v>
      </c>
      <c r="G468">
        <f>IF(F468="Uitgave", -ABS(C468), ABS(C468))</f>
        <v>-12.01</v>
      </c>
      <c r="H468" t="str">
        <f>VLOOKUP(Tabel1[[#This Row],[categorie]],Lijst!A:B,2,FALSE)</f>
        <v>Vast</v>
      </c>
      <c r="I468" t="str">
        <f>IF(OR(AND(F468="Uitgave", C468&lt;0), AND(F468="Inkomst", C468&gt;0)), "OK", "FOUT")</f>
        <v>OK</v>
      </c>
    </row>
    <row r="469" spans="1:9" x14ac:dyDescent="0.3">
      <c r="A469" s="2">
        <v>45603</v>
      </c>
      <c r="B469" t="str">
        <f>TEXT(A469,"mmmm ")</f>
        <v xml:space="preserve">november </v>
      </c>
      <c r="C469">
        <v>-4.3</v>
      </c>
      <c r="D469" t="str" cm="1">
        <f t="array" ref="D469">IFERROR(
  _xlfn.XLOOKUP(TRUE, ISNUMBER(FIND(Trefwoorden!$A$2:$A$99, E469)), Trefwoorden!$B$2:$B$99),
  "Onbekend"
)</f>
        <v>voeding</v>
      </c>
      <c r="E469" t="s">
        <v>499</v>
      </c>
      <c r="F469" t="str">
        <f>VLOOKUP(Tabel1[[#This Row],[categorie]],Lijst!A:C,3,FALSE)</f>
        <v>Uitgave</v>
      </c>
      <c r="G469">
        <f>IF(F469="Uitgave", -ABS(C469), ABS(C469))</f>
        <v>-4.3</v>
      </c>
      <c r="H469" t="str">
        <f>VLOOKUP(Tabel1[[#This Row],[categorie]],Lijst!A:B,2,FALSE)</f>
        <v>Vast</v>
      </c>
      <c r="I469" t="str">
        <f>IF(OR(AND(F469="Uitgave", C469&lt;0), AND(F469="Inkomst", C469&gt;0)), "OK", "FOUT")</f>
        <v>OK</v>
      </c>
    </row>
    <row r="470" spans="1:9" x14ac:dyDescent="0.3">
      <c r="A470" s="2">
        <v>45604</v>
      </c>
      <c r="B470" t="str">
        <f>TEXT(A470,"mmmm ")</f>
        <v xml:space="preserve">november </v>
      </c>
      <c r="C470">
        <v>-20.59</v>
      </c>
      <c r="D470" t="str" cm="1">
        <f t="array" ref="D470">IFERROR(
  _xlfn.XLOOKUP(TRUE, ISNUMBER(FIND(Trefwoorden!$A$2:$A$99, E470)), Trefwoorden!$B$2:$B$99),
  "Onbekend"
)</f>
        <v>restaurant</v>
      </c>
      <c r="E470" t="s">
        <v>481</v>
      </c>
      <c r="F470" t="s">
        <v>18</v>
      </c>
      <c r="G470">
        <f>IF(F470="Uitgave", -ABS(C470), ABS(C470))</f>
        <v>-20.59</v>
      </c>
      <c r="H470" t="str">
        <f>VLOOKUP(Tabel1[[#This Row],[categorie]],Lijst!A:B,2,FALSE)</f>
        <v>Variabel</v>
      </c>
      <c r="I470" t="str">
        <f>IF(OR(AND(F470="Uitgave", C470&lt;0), AND(F470="Inkomst", C470&gt;0)), "OK", "FOUT")</f>
        <v>OK</v>
      </c>
    </row>
    <row r="471" spans="1:9" x14ac:dyDescent="0.3">
      <c r="A471" s="2">
        <v>45604</v>
      </c>
      <c r="B471" t="str">
        <f>TEXT(A471,"mmmm ")</f>
        <v xml:space="preserve">november </v>
      </c>
      <c r="C471">
        <v>-6</v>
      </c>
      <c r="D471" t="s">
        <v>21</v>
      </c>
      <c r="E471" t="s">
        <v>482</v>
      </c>
      <c r="F471" t="str">
        <f>VLOOKUP(Tabel1[[#This Row],[categorie]],Lijst!A:C,3,FALSE)</f>
        <v>Uitgave</v>
      </c>
      <c r="G471">
        <f>IF(F471="Uitgave", -ABS(C471), ABS(C471))</f>
        <v>-6</v>
      </c>
      <c r="H471" t="str">
        <f>VLOOKUP(Tabel1[[#This Row],[categorie]],Lijst!A:B,2,FALSE)</f>
        <v>Variabel</v>
      </c>
      <c r="I471" t="str">
        <f>IF(OR(AND(F471="Uitgave", C471&lt;0), AND(F471="Inkomst", C471&gt;0)), "OK", "FOUT")</f>
        <v>OK</v>
      </c>
    </row>
    <row r="472" spans="1:9" x14ac:dyDescent="0.3">
      <c r="A472" s="2">
        <v>45604</v>
      </c>
      <c r="B472" t="str">
        <f>TEXT(A472,"mmmm ")</f>
        <v xml:space="preserve">november </v>
      </c>
      <c r="C472">
        <v>-1.5</v>
      </c>
      <c r="D472" t="str" cm="1">
        <f t="array" ref="D472">IFERROR(
  _xlfn.XLOOKUP(TRUE, ISNUMBER(FIND(Trefwoorden!$A$2:$A$99, E472)), Trefwoorden!$B$2:$B$99),
  "Onbekend"
)</f>
        <v>automaat De Lijn</v>
      </c>
      <c r="E472" t="s">
        <v>483</v>
      </c>
      <c r="F472" t="str">
        <f>VLOOKUP(Tabel1[[#This Row],[categorie]],Lijst!A:C,3,FALSE)</f>
        <v>Uitgave</v>
      </c>
      <c r="G472">
        <f>IF(F472="Uitgave", -ABS(C472), ABS(C472))</f>
        <v>-1.5</v>
      </c>
      <c r="H472" t="str">
        <f>VLOOKUP(Tabel1[[#This Row],[categorie]],Lijst!A:B,2,FALSE)</f>
        <v>Variabel</v>
      </c>
      <c r="I472" t="str">
        <f>IF(OR(AND(F472="Uitgave", C472&lt;0), AND(F472="Inkomst", C472&gt;0)), "OK", "FOUT")</f>
        <v>OK</v>
      </c>
    </row>
    <row r="473" spans="1:9" x14ac:dyDescent="0.3">
      <c r="A473" s="2">
        <v>45604</v>
      </c>
      <c r="B473" t="str">
        <f>TEXT(A473,"mmmm ")</f>
        <v xml:space="preserve">november </v>
      </c>
      <c r="C473">
        <v>-7.8</v>
      </c>
      <c r="D473" t="str" cm="1">
        <f t="array" ref="D473">IFERROR(
  _xlfn.XLOOKUP(TRUE, ISNUMBER(FIND(Trefwoorden!$A$2:$A$99, E473)), Trefwoorden!$B$2:$B$99),
  "Onbekend"
)</f>
        <v>voeding</v>
      </c>
      <c r="E473" t="s">
        <v>484</v>
      </c>
      <c r="F473" t="str">
        <f>VLOOKUP(Tabel1[[#This Row],[categorie]],Lijst!A:C,3,FALSE)</f>
        <v>Uitgave</v>
      </c>
      <c r="G473">
        <f>IF(F473="Uitgave", -ABS(C473), ABS(C473))</f>
        <v>-7.8</v>
      </c>
      <c r="H473" t="str">
        <f>VLOOKUP(Tabel1[[#This Row],[categorie]],Lijst!A:B,2,FALSE)</f>
        <v>Vast</v>
      </c>
      <c r="I473" t="str">
        <f>IF(OR(AND(F473="Uitgave", C473&lt;0), AND(F473="Inkomst", C473&gt;0)), "OK", "FOUT")</f>
        <v>OK</v>
      </c>
    </row>
    <row r="474" spans="1:9" x14ac:dyDescent="0.3">
      <c r="A474" s="2">
        <v>45604</v>
      </c>
      <c r="B474" t="str">
        <f>TEXT(A474,"mmmm ")</f>
        <v xml:space="preserve">november </v>
      </c>
      <c r="C474">
        <v>-74</v>
      </c>
      <c r="D474" t="str" cm="1">
        <f t="array" ref="D474">IFERROR(
  _xlfn.XLOOKUP(TRUE, ISNUMBER(FIND(Trefwoorden!$A$2:$A$99, E474)), Trefwoorden!$B$2:$B$99),
  "Onbekend"
)</f>
        <v>Coolblue</v>
      </c>
      <c r="E474" t="s">
        <v>485</v>
      </c>
      <c r="F474" t="str">
        <f>VLOOKUP(Tabel1[[#This Row],[categorie]],Lijst!A:C,3,FALSE)</f>
        <v>Uitgave</v>
      </c>
      <c r="G474">
        <f>IF(F474="Uitgave", -ABS(C474), ABS(C474))</f>
        <v>-74</v>
      </c>
      <c r="H474" t="str">
        <f>VLOOKUP(Tabel1[[#This Row],[categorie]],Lijst!A:B,2,FALSE)</f>
        <v>Variabel</v>
      </c>
      <c r="I474" t="str">
        <f>IF(OR(AND(F474="Uitgave", C474&lt;0), AND(F474="Inkomst", C474&gt;0)), "OK", "FOUT")</f>
        <v>OK</v>
      </c>
    </row>
    <row r="475" spans="1:9" x14ac:dyDescent="0.3">
      <c r="A475" s="2">
        <v>45604</v>
      </c>
      <c r="B475" t="str">
        <f>TEXT(A475,"mmmm ")</f>
        <v xml:space="preserve">november </v>
      </c>
      <c r="C475">
        <v>-2.79</v>
      </c>
      <c r="D475" t="str" cm="1">
        <f t="array" ref="D475">IFERROR(
  _xlfn.XLOOKUP(TRUE, ISNUMBER(FIND(Trefwoorden!$A$2:$A$99, E475)), Trefwoorden!$B$2:$B$99),
  "Onbekend"
)</f>
        <v>Action</v>
      </c>
      <c r="E475" t="s">
        <v>486</v>
      </c>
      <c r="F475" t="str">
        <f>VLOOKUP(Tabel1[[#This Row],[categorie]],Lijst!A:C,3,FALSE)</f>
        <v>Uitgave</v>
      </c>
      <c r="G475">
        <f>IF(F475="Uitgave", -ABS(C475), ABS(C475))</f>
        <v>-2.79</v>
      </c>
      <c r="H475" t="str">
        <f>VLOOKUP(Tabel1[[#This Row],[categorie]],Lijst!A:B,2,FALSE)</f>
        <v>Variabel</v>
      </c>
      <c r="I475" t="str">
        <f>IF(OR(AND(F475="Uitgave", C475&lt;0), AND(F475="Inkomst", C475&gt;0)), "OK", "FOUT")</f>
        <v>OK</v>
      </c>
    </row>
    <row r="476" spans="1:9" x14ac:dyDescent="0.3">
      <c r="A476" s="2">
        <v>45604</v>
      </c>
      <c r="B476" t="str">
        <f>TEXT(A476,"mmmm ")</f>
        <v xml:space="preserve">november </v>
      </c>
      <c r="C476">
        <v>-3.06</v>
      </c>
      <c r="D476" t="str" cm="1">
        <f t="array" ref="D476">IFERROR(
  _xlfn.XLOOKUP(TRUE, ISNUMBER(FIND(Trefwoorden!$A$2:$A$99, E476)), Trefwoorden!$B$2:$B$99),
  "Onbekend"
)</f>
        <v>Laadbeurt</v>
      </c>
      <c r="E476" t="s">
        <v>487</v>
      </c>
      <c r="F476" t="str">
        <f>VLOOKUP(Tabel1[[#This Row],[categorie]],Lijst!A:C,3,FALSE)</f>
        <v>Uitgave</v>
      </c>
      <c r="G476">
        <f>IF(F476="Uitgave", -ABS(C476), ABS(C476))</f>
        <v>-3.06</v>
      </c>
      <c r="H476" t="str">
        <f>VLOOKUP(Tabel1[[#This Row],[categorie]],Lijst!A:B,2,FALSE)</f>
        <v>Vast</v>
      </c>
      <c r="I476" t="str">
        <f>IF(OR(AND(F476="Uitgave", C476&lt;0), AND(F476="Inkomst", C476&gt;0)), "OK", "FOUT")</f>
        <v>OK</v>
      </c>
    </row>
    <row r="477" spans="1:9" x14ac:dyDescent="0.3">
      <c r="A477" s="2">
        <v>45604</v>
      </c>
      <c r="B477" t="str">
        <f>TEXT(A477,"mmmm ")</f>
        <v xml:space="preserve">november </v>
      </c>
      <c r="C477">
        <v>-5</v>
      </c>
      <c r="D477" t="str" cm="1">
        <f t="array" ref="D477">IFERROR(
  _xlfn.XLOOKUP(TRUE, ISNUMBER(FIND(Trefwoorden!$A$2:$A$99, E477)), Trefwoorden!$B$2:$B$99),
  "Onbekend"
)</f>
        <v>Laadbeurt</v>
      </c>
      <c r="E477" t="s">
        <v>488</v>
      </c>
      <c r="F477" t="str">
        <f>VLOOKUP(Tabel1[[#This Row],[categorie]],Lijst!A:C,3,FALSE)</f>
        <v>Uitgave</v>
      </c>
      <c r="G477">
        <f>IF(F477="Uitgave", -ABS(C477), ABS(C477))</f>
        <v>-5</v>
      </c>
      <c r="H477" t="str">
        <f>VLOOKUP(Tabel1[[#This Row],[categorie]],Lijst!A:B,2,FALSE)</f>
        <v>Vast</v>
      </c>
      <c r="I477" t="str">
        <f>IF(OR(AND(F477="Uitgave", C477&lt;0), AND(F477="Inkomst", C477&gt;0)), "OK", "FOUT")</f>
        <v>OK</v>
      </c>
    </row>
    <row r="478" spans="1:9" x14ac:dyDescent="0.3">
      <c r="A478" s="2">
        <v>45604</v>
      </c>
      <c r="B478" t="str">
        <f>TEXT(A478,"mmmm ")</f>
        <v xml:space="preserve">november </v>
      </c>
      <c r="C478">
        <v>-810.65</v>
      </c>
      <c r="D478" t="str" cm="1">
        <f t="array" ref="D478">IFERROR(
  _xlfn.XLOOKUP(TRUE, ISNUMBER(FIND(Trefwoorden!$A$2:$A$99, E478)), Trefwoorden!$B$2:$B$99),
  "Onbekend"
)</f>
        <v>Hypotheek</v>
      </c>
      <c r="E478" t="s">
        <v>489</v>
      </c>
      <c r="F478" t="str">
        <f>VLOOKUP(Tabel1[[#This Row],[categorie]],Lijst!A:C,3,FALSE)</f>
        <v>Uitgave</v>
      </c>
      <c r="G478">
        <f>IF(F478="Uitgave", -ABS(C478), ABS(C478))</f>
        <v>-810.65</v>
      </c>
      <c r="H478" t="str">
        <f>VLOOKUP(Tabel1[[#This Row],[categorie]],Lijst!A:B,2,FALSE)</f>
        <v>Vast</v>
      </c>
      <c r="I478" t="str">
        <f>IF(OR(AND(F478="Uitgave", C478&lt;0), AND(F478="Inkomst", C478&gt;0)), "OK", "FOUT")</f>
        <v>OK</v>
      </c>
    </row>
    <row r="479" spans="1:9" x14ac:dyDescent="0.3">
      <c r="A479" s="2">
        <v>45604</v>
      </c>
      <c r="B479" t="str">
        <f>TEXT(A479,"mmmm ")</f>
        <v xml:space="preserve">november </v>
      </c>
      <c r="C479">
        <v>-25.62</v>
      </c>
      <c r="D479" t="s">
        <v>13</v>
      </c>
      <c r="E479" t="s">
        <v>490</v>
      </c>
      <c r="F479" t="str">
        <f>VLOOKUP(Tabel1[[#This Row],[categorie]],Lijst!A:C,3,FALSE)</f>
        <v>Uitgave</v>
      </c>
      <c r="G479">
        <f>IF(F479="Uitgave", -ABS(C479), ABS(C479))</f>
        <v>-25.62</v>
      </c>
      <c r="H479" t="str">
        <f>VLOOKUP(Tabel1[[#This Row],[categorie]],Lijst!A:B,2,FALSE)</f>
        <v>Vast</v>
      </c>
      <c r="I479" t="str">
        <f>IF(OR(AND(F479="Uitgave", C479&lt;0), AND(F479="Inkomst", C479&gt;0)), "OK", "FOUT")</f>
        <v>OK</v>
      </c>
    </row>
    <row r="480" spans="1:9" x14ac:dyDescent="0.3">
      <c r="A480" s="2">
        <v>45605</v>
      </c>
      <c r="B480" t="str">
        <f>TEXT(A480,"mmmm ")</f>
        <v xml:space="preserve">november </v>
      </c>
      <c r="C480">
        <v>-25</v>
      </c>
      <c r="D480" t="str" cm="1">
        <f t="array" ref="D480">IFERROR(
  _xlfn.XLOOKUP(TRUE, ISNUMBER(FIND(Trefwoorden!$A$2:$A$99, E480)), Trefwoorden!$B$2:$B$99),
  "Onbekend"
)</f>
        <v>kapster</v>
      </c>
      <c r="E480" t="s">
        <v>480</v>
      </c>
      <c r="F480" t="str">
        <f>VLOOKUP(Tabel1[[#This Row],[categorie]],Lijst!A:C,3,FALSE)</f>
        <v>Uitgave</v>
      </c>
      <c r="G480">
        <f>IF(F480="Uitgave", -ABS(C480), ABS(C480))</f>
        <v>-25</v>
      </c>
      <c r="H480" t="str">
        <f>VLOOKUP(Tabel1[[#This Row],[categorie]],Lijst!A:B,2,FALSE)</f>
        <v>Vast</v>
      </c>
      <c r="I480" t="str">
        <f>IF(OR(AND(F480="Uitgave", C480&lt;0), AND(F480="Inkomst", C480&gt;0)), "OK", "FOUT")</f>
        <v>OK</v>
      </c>
    </row>
    <row r="481" spans="1:9" x14ac:dyDescent="0.3">
      <c r="A481" s="2">
        <v>45606</v>
      </c>
      <c r="B481" t="str">
        <f>TEXT(A481,"mmmm ")</f>
        <v xml:space="preserve">november </v>
      </c>
      <c r="C481">
        <v>-14.4</v>
      </c>
      <c r="D481" t="str" cm="1">
        <f t="array" ref="D481">IFERROR(
  _xlfn.XLOOKUP(TRUE, ISNUMBER(FIND(Trefwoorden!$A$2:$A$99, E481)), Trefwoorden!$B$2:$B$99),
  "Onbekend"
)</f>
        <v>voeding</v>
      </c>
      <c r="E481" t="s">
        <v>479</v>
      </c>
      <c r="F481" t="str">
        <f>VLOOKUP(Tabel1[[#This Row],[categorie]],Lijst!A:C,3,FALSE)</f>
        <v>Uitgave</v>
      </c>
      <c r="G481">
        <f>IF(F481="Uitgave", -ABS(C481), ABS(C481))</f>
        <v>-14.4</v>
      </c>
      <c r="H481" t="str">
        <f>VLOOKUP(Tabel1[[#This Row],[categorie]],Lijst!A:B,2,FALSE)</f>
        <v>Vast</v>
      </c>
      <c r="I481" t="str">
        <f>IF(OR(AND(F481="Uitgave", C481&lt;0), AND(F481="Inkomst", C481&gt;0)), "OK", "FOUT")</f>
        <v>OK</v>
      </c>
    </row>
    <row r="482" spans="1:9" x14ac:dyDescent="0.3">
      <c r="A482" s="2">
        <v>45607</v>
      </c>
      <c r="B482" t="str">
        <f>TEXT(A482,"mmmm ")</f>
        <v xml:space="preserve">november </v>
      </c>
      <c r="C482">
        <v>-3.4</v>
      </c>
      <c r="D482" t="s">
        <v>3</v>
      </c>
      <c r="E482" t="s">
        <v>478</v>
      </c>
      <c r="F482" t="str">
        <f>VLOOKUP(Tabel1[[#This Row],[categorie]],Lijst!A:C,3,FALSE)</f>
        <v>Uitgave</v>
      </c>
      <c r="G482">
        <f>IF(F482="Uitgave", -ABS(C482), ABS(C482))</f>
        <v>-3.4</v>
      </c>
      <c r="H482" t="str">
        <f>VLOOKUP(Tabel1[[#This Row],[categorie]],Lijst!A:B,2,FALSE)</f>
        <v>Vast</v>
      </c>
      <c r="I482" t="str">
        <f>IF(OR(AND(F482="Uitgave", C482&lt;0), AND(F482="Inkomst", C482&gt;0)), "OK", "FOUT")</f>
        <v>OK</v>
      </c>
    </row>
    <row r="483" spans="1:9" x14ac:dyDescent="0.3">
      <c r="A483" s="2">
        <v>45608</v>
      </c>
      <c r="B483" t="str">
        <f>TEXT(A483,"mmmm ")</f>
        <v xml:space="preserve">november </v>
      </c>
      <c r="C483">
        <v>-33.9</v>
      </c>
      <c r="D483" t="str" cm="1">
        <f t="array" ref="D483">IFERROR(
  _xlfn.XLOOKUP(TRUE, ISNUMBER(FIND(Trefwoorden!$A$2:$A$99, E483)), Trefwoorden!$B$2:$B$99),
  "Onbekend"
)</f>
        <v>restaurant</v>
      </c>
      <c r="E483" t="s">
        <v>474</v>
      </c>
      <c r="F483" t="s">
        <v>18</v>
      </c>
      <c r="G483">
        <f>IF(F483="Uitgave", -ABS(C483), ABS(C483))</f>
        <v>-33.9</v>
      </c>
      <c r="H483" t="str">
        <f>VLOOKUP(Tabel1[[#This Row],[categorie]],Lijst!A:B,2,FALSE)</f>
        <v>Variabel</v>
      </c>
      <c r="I483" t="str">
        <f>IF(OR(AND(F483="Uitgave", C483&lt;0), AND(F483="Inkomst", C483&gt;0)), "OK", "FOUT")</f>
        <v>OK</v>
      </c>
    </row>
    <row r="484" spans="1:9" x14ac:dyDescent="0.3">
      <c r="A484" s="2">
        <v>45608</v>
      </c>
      <c r="B484" t="str">
        <f>TEXT(A484,"mmmm ")</f>
        <v xml:space="preserve">november </v>
      </c>
      <c r="C484">
        <v>-9.5</v>
      </c>
      <c r="D484" t="s">
        <v>9</v>
      </c>
      <c r="E484" t="s">
        <v>473</v>
      </c>
      <c r="F484" t="s">
        <v>18</v>
      </c>
      <c r="G484">
        <f>IF(F484="Uitgave", -ABS(C484), ABS(C484))</f>
        <v>-9.5</v>
      </c>
      <c r="H484" t="str">
        <f>VLOOKUP(Tabel1[[#This Row],[categorie]],Lijst!A:B,2,FALSE)</f>
        <v>Variabel</v>
      </c>
      <c r="I484" t="str">
        <f>IF(OR(AND(F484="Uitgave", C484&lt;0), AND(F484="Inkomst", C484&gt;0)), "OK", "FOUT")</f>
        <v>OK</v>
      </c>
    </row>
    <row r="485" spans="1:9" x14ac:dyDescent="0.3">
      <c r="A485" s="2">
        <v>45608</v>
      </c>
      <c r="B485" t="str">
        <f>TEXT(A485,"mmmm ")</f>
        <v xml:space="preserve">november </v>
      </c>
      <c r="C485">
        <v>-7.5</v>
      </c>
      <c r="D485" t="s">
        <v>75</v>
      </c>
      <c r="E485" t="s">
        <v>464</v>
      </c>
      <c r="F485" t="s">
        <v>18</v>
      </c>
      <c r="G485">
        <f>IF(F485="Uitgave", -ABS(C485), ABS(C485))</f>
        <v>-7.5</v>
      </c>
      <c r="H485" t="str">
        <f>VLOOKUP(Tabel1[[#This Row],[categorie]],Lijst!A:B,2,FALSE)</f>
        <v>Variabel</v>
      </c>
      <c r="I485" t="str">
        <f>IF(OR(AND(F485="Uitgave", C485&lt;0), AND(F485="Inkomst", C485&gt;0)), "OK", "FOUT")</f>
        <v>OK</v>
      </c>
    </row>
    <row r="486" spans="1:9" x14ac:dyDescent="0.3">
      <c r="A486" s="2">
        <v>45608</v>
      </c>
      <c r="B486" t="str">
        <f>TEXT(A486,"mmmm ")</f>
        <v xml:space="preserve">november </v>
      </c>
      <c r="C486">
        <v>-263.07</v>
      </c>
      <c r="D486" t="str" cm="1">
        <f t="array" ref="D486">IFERROR(
  _xlfn.XLOOKUP(TRUE, ISNUMBER(FIND(Trefwoorden!$A$2:$A$99, E486)), Trefwoorden!$B$2:$B$99),
  "Onbekend"
)</f>
        <v>voeding</v>
      </c>
      <c r="E486" t="s">
        <v>465</v>
      </c>
      <c r="F486" t="str">
        <f>VLOOKUP(Tabel1[[#This Row],[categorie]],Lijst!A:C,3,FALSE)</f>
        <v>Uitgave</v>
      </c>
      <c r="G486">
        <f>IF(F486="Uitgave", -ABS(C486), ABS(C486))</f>
        <v>-263.07</v>
      </c>
      <c r="H486" t="str">
        <f>VLOOKUP(Tabel1[[#This Row],[categorie]],Lijst!A:B,2,FALSE)</f>
        <v>Vast</v>
      </c>
      <c r="I486" t="str">
        <f>IF(OR(AND(F486="Uitgave", C486&lt;0), AND(F486="Inkomst", C486&gt;0)), "OK", "FOUT")</f>
        <v>OK</v>
      </c>
    </row>
    <row r="487" spans="1:9" x14ac:dyDescent="0.3">
      <c r="A487" s="2">
        <v>45608</v>
      </c>
      <c r="B487" t="str">
        <f>TEXT(A487,"mmmm ")</f>
        <v xml:space="preserve">november </v>
      </c>
      <c r="C487">
        <v>-19.95</v>
      </c>
      <c r="D487" t="str" cm="1">
        <f t="array" ref="D487">IFERROR(
  _xlfn.XLOOKUP(TRUE, ISNUMBER(FIND(Trefwoorden!$A$2:$A$99, E487)), Trefwoorden!$B$2:$B$99),
  "Onbekend"
)</f>
        <v>standaardboekhandel</v>
      </c>
      <c r="E487" t="s">
        <v>466</v>
      </c>
      <c r="F487" t="str">
        <f>VLOOKUP(Tabel1[[#This Row],[categorie]],Lijst!A:C,3,FALSE)</f>
        <v>Uitgave</v>
      </c>
      <c r="G487">
        <f>IF(F487="Uitgave", -ABS(C487), ABS(C487))</f>
        <v>-19.95</v>
      </c>
      <c r="H487" t="str">
        <f>VLOOKUP(Tabel1[[#This Row],[categorie]],Lijst!A:B,2,FALSE)</f>
        <v>Variabel</v>
      </c>
      <c r="I487" t="str">
        <f>IF(OR(AND(F487="Uitgave", C487&lt;0), AND(F487="Inkomst", C487&gt;0)), "OK", "FOUT")</f>
        <v>OK</v>
      </c>
    </row>
    <row r="488" spans="1:9" x14ac:dyDescent="0.3">
      <c r="A488" s="2">
        <v>45608</v>
      </c>
      <c r="B488" t="str">
        <f>TEXT(A488,"mmmm ")</f>
        <v xml:space="preserve">november </v>
      </c>
      <c r="C488">
        <v>-10.37</v>
      </c>
      <c r="D488" t="str" cm="1">
        <f t="array" ref="D488">IFERROR(
  _xlfn.XLOOKUP(TRUE, ISNUMBER(FIND(Trefwoorden!$A$2:$A$99, E488)), Trefwoorden!$B$2:$B$99),
  "Onbekend"
)</f>
        <v>voeding</v>
      </c>
      <c r="E488" t="s">
        <v>467</v>
      </c>
      <c r="F488" t="str">
        <f>VLOOKUP(Tabel1[[#This Row],[categorie]],Lijst!A:C,3,FALSE)</f>
        <v>Uitgave</v>
      </c>
      <c r="G488">
        <f>IF(F488="Uitgave", -ABS(C488), ABS(C488))</f>
        <v>-10.37</v>
      </c>
      <c r="H488" t="str">
        <f>VLOOKUP(Tabel1[[#This Row],[categorie]],Lijst!A:B,2,FALSE)</f>
        <v>Vast</v>
      </c>
      <c r="I488" t="str">
        <f>IF(OR(AND(F488="Uitgave", C488&lt;0), AND(F488="Inkomst", C488&gt;0)), "OK", "FOUT")</f>
        <v>OK</v>
      </c>
    </row>
    <row r="489" spans="1:9" x14ac:dyDescent="0.3">
      <c r="A489" s="2">
        <v>45608</v>
      </c>
      <c r="B489" t="str">
        <f>TEXT(A489,"mmmm ")</f>
        <v xml:space="preserve">november </v>
      </c>
      <c r="C489">
        <v>-2.4900000000000002</v>
      </c>
      <c r="D489" t="str" cm="1">
        <f t="array" ref="D489">IFERROR(
  _xlfn.XLOOKUP(TRUE, ISNUMBER(FIND(Trefwoorden!$A$2:$A$99, E489)), Trefwoorden!$B$2:$B$99),
  "Onbekend"
)</f>
        <v>voeding</v>
      </c>
      <c r="E489" t="s">
        <v>468</v>
      </c>
      <c r="F489" t="str">
        <f>VLOOKUP(Tabel1[[#This Row],[categorie]],Lijst!A:C,3,FALSE)</f>
        <v>Uitgave</v>
      </c>
      <c r="G489">
        <f>IF(F489="Uitgave", -ABS(C489), ABS(C489))</f>
        <v>-2.4900000000000002</v>
      </c>
      <c r="H489" t="str">
        <f>VLOOKUP(Tabel1[[#This Row],[categorie]],Lijst!A:B,2,FALSE)</f>
        <v>Vast</v>
      </c>
      <c r="I489" t="str">
        <f>IF(OR(AND(F489="Uitgave", C489&lt;0), AND(F489="Inkomst", C489&gt;0)), "OK", "FOUT")</f>
        <v>OK</v>
      </c>
    </row>
    <row r="490" spans="1:9" x14ac:dyDescent="0.3">
      <c r="A490" s="2">
        <v>45608</v>
      </c>
      <c r="B490" t="str">
        <f>TEXT(A490,"mmmm ")</f>
        <v xml:space="preserve">november </v>
      </c>
      <c r="C490">
        <v>-0.5</v>
      </c>
      <c r="D490" t="str" cm="1">
        <f t="array" ref="D490">IFERROR(
  _xlfn.XLOOKUP(TRUE, ISNUMBER(FIND(Trefwoorden!$A$2:$A$99, E490)), Trefwoorden!$B$2:$B$99),
  "Onbekend"
)</f>
        <v>automaat De Lijn</v>
      </c>
      <c r="E490" t="s">
        <v>469</v>
      </c>
      <c r="F490" t="str">
        <f>VLOOKUP(Tabel1[[#This Row],[categorie]],Lijst!A:C,3,FALSE)</f>
        <v>Uitgave</v>
      </c>
      <c r="G490">
        <f>IF(F490="Uitgave", -ABS(C490), ABS(C490))</f>
        <v>-0.5</v>
      </c>
      <c r="H490" t="str">
        <f>VLOOKUP(Tabel1[[#This Row],[categorie]],Lijst!A:B,2,FALSE)</f>
        <v>Variabel</v>
      </c>
      <c r="I490" t="str">
        <f>IF(OR(AND(F490="Uitgave", C490&lt;0), AND(F490="Inkomst", C490&gt;0)), "OK", "FOUT")</f>
        <v>OK</v>
      </c>
    </row>
    <row r="491" spans="1:9" x14ac:dyDescent="0.3">
      <c r="A491" s="2">
        <v>45608</v>
      </c>
      <c r="B491" t="str">
        <f>TEXT(A491,"mmmm ")</f>
        <v xml:space="preserve">november </v>
      </c>
      <c r="C491">
        <v>-4.8899999999999997</v>
      </c>
      <c r="D491" t="str" cm="1">
        <f t="array" ref="D491">IFERROR(
  _xlfn.XLOOKUP(TRUE, ISNUMBER(FIND(Trefwoorden!$A$2:$A$99, E491)), Trefwoorden!$B$2:$B$99),
  "Onbekend"
)</f>
        <v>Laadbeurt</v>
      </c>
      <c r="E491" t="s">
        <v>470</v>
      </c>
      <c r="F491" t="str">
        <f>VLOOKUP(Tabel1[[#This Row],[categorie]],Lijst!A:C,3,FALSE)</f>
        <v>Uitgave</v>
      </c>
      <c r="G491">
        <f>IF(F491="Uitgave", -ABS(C491), ABS(C491))</f>
        <v>-4.8899999999999997</v>
      </c>
      <c r="H491" t="str">
        <f>VLOOKUP(Tabel1[[#This Row],[categorie]],Lijst!A:B,2,FALSE)</f>
        <v>Vast</v>
      </c>
      <c r="I491" t="str">
        <f>IF(OR(AND(F491="Uitgave", C491&lt;0), AND(F491="Inkomst", C491&gt;0)), "OK", "FOUT")</f>
        <v>OK</v>
      </c>
    </row>
    <row r="492" spans="1:9" x14ac:dyDescent="0.3">
      <c r="A492" s="2">
        <v>45608</v>
      </c>
      <c r="B492" t="str">
        <f>TEXT(A492,"mmmm ")</f>
        <v xml:space="preserve">november </v>
      </c>
      <c r="C492">
        <v>-2.79</v>
      </c>
      <c r="D492" t="str" cm="1">
        <f t="array" ref="D492">IFERROR(
  _xlfn.XLOOKUP(TRUE, ISNUMBER(FIND(Trefwoorden!$A$2:$A$99, E492)), Trefwoorden!$B$2:$B$99),
  "Onbekend"
)</f>
        <v>Action</v>
      </c>
      <c r="E492" t="s">
        <v>471</v>
      </c>
      <c r="F492" t="str">
        <f>VLOOKUP(Tabel1[[#This Row],[categorie]],Lijst!A:C,3,FALSE)</f>
        <v>Uitgave</v>
      </c>
      <c r="G492">
        <f>IF(F492="Uitgave", -ABS(C492), ABS(C492))</f>
        <v>-2.79</v>
      </c>
      <c r="H492" t="str">
        <f>VLOOKUP(Tabel1[[#This Row],[categorie]],Lijst!A:B,2,FALSE)</f>
        <v>Variabel</v>
      </c>
      <c r="I492" t="str">
        <f>IF(OR(AND(F492="Uitgave", C492&lt;0), AND(F492="Inkomst", C492&gt;0)), "OK", "FOUT")</f>
        <v>OK</v>
      </c>
    </row>
    <row r="493" spans="1:9" x14ac:dyDescent="0.3">
      <c r="A493" s="2">
        <v>45608</v>
      </c>
      <c r="B493" t="str">
        <f>TEXT(A493,"mmmm ")</f>
        <v xml:space="preserve">november </v>
      </c>
      <c r="C493">
        <v>-49.99</v>
      </c>
      <c r="D493" t="str" cm="1">
        <f t="array" ref="D493">IFERROR(
  _xlfn.XLOOKUP(TRUE, ISNUMBER(FIND(Trefwoorden!$A$2:$A$99, E493)), Trefwoorden!$B$2:$B$99),
  "Onbekend"
)</f>
        <v>Coolblue</v>
      </c>
      <c r="E493" t="s">
        <v>472</v>
      </c>
      <c r="F493" t="str">
        <f>VLOOKUP(Tabel1[[#This Row],[categorie]],Lijst!A:C,3,FALSE)</f>
        <v>Uitgave</v>
      </c>
      <c r="G493">
        <f>IF(F493="Uitgave", -ABS(C493), ABS(C493))</f>
        <v>-49.99</v>
      </c>
      <c r="H493" t="str">
        <f>VLOOKUP(Tabel1[[#This Row],[categorie]],Lijst!A:B,2,FALSE)</f>
        <v>Variabel</v>
      </c>
      <c r="I493" t="str">
        <f>IF(OR(AND(F493="Uitgave", C493&lt;0), AND(F493="Inkomst", C493&gt;0)), "OK", "FOUT")</f>
        <v>OK</v>
      </c>
    </row>
    <row r="494" spans="1:9" x14ac:dyDescent="0.3">
      <c r="A494" s="2">
        <v>45608</v>
      </c>
      <c r="B494" t="str">
        <f>TEXT(A494,"mmmm ")</f>
        <v xml:space="preserve">november </v>
      </c>
      <c r="C494">
        <v>-60</v>
      </c>
      <c r="D494" t="str" cm="1">
        <f t="array" ref="D494">IFERROR(
  _xlfn.XLOOKUP(TRUE, ISNUMBER(FIND(Trefwoorden!$A$2:$A$99, E494)), Trefwoorden!$B$2:$B$99),
  "Onbekend"
)</f>
        <v>Laserontharing</v>
      </c>
      <c r="E494" t="s">
        <v>475</v>
      </c>
      <c r="F494" t="str">
        <f>VLOOKUP(Tabel1[[#This Row],[categorie]],Lijst!A:C,3,FALSE)</f>
        <v>Uitgave</v>
      </c>
      <c r="G494">
        <f>IF(F494="Uitgave", -ABS(C494), ABS(C494))</f>
        <v>-60</v>
      </c>
      <c r="H494" t="str">
        <f>VLOOKUP(Tabel1[[#This Row],[categorie]],Lijst!A:B,2,FALSE)</f>
        <v>Variabel</v>
      </c>
      <c r="I494" t="str">
        <f>IF(OR(AND(F494="Uitgave", C494&lt;0), AND(F494="Inkomst", C494&gt;0)), "OK", "FOUT")</f>
        <v>OK</v>
      </c>
    </row>
    <row r="495" spans="1:9" x14ac:dyDescent="0.3">
      <c r="A495" s="2">
        <v>45608</v>
      </c>
      <c r="B495" t="str">
        <f>TEXT(A495,"mmmm ")</f>
        <v xml:space="preserve">november </v>
      </c>
      <c r="C495">
        <v>-74.81</v>
      </c>
      <c r="D495" t="str" cm="1">
        <f t="array" ref="D495">IFERROR(
  _xlfn.XLOOKUP(TRUE, ISNUMBER(FIND(Trefwoorden!$A$2:$A$99, E495)), Trefwoorden!$B$2:$B$99),
  "Onbekend"
)</f>
        <v>Bol</v>
      </c>
      <c r="E495" t="s">
        <v>476</v>
      </c>
      <c r="F495" t="str">
        <f>VLOOKUP(Tabel1[[#This Row],[categorie]],Lijst!A:C,3,FALSE)</f>
        <v>Uitgave</v>
      </c>
      <c r="G495">
        <f>IF(F495="Uitgave", -ABS(C495), ABS(C495))</f>
        <v>-74.81</v>
      </c>
      <c r="H495" t="str">
        <f>VLOOKUP(Tabel1[[#This Row],[categorie]],Lijst!A:B,2,FALSE)</f>
        <v>Variabel</v>
      </c>
      <c r="I495" t="str">
        <f>IF(OR(AND(F495="Uitgave", C495&lt;0), AND(F495="Inkomst", C495&gt;0)), "OK", "FOUT")</f>
        <v>OK</v>
      </c>
    </row>
    <row r="496" spans="1:9" x14ac:dyDescent="0.3">
      <c r="A496" s="2">
        <v>45608</v>
      </c>
      <c r="B496" t="str">
        <f>TEXT(A496,"mmmm ")</f>
        <v xml:space="preserve">november </v>
      </c>
      <c r="C496">
        <v>-12.95</v>
      </c>
      <c r="D496" t="str" cm="1">
        <f t="array" ref="D496">IFERROR(
  _xlfn.XLOOKUP(TRUE, ISNUMBER(FIND(Trefwoorden!$A$2:$A$99, E496)), Trefwoorden!$B$2:$B$99),
  "Onbekend"
)</f>
        <v>Streamz</v>
      </c>
      <c r="E496" t="s">
        <v>477</v>
      </c>
      <c r="F496" t="str">
        <f>VLOOKUP(Tabel1[[#This Row],[categorie]],Lijst!A:C,3,FALSE)</f>
        <v>Uitgave</v>
      </c>
      <c r="G496">
        <f>IF(F496="Uitgave", -ABS(C496), ABS(C496))</f>
        <v>-12.95</v>
      </c>
      <c r="H496" t="str">
        <f>VLOOKUP(Tabel1[[#This Row],[categorie]],Lijst!A:B,2,FALSE)</f>
        <v>Variabel</v>
      </c>
      <c r="I496" t="str">
        <f>IF(OR(AND(F496="Uitgave", C496&lt;0), AND(F496="Inkomst", C496&gt;0)), "OK", "FOUT")</f>
        <v>OK</v>
      </c>
    </row>
    <row r="497" spans="1:9" x14ac:dyDescent="0.3">
      <c r="A497" s="2">
        <v>45609</v>
      </c>
      <c r="B497" t="str">
        <f>TEXT(A497,"mmmm ")</f>
        <v xml:space="preserve">november </v>
      </c>
      <c r="C497">
        <v>6.8</v>
      </c>
      <c r="D497" t="s">
        <v>25</v>
      </c>
      <c r="E497" t="s">
        <v>463</v>
      </c>
      <c r="F497" t="s">
        <v>17</v>
      </c>
      <c r="G497">
        <f>IF(F497="Uitgave", -ABS(C497), ABS(C497))</f>
        <v>6.8</v>
      </c>
      <c r="H497" t="str">
        <f>VLOOKUP(Tabel1[[#This Row],[categorie]],Lijst!A:B,2,FALSE)</f>
        <v>Variabel</v>
      </c>
      <c r="I497" t="str">
        <f>IF(OR(AND(F497="Uitgave", C497&lt;0), AND(F497="Inkomst", C497&gt;0)), "OK", "FOUT")</f>
        <v>OK</v>
      </c>
    </row>
    <row r="498" spans="1:9" x14ac:dyDescent="0.3">
      <c r="A498" s="2">
        <v>45609</v>
      </c>
      <c r="B498" t="str">
        <f>TEXT(A498,"mmmm ")</f>
        <v xml:space="preserve">november </v>
      </c>
      <c r="C498">
        <v>-0.9</v>
      </c>
      <c r="D498" t="str" cm="1">
        <f t="array" ref="D498">IFERROR(
  _xlfn.XLOOKUP(TRUE, ISNUMBER(FIND(Trefwoorden!$A$2:$A$99, E498)), Trefwoorden!$B$2:$B$99),
  "Onbekend"
)</f>
        <v>automaat De Lijn</v>
      </c>
      <c r="E498" t="s">
        <v>460</v>
      </c>
      <c r="F498" t="str">
        <f>VLOOKUP(Tabel1[[#This Row],[categorie]],Lijst!A:C,3,FALSE)</f>
        <v>Uitgave</v>
      </c>
      <c r="G498">
        <f>IF(F498="Uitgave", -ABS(C498), ABS(C498))</f>
        <v>-0.9</v>
      </c>
      <c r="H498" t="str">
        <f>VLOOKUP(Tabel1[[#This Row],[categorie]],Lijst!A:B,2,FALSE)</f>
        <v>Variabel</v>
      </c>
      <c r="I498" t="str">
        <f>IF(OR(AND(F498="Uitgave", C498&lt;0), AND(F498="Inkomst", C498&gt;0)), "OK", "FOUT")</f>
        <v>OK</v>
      </c>
    </row>
    <row r="499" spans="1:9" x14ac:dyDescent="0.3">
      <c r="A499" s="2">
        <v>45609</v>
      </c>
      <c r="B499" t="str">
        <f>TEXT(A499,"mmmm ")</f>
        <v xml:space="preserve">november </v>
      </c>
      <c r="C499">
        <v>-1.5</v>
      </c>
      <c r="D499" t="str" cm="1">
        <f t="array" ref="D499">IFERROR(
  _xlfn.XLOOKUP(TRUE, ISNUMBER(FIND(Trefwoorden!$A$2:$A$99, E499)), Trefwoorden!$B$2:$B$99),
  "Onbekend"
)</f>
        <v>automaat De Lijn</v>
      </c>
      <c r="E499" t="s">
        <v>461</v>
      </c>
      <c r="F499" t="str">
        <f>VLOOKUP(Tabel1[[#This Row],[categorie]],Lijst!A:C,3,FALSE)</f>
        <v>Uitgave</v>
      </c>
      <c r="G499">
        <f>IF(F499="Uitgave", -ABS(C499), ABS(C499))</f>
        <v>-1.5</v>
      </c>
      <c r="H499" t="str">
        <f>VLOOKUP(Tabel1[[#This Row],[categorie]],Lijst!A:B,2,FALSE)</f>
        <v>Variabel</v>
      </c>
      <c r="I499" t="str">
        <f>IF(OR(AND(F499="Uitgave", C499&lt;0), AND(F499="Inkomst", C499&gt;0)), "OK", "FOUT")</f>
        <v>OK</v>
      </c>
    </row>
    <row r="500" spans="1:9" x14ac:dyDescent="0.3">
      <c r="A500" s="2">
        <v>45609</v>
      </c>
      <c r="B500" t="str">
        <f>TEXT(A500,"mmmm ")</f>
        <v xml:space="preserve">november </v>
      </c>
      <c r="C500">
        <v>-1.4</v>
      </c>
      <c r="D500" t="str" cm="1">
        <f t="array" ref="D500">IFERROR(
  _xlfn.XLOOKUP(TRUE, ISNUMBER(FIND(Trefwoorden!$A$2:$A$99, E500)), Trefwoorden!$B$2:$B$99),
  "Onbekend"
)</f>
        <v>automaat De Lijn</v>
      </c>
      <c r="E500" t="s">
        <v>462</v>
      </c>
      <c r="F500" t="str">
        <f>VLOOKUP(Tabel1[[#This Row],[categorie]],Lijst!A:C,3,FALSE)</f>
        <v>Uitgave</v>
      </c>
      <c r="G500">
        <f>IF(F500="Uitgave", -ABS(C500), ABS(C500))</f>
        <v>-1.4</v>
      </c>
      <c r="H500" t="str">
        <f>VLOOKUP(Tabel1[[#This Row],[categorie]],Lijst!A:B,2,FALSE)</f>
        <v>Variabel</v>
      </c>
      <c r="I500" t="str">
        <f>IF(OR(AND(F500="Uitgave", C500&lt;0), AND(F500="Inkomst", C500&gt;0)), "OK", "FOUT")</f>
        <v>OK</v>
      </c>
    </row>
    <row r="501" spans="1:9" x14ac:dyDescent="0.3">
      <c r="A501" s="2">
        <v>45610</v>
      </c>
      <c r="B501" t="str">
        <f>TEXT(A501,"mmmm ")</f>
        <v xml:space="preserve">november </v>
      </c>
      <c r="C501">
        <v>-10</v>
      </c>
      <c r="D501" t="s">
        <v>3</v>
      </c>
      <c r="E501" t="s">
        <v>458</v>
      </c>
      <c r="F501" t="str">
        <f>VLOOKUP(Tabel1[[#This Row],[categorie]],Lijst!A:C,3,FALSE)</f>
        <v>Uitgave</v>
      </c>
      <c r="G501">
        <f>IF(F501="Uitgave", -ABS(C501), ABS(C501))</f>
        <v>-10</v>
      </c>
      <c r="H501" t="str">
        <f>VLOOKUP(Tabel1[[#This Row],[categorie]],Lijst!A:B,2,FALSE)</f>
        <v>Vast</v>
      </c>
      <c r="I501" t="str">
        <f>IF(OR(AND(F501="Uitgave", C501&lt;0), AND(F501="Inkomst", C501&gt;0)), "OK", "FOUT")</f>
        <v>OK</v>
      </c>
    </row>
    <row r="502" spans="1:9" x14ac:dyDescent="0.3">
      <c r="A502" s="2">
        <v>45610</v>
      </c>
      <c r="B502" t="str">
        <f>TEXT(A502,"mmmm ")</f>
        <v xml:space="preserve">november </v>
      </c>
      <c r="C502">
        <v>-0.9</v>
      </c>
      <c r="D502" t="str" cm="1">
        <f t="array" ref="D502">IFERROR(
  _xlfn.XLOOKUP(TRUE, ISNUMBER(FIND(Trefwoorden!$A$2:$A$99, E502)), Trefwoorden!$B$2:$B$99),
  "Onbekend"
)</f>
        <v>automaat De Lijn</v>
      </c>
      <c r="E502" t="s">
        <v>459</v>
      </c>
      <c r="F502" t="str">
        <f>VLOOKUP(Tabel1[[#This Row],[categorie]],Lijst!A:C,3,FALSE)</f>
        <v>Uitgave</v>
      </c>
      <c r="G502">
        <f>IF(F502="Uitgave", -ABS(C502), ABS(C502))</f>
        <v>-0.9</v>
      </c>
      <c r="H502" t="str">
        <f>VLOOKUP(Tabel1[[#This Row],[categorie]],Lijst!A:B,2,FALSE)</f>
        <v>Variabel</v>
      </c>
      <c r="I502" t="str">
        <f>IF(OR(AND(F502="Uitgave", C502&lt;0), AND(F502="Inkomst", C502&gt;0)), "OK", "FOUT")</f>
        <v>OK</v>
      </c>
    </row>
    <row r="503" spans="1:9" x14ac:dyDescent="0.3">
      <c r="A503" s="2">
        <v>45611</v>
      </c>
      <c r="B503" t="str">
        <f>TEXT(A503,"mmmm ")</f>
        <v xml:space="preserve">november </v>
      </c>
      <c r="C503">
        <v>-10</v>
      </c>
      <c r="D503" t="s">
        <v>21</v>
      </c>
      <c r="E503" t="s">
        <v>451</v>
      </c>
      <c r="F503" t="str">
        <f>VLOOKUP(Tabel1[[#This Row],[categorie]],Lijst!A:C,3,FALSE)</f>
        <v>Uitgave</v>
      </c>
      <c r="G503">
        <f>IF(F503="Uitgave", -ABS(C503), ABS(C503))</f>
        <v>-10</v>
      </c>
      <c r="H503" t="str">
        <f>VLOOKUP(Tabel1[[#This Row],[categorie]],Lijst!A:B,2,FALSE)</f>
        <v>Variabel</v>
      </c>
      <c r="I503" t="str">
        <f>IF(OR(AND(F503="Uitgave", C503&lt;0), AND(F503="Inkomst", C503&gt;0)), "OK", "FOUT")</f>
        <v>OK</v>
      </c>
    </row>
    <row r="504" spans="1:9" x14ac:dyDescent="0.3">
      <c r="A504" s="2">
        <v>45611</v>
      </c>
      <c r="B504" t="str">
        <f>TEXT(A504,"mmmm ")</f>
        <v xml:space="preserve">november </v>
      </c>
      <c r="C504">
        <v>-9</v>
      </c>
      <c r="D504" t="s">
        <v>21</v>
      </c>
      <c r="E504" t="s">
        <v>452</v>
      </c>
      <c r="F504" t="str">
        <f>VLOOKUP(Tabel1[[#This Row],[categorie]],Lijst!A:C,3,FALSE)</f>
        <v>Uitgave</v>
      </c>
      <c r="G504">
        <f>IF(F504="Uitgave", -ABS(C504), ABS(C504))</f>
        <v>-9</v>
      </c>
      <c r="H504" t="str">
        <f>VLOOKUP(Tabel1[[#This Row],[categorie]],Lijst!A:B,2,FALSE)</f>
        <v>Variabel</v>
      </c>
      <c r="I504" t="str">
        <f>IF(OR(AND(F504="Uitgave", C504&lt;0), AND(F504="Inkomst", C504&gt;0)), "OK", "FOUT")</f>
        <v>OK</v>
      </c>
    </row>
    <row r="505" spans="1:9" x14ac:dyDescent="0.3">
      <c r="A505" s="2">
        <v>45611</v>
      </c>
      <c r="B505" t="str">
        <f>TEXT(A505,"mmmm ")</f>
        <v xml:space="preserve">november </v>
      </c>
      <c r="C505">
        <v>-1.5</v>
      </c>
      <c r="D505" t="str" cm="1">
        <f t="array" ref="D505">IFERROR(
  _xlfn.XLOOKUP(TRUE, ISNUMBER(FIND(Trefwoorden!$A$2:$A$99, E505)), Trefwoorden!$B$2:$B$99),
  "Onbekend"
)</f>
        <v>automaat De Lijn</v>
      </c>
      <c r="E505" t="s">
        <v>453</v>
      </c>
      <c r="F505" t="str">
        <f>VLOOKUP(Tabel1[[#This Row],[categorie]],Lijst!A:C,3,FALSE)</f>
        <v>Uitgave</v>
      </c>
      <c r="G505">
        <f>IF(F505="Uitgave", -ABS(C505), ABS(C505))</f>
        <v>-1.5</v>
      </c>
      <c r="H505" t="str">
        <f>VLOOKUP(Tabel1[[#This Row],[categorie]],Lijst!A:B,2,FALSE)</f>
        <v>Variabel</v>
      </c>
      <c r="I505" t="str">
        <f>IF(OR(AND(F505="Uitgave", C505&lt;0), AND(F505="Inkomst", C505&gt;0)), "OK", "FOUT")</f>
        <v>OK</v>
      </c>
    </row>
    <row r="506" spans="1:9" x14ac:dyDescent="0.3">
      <c r="A506" s="2">
        <v>45611</v>
      </c>
      <c r="B506" t="str">
        <f>TEXT(A506,"mmmm ")</f>
        <v xml:space="preserve">november </v>
      </c>
      <c r="C506">
        <v>-3.95</v>
      </c>
      <c r="D506" t="str" cm="1">
        <f t="array" ref="D506">IFERROR(
  _xlfn.XLOOKUP(TRUE, ISNUMBER(FIND(Trefwoorden!$A$2:$A$99, E506)), Trefwoorden!$B$2:$B$99),
  "Onbekend"
)</f>
        <v>voeding</v>
      </c>
      <c r="E506" t="s">
        <v>454</v>
      </c>
      <c r="F506" t="str">
        <f>VLOOKUP(Tabel1[[#This Row],[categorie]],Lijst!A:C,3,FALSE)</f>
        <v>Uitgave</v>
      </c>
      <c r="G506">
        <f>IF(F506="Uitgave", -ABS(C506), ABS(C506))</f>
        <v>-3.95</v>
      </c>
      <c r="H506" t="str">
        <f>VLOOKUP(Tabel1[[#This Row],[categorie]],Lijst!A:B,2,FALSE)</f>
        <v>Vast</v>
      </c>
      <c r="I506" t="str">
        <f>IF(OR(AND(F506="Uitgave", C506&lt;0), AND(F506="Inkomst", C506&gt;0)), "OK", "FOUT")</f>
        <v>OK</v>
      </c>
    </row>
    <row r="507" spans="1:9" x14ac:dyDescent="0.3">
      <c r="A507" s="2">
        <v>45611</v>
      </c>
      <c r="B507" t="str">
        <f>TEXT(A507,"mmmm ")</f>
        <v xml:space="preserve">november </v>
      </c>
      <c r="C507">
        <v>-1.5</v>
      </c>
      <c r="D507" t="str" cm="1">
        <f t="array" ref="D507">IFERROR(
  _xlfn.XLOOKUP(TRUE, ISNUMBER(FIND(Trefwoorden!$A$2:$A$99, E507)), Trefwoorden!$B$2:$B$99),
  "Onbekend"
)</f>
        <v>automaat De Lijn</v>
      </c>
      <c r="E507" t="s">
        <v>455</v>
      </c>
      <c r="F507" t="str">
        <f>VLOOKUP(Tabel1[[#This Row],[categorie]],Lijst!A:C,3,FALSE)</f>
        <v>Uitgave</v>
      </c>
      <c r="G507">
        <f>IF(F507="Uitgave", -ABS(C507), ABS(C507))</f>
        <v>-1.5</v>
      </c>
      <c r="H507" t="str">
        <f>VLOOKUP(Tabel1[[#This Row],[categorie]],Lijst!A:B,2,FALSE)</f>
        <v>Variabel</v>
      </c>
      <c r="I507" t="str">
        <f>IF(OR(AND(F507="Uitgave", C507&lt;0), AND(F507="Inkomst", C507&gt;0)), "OK", "FOUT")</f>
        <v>OK</v>
      </c>
    </row>
    <row r="508" spans="1:9" x14ac:dyDescent="0.3">
      <c r="A508" s="2">
        <v>45611</v>
      </c>
      <c r="B508" t="str">
        <f>TEXT(A508,"mmmm ")</f>
        <v xml:space="preserve">november </v>
      </c>
      <c r="C508">
        <v>-3.15</v>
      </c>
      <c r="D508" t="str" cm="1">
        <f t="array" ref="D508">IFERROR(
  _xlfn.XLOOKUP(TRUE, ISNUMBER(FIND(Trefwoorden!$A$2:$A$99, E508)), Trefwoorden!$B$2:$B$99),
  "Onbekend"
)</f>
        <v>voeding</v>
      </c>
      <c r="E508" t="s">
        <v>456</v>
      </c>
      <c r="F508" t="str">
        <f>VLOOKUP(Tabel1[[#This Row],[categorie]],Lijst!A:C,3,FALSE)</f>
        <v>Uitgave</v>
      </c>
      <c r="G508">
        <f>IF(F508="Uitgave", -ABS(C508), ABS(C508))</f>
        <v>-3.15</v>
      </c>
      <c r="H508" t="str">
        <f>VLOOKUP(Tabel1[[#This Row],[categorie]],Lijst!A:B,2,FALSE)</f>
        <v>Vast</v>
      </c>
      <c r="I508" t="str">
        <f>IF(OR(AND(F508="Uitgave", C508&lt;0), AND(F508="Inkomst", C508&gt;0)), "OK", "FOUT")</f>
        <v>OK</v>
      </c>
    </row>
    <row r="509" spans="1:9" x14ac:dyDescent="0.3">
      <c r="A509" s="2">
        <v>45611</v>
      </c>
      <c r="B509" t="str">
        <f>TEXT(A509,"mmmm ")</f>
        <v xml:space="preserve">november </v>
      </c>
      <c r="C509">
        <v>-5.5</v>
      </c>
      <c r="D509" t="str" cm="1">
        <f t="array" ref="D509">IFERROR(
  _xlfn.XLOOKUP(TRUE, ISNUMBER(FIND(Trefwoorden!$A$2:$A$99, E509)), Trefwoorden!$B$2:$B$99),
  "Onbekend"
)</f>
        <v>voeding</v>
      </c>
      <c r="E509" t="s">
        <v>457</v>
      </c>
      <c r="F509" t="str">
        <f>VLOOKUP(Tabel1[[#This Row],[categorie]],Lijst!A:C,3,FALSE)</f>
        <v>Uitgave</v>
      </c>
      <c r="G509">
        <f>IF(F509="Uitgave", -ABS(C509), ABS(C509))</f>
        <v>-5.5</v>
      </c>
      <c r="H509" t="str">
        <f>VLOOKUP(Tabel1[[#This Row],[categorie]],Lijst!A:B,2,FALSE)</f>
        <v>Vast</v>
      </c>
      <c r="I509" t="str">
        <f>IF(OR(AND(F509="Uitgave", C509&lt;0), AND(F509="Inkomst", C509&gt;0)), "OK", "FOUT")</f>
        <v>OK</v>
      </c>
    </row>
    <row r="510" spans="1:9" x14ac:dyDescent="0.3">
      <c r="A510" s="2">
        <v>45612</v>
      </c>
      <c r="B510" t="str">
        <f>TEXT(A510,"mmmm ")</f>
        <v xml:space="preserve">november </v>
      </c>
      <c r="C510">
        <v>-14.55</v>
      </c>
      <c r="D510" t="s">
        <v>35</v>
      </c>
      <c r="E510" t="s">
        <v>449</v>
      </c>
      <c r="F510" t="str">
        <f>VLOOKUP(Tabel1[[#This Row],[categorie]],Lijst!A:C,3,FALSE)</f>
        <v>Uitgave</v>
      </c>
      <c r="G510">
        <f>IF(F510="Uitgave", -ABS(C510), ABS(C510))</f>
        <v>-14.55</v>
      </c>
      <c r="H510" t="str">
        <f>VLOOKUP(Tabel1[[#This Row],[categorie]],Lijst!A:B,2,FALSE)</f>
        <v>Variabel</v>
      </c>
      <c r="I510" t="str">
        <f>IF(OR(AND(F510="Uitgave", C510&lt;0), AND(F510="Inkomst", C510&gt;0)), "OK", "FOUT")</f>
        <v>OK</v>
      </c>
    </row>
    <row r="511" spans="1:9" x14ac:dyDescent="0.3">
      <c r="A511" s="2">
        <v>45612</v>
      </c>
      <c r="B511" t="str">
        <f>TEXT(A511,"mmmm ")</f>
        <v xml:space="preserve">november </v>
      </c>
      <c r="C511">
        <v>-70.5</v>
      </c>
      <c r="D511" t="s">
        <v>21</v>
      </c>
      <c r="E511" t="s">
        <v>450</v>
      </c>
      <c r="F511" t="str">
        <f>VLOOKUP(Tabel1[[#This Row],[categorie]],Lijst!A:C,3,FALSE)</f>
        <v>Uitgave</v>
      </c>
      <c r="G511">
        <f>IF(F511="Uitgave", -ABS(C511), ABS(C511))</f>
        <v>-70.5</v>
      </c>
      <c r="H511" t="str">
        <f>VLOOKUP(Tabel1[[#This Row],[categorie]],Lijst!A:B,2,FALSE)</f>
        <v>Variabel</v>
      </c>
      <c r="I511" t="str">
        <f>IF(OR(AND(F511="Uitgave", C511&lt;0), AND(F511="Inkomst", C511&gt;0)), "OK", "FOUT")</f>
        <v>OK</v>
      </c>
    </row>
    <row r="512" spans="1:9" x14ac:dyDescent="0.3">
      <c r="A512" s="2">
        <v>45613</v>
      </c>
      <c r="B512" t="str">
        <f>TEXT(A512,"mmmm ")</f>
        <v xml:space="preserve">november </v>
      </c>
      <c r="C512">
        <v>-16.95</v>
      </c>
      <c r="D512" t="s">
        <v>3</v>
      </c>
      <c r="E512" t="s">
        <v>448</v>
      </c>
      <c r="F512" t="str">
        <f>VLOOKUP(Tabel1[[#This Row],[categorie]],Lijst!A:C,3,FALSE)</f>
        <v>Uitgave</v>
      </c>
      <c r="G512">
        <f>IF(F512="Uitgave", -ABS(C512), ABS(C512))</f>
        <v>-16.95</v>
      </c>
      <c r="H512" t="str">
        <f>VLOOKUP(Tabel1[[#This Row],[categorie]],Lijst!A:B,2,FALSE)</f>
        <v>Vast</v>
      </c>
      <c r="I512" t="str">
        <f>IF(OR(AND(F512="Uitgave", C512&lt;0), AND(F512="Inkomst", C512&gt;0)), "OK", "FOUT")</f>
        <v>OK</v>
      </c>
    </row>
    <row r="513" spans="1:9" x14ac:dyDescent="0.3">
      <c r="A513" s="2">
        <v>45614</v>
      </c>
      <c r="B513" t="str">
        <f>TEXT(A513,"mmmm ")</f>
        <v xml:space="preserve">november </v>
      </c>
      <c r="C513">
        <v>-29.4</v>
      </c>
      <c r="D513" t="s">
        <v>75</v>
      </c>
      <c r="E513" t="s">
        <v>436</v>
      </c>
      <c r="F513" t="s">
        <v>18</v>
      </c>
      <c r="G513">
        <f>IF(F513="Uitgave", -ABS(C513), ABS(C513))</f>
        <v>-29.4</v>
      </c>
      <c r="H513" t="str">
        <f>VLOOKUP(Tabel1[[#This Row],[categorie]],Lijst!A:B,2,FALSE)</f>
        <v>Variabel</v>
      </c>
      <c r="I513" t="str">
        <f>IF(OR(AND(F513="Uitgave", C513&lt;0), AND(F513="Inkomst", C513&gt;0)), "OK", "FOUT")</f>
        <v>OK</v>
      </c>
    </row>
    <row r="514" spans="1:9" x14ac:dyDescent="0.3">
      <c r="A514" s="2">
        <v>45614</v>
      </c>
      <c r="B514" t="str">
        <f>TEXT(A514,"mmmm ")</f>
        <v xml:space="preserve">november </v>
      </c>
      <c r="C514">
        <v>-15.57</v>
      </c>
      <c r="D514" t="s">
        <v>75</v>
      </c>
      <c r="E514" t="s">
        <v>437</v>
      </c>
      <c r="F514" t="s">
        <v>18</v>
      </c>
      <c r="G514">
        <f>IF(F514="Uitgave", -ABS(C514), ABS(C514))</f>
        <v>-15.57</v>
      </c>
      <c r="H514" t="str">
        <f>VLOOKUP(Tabel1[[#This Row],[categorie]],Lijst!A:B,2,FALSE)</f>
        <v>Variabel</v>
      </c>
      <c r="I514" t="str">
        <f>IF(OR(AND(F514="Uitgave", C514&lt;0), AND(F514="Inkomst", C514&gt;0)), "OK", "FOUT")</f>
        <v>OK</v>
      </c>
    </row>
    <row r="515" spans="1:9" x14ac:dyDescent="0.3">
      <c r="A515" s="2">
        <v>45614</v>
      </c>
      <c r="B515" t="str">
        <f>TEXT(A515,"mmmm ")</f>
        <v xml:space="preserve">november </v>
      </c>
      <c r="C515">
        <v>-141</v>
      </c>
      <c r="D515" t="s">
        <v>21</v>
      </c>
      <c r="E515" t="s">
        <v>435</v>
      </c>
      <c r="F515" t="str">
        <f>VLOOKUP(Tabel1[[#This Row],[categorie]],Lijst!A:C,3,FALSE)</f>
        <v>Uitgave</v>
      </c>
      <c r="G515">
        <f>IF(F515="Uitgave", -ABS(C515), ABS(C515))</f>
        <v>-141</v>
      </c>
      <c r="H515" t="str">
        <f>VLOOKUP(Tabel1[[#This Row],[categorie]],Lijst!A:B,2,FALSE)</f>
        <v>Variabel</v>
      </c>
      <c r="I515" t="str">
        <f>IF(OR(AND(F515="Uitgave", C515&lt;0), AND(F515="Inkomst", C515&gt;0)), "OK", "FOUT")</f>
        <v>OK</v>
      </c>
    </row>
    <row r="516" spans="1:9" x14ac:dyDescent="0.3">
      <c r="A516" s="2">
        <v>45614</v>
      </c>
      <c r="B516" t="str">
        <f>TEXT(A516,"mmmm ")</f>
        <v xml:space="preserve">november </v>
      </c>
      <c r="C516">
        <v>-34.89</v>
      </c>
      <c r="D516" t="str" cm="1">
        <f t="array" ref="D516">IFERROR(
  _xlfn.XLOOKUP(TRUE, ISNUMBER(FIND(Trefwoorden!$A$2:$A$99, E516)), Trefwoorden!$B$2:$B$99),
  "Onbekend"
)</f>
        <v>voeding</v>
      </c>
      <c r="E516" t="s">
        <v>438</v>
      </c>
      <c r="F516" t="str">
        <f>VLOOKUP(Tabel1[[#This Row],[categorie]],Lijst!A:C,3,FALSE)</f>
        <v>Uitgave</v>
      </c>
      <c r="G516">
        <f>IF(F516="Uitgave", -ABS(C516), ABS(C516))</f>
        <v>-34.89</v>
      </c>
      <c r="H516" t="str">
        <f>VLOOKUP(Tabel1[[#This Row],[categorie]],Lijst!A:B,2,FALSE)</f>
        <v>Vast</v>
      </c>
      <c r="I516" t="str">
        <f>IF(OR(AND(F516="Uitgave", C516&lt;0), AND(F516="Inkomst", C516&gt;0)), "OK", "FOUT")</f>
        <v>OK</v>
      </c>
    </row>
    <row r="517" spans="1:9" x14ac:dyDescent="0.3">
      <c r="A517" s="2">
        <v>45614</v>
      </c>
      <c r="B517" t="str">
        <f>TEXT(A517,"mmmm ")</f>
        <v xml:space="preserve">november </v>
      </c>
      <c r="C517">
        <v>-3.98</v>
      </c>
      <c r="D517" t="str" cm="1">
        <f t="array" ref="D517">IFERROR(
  _xlfn.XLOOKUP(TRUE, ISNUMBER(FIND(Trefwoorden!$A$2:$A$99, E517)), Trefwoorden!$B$2:$B$99),
  "Onbekend"
)</f>
        <v>voeding</v>
      </c>
      <c r="E517" t="s">
        <v>439</v>
      </c>
      <c r="F517" t="str">
        <f>VLOOKUP(Tabel1[[#This Row],[categorie]],Lijst!A:C,3,FALSE)</f>
        <v>Uitgave</v>
      </c>
      <c r="G517">
        <f>IF(F517="Uitgave", -ABS(C517), ABS(C517))</f>
        <v>-3.98</v>
      </c>
      <c r="H517" t="str">
        <f>VLOOKUP(Tabel1[[#This Row],[categorie]],Lijst!A:B,2,FALSE)</f>
        <v>Vast</v>
      </c>
      <c r="I517" t="str">
        <f>IF(OR(AND(F517="Uitgave", C517&lt;0), AND(F517="Inkomst", C517&gt;0)), "OK", "FOUT")</f>
        <v>OK</v>
      </c>
    </row>
    <row r="518" spans="1:9" x14ac:dyDescent="0.3">
      <c r="A518" s="2">
        <v>45614</v>
      </c>
      <c r="B518" t="str">
        <f>TEXT(A518,"mmmm ")</f>
        <v xml:space="preserve">november </v>
      </c>
      <c r="C518">
        <v>-13.52</v>
      </c>
      <c r="D518" t="str" cm="1">
        <f t="array" ref="D518">IFERROR(
  _xlfn.XLOOKUP(TRUE, ISNUMBER(FIND(Trefwoorden!$A$2:$A$99, E518)), Trefwoorden!$B$2:$B$99),
  "Onbekend"
)</f>
        <v>voeding</v>
      </c>
      <c r="E518" t="s">
        <v>440</v>
      </c>
      <c r="F518" t="str">
        <f>VLOOKUP(Tabel1[[#This Row],[categorie]],Lijst!A:C,3,FALSE)</f>
        <v>Uitgave</v>
      </c>
      <c r="G518">
        <f>IF(F518="Uitgave", -ABS(C518), ABS(C518))</f>
        <v>-13.52</v>
      </c>
      <c r="H518" t="str">
        <f>VLOOKUP(Tabel1[[#This Row],[categorie]],Lijst!A:B,2,FALSE)</f>
        <v>Vast</v>
      </c>
      <c r="I518" t="str">
        <f>IF(OR(AND(F518="Uitgave", C518&lt;0), AND(F518="Inkomst", C518&gt;0)), "OK", "FOUT")</f>
        <v>OK</v>
      </c>
    </row>
    <row r="519" spans="1:9" x14ac:dyDescent="0.3">
      <c r="A519" s="2">
        <v>45614</v>
      </c>
      <c r="B519" t="str">
        <f>TEXT(A519,"mmmm ")</f>
        <v xml:space="preserve">november </v>
      </c>
      <c r="C519">
        <v>-7.5</v>
      </c>
      <c r="D519" t="s">
        <v>3</v>
      </c>
      <c r="E519" t="s">
        <v>441</v>
      </c>
      <c r="F519" t="str">
        <f>VLOOKUP(Tabel1[[#This Row],[categorie]],Lijst!A:C,3,FALSE)</f>
        <v>Uitgave</v>
      </c>
      <c r="G519">
        <f>IF(F519="Uitgave", -ABS(C519), ABS(C519))</f>
        <v>-7.5</v>
      </c>
      <c r="H519" t="str">
        <f>VLOOKUP(Tabel1[[#This Row],[categorie]],Lijst!A:B,2,FALSE)</f>
        <v>Vast</v>
      </c>
      <c r="I519" t="str">
        <f>IF(OR(AND(F519="Uitgave", C519&lt;0), AND(F519="Inkomst", C519&gt;0)), "OK", "FOUT")</f>
        <v>OK</v>
      </c>
    </row>
    <row r="520" spans="1:9" x14ac:dyDescent="0.3">
      <c r="A520" s="2">
        <v>45614</v>
      </c>
      <c r="B520" t="str">
        <f>TEXT(A520,"mmmm ")</f>
        <v xml:space="preserve">november </v>
      </c>
      <c r="C520">
        <v>-1</v>
      </c>
      <c r="D520" t="str" cm="1">
        <f t="array" ref="D520">IFERROR(
  _xlfn.XLOOKUP(TRUE, ISNUMBER(FIND(Trefwoorden!$A$2:$A$99, E520)), Trefwoorden!$B$2:$B$99),
  "Onbekend"
)</f>
        <v>decathlon</v>
      </c>
      <c r="E520" t="s">
        <v>442</v>
      </c>
      <c r="F520" t="str">
        <f>VLOOKUP(Tabel1[[#This Row],[categorie]],Lijst!A:C,3,FALSE)</f>
        <v>Uitgave</v>
      </c>
      <c r="G520">
        <f>IF(F520="Uitgave", -ABS(C520), ABS(C520))</f>
        <v>-1</v>
      </c>
      <c r="H520" t="str">
        <f>VLOOKUP(Tabel1[[#This Row],[categorie]],Lijst!A:B,2,FALSE)</f>
        <v>Variabel</v>
      </c>
      <c r="I520" t="str">
        <f>IF(OR(AND(F520="Uitgave", C520&lt;0), AND(F520="Inkomst", C520&gt;0)), "OK", "FOUT")</f>
        <v>OK</v>
      </c>
    </row>
    <row r="521" spans="1:9" x14ac:dyDescent="0.3">
      <c r="A521" s="2">
        <v>45614</v>
      </c>
      <c r="B521" t="str">
        <f>TEXT(A521,"mmmm ")</f>
        <v xml:space="preserve">november </v>
      </c>
      <c r="C521">
        <v>-81.66</v>
      </c>
      <c r="D521" t="str" cm="1">
        <f t="array" ref="D521">IFERROR(
  _xlfn.XLOOKUP(TRUE, ISNUMBER(FIND(Trefwoorden!$A$2:$A$99, E521)), Trefwoorden!$B$2:$B$99),
  "Onbekend"
)</f>
        <v>pensioensparen</v>
      </c>
      <c r="E521" t="s">
        <v>443</v>
      </c>
      <c r="F521" t="str">
        <f>VLOOKUP(Tabel1[[#This Row],[categorie]],Lijst!A:C,3,FALSE)</f>
        <v>Uitgave</v>
      </c>
      <c r="G521">
        <f>IF(F521="Uitgave", -ABS(C521), ABS(C521))</f>
        <v>-81.66</v>
      </c>
      <c r="H521" t="str">
        <f>VLOOKUP(Tabel1[[#This Row],[categorie]],Lijst!A:B,2,FALSE)</f>
        <v>Vast</v>
      </c>
      <c r="I521" t="str">
        <f>IF(OR(AND(F521="Uitgave", C521&lt;0), AND(F521="Inkomst", C521&gt;0)), "OK", "FOUT")</f>
        <v>OK</v>
      </c>
    </row>
    <row r="522" spans="1:9" x14ac:dyDescent="0.3">
      <c r="A522" s="2">
        <v>45614</v>
      </c>
      <c r="B522" t="str">
        <f>TEXT(A522,"mmmm ")</f>
        <v xml:space="preserve">november </v>
      </c>
      <c r="C522">
        <v>-33.549999999999997</v>
      </c>
      <c r="D522" t="str" cm="1">
        <f t="array" ref="D522">IFERROR(
  _xlfn.XLOOKUP(TRUE, ISNUMBER(FIND(Trefwoorden!$A$2:$A$99, E522)), Trefwoorden!$B$2:$B$99),
  "Onbekend"
)</f>
        <v>Cardif</v>
      </c>
      <c r="E522" t="s">
        <v>444</v>
      </c>
      <c r="F522" t="str">
        <f>VLOOKUP(Tabel1[[#This Row],[categorie]],Lijst!A:C,3,FALSE)</f>
        <v>Uitgave</v>
      </c>
      <c r="G522">
        <f>IF(F522="Uitgave", -ABS(C522), ABS(C522))</f>
        <v>-33.549999999999997</v>
      </c>
      <c r="H522" t="str">
        <f>VLOOKUP(Tabel1[[#This Row],[categorie]],Lijst!A:B,2,FALSE)</f>
        <v>Vast</v>
      </c>
      <c r="I522" t="str">
        <f>IF(OR(AND(F522="Uitgave", C522&lt;0), AND(F522="Inkomst", C522&gt;0)), "OK", "FOUT")</f>
        <v>OK</v>
      </c>
    </row>
    <row r="523" spans="1:9" x14ac:dyDescent="0.3">
      <c r="A523" s="2">
        <v>45614</v>
      </c>
      <c r="B523" t="str">
        <f>TEXT(A523,"mmmm ")</f>
        <v xml:space="preserve">november </v>
      </c>
      <c r="C523">
        <v>-86.25</v>
      </c>
      <c r="D523" t="str" cm="1">
        <f t="array" ref="D523">IFERROR(
  _xlfn.XLOOKUP(TRUE, ISNUMBER(FIND(Trefwoorden!$A$2:$A$99, E523)), Trefwoorden!$B$2:$B$99),
  "Onbekend"
)</f>
        <v>pensioensparen</v>
      </c>
      <c r="E523" t="s">
        <v>445</v>
      </c>
      <c r="F523" t="str">
        <f>VLOOKUP(Tabel1[[#This Row],[categorie]],Lijst!A:C,3,FALSE)</f>
        <v>Uitgave</v>
      </c>
      <c r="G523">
        <f>IF(F523="Uitgave", -ABS(C523), ABS(C523))</f>
        <v>-86.25</v>
      </c>
      <c r="H523" t="str">
        <f>VLOOKUP(Tabel1[[#This Row],[categorie]],Lijst!A:B,2,FALSE)</f>
        <v>Vast</v>
      </c>
      <c r="I523" t="str">
        <f>IF(OR(AND(F523="Uitgave", C523&lt;0), AND(F523="Inkomst", C523&gt;0)), "OK", "FOUT")</f>
        <v>OK</v>
      </c>
    </row>
    <row r="524" spans="1:9" x14ac:dyDescent="0.3">
      <c r="A524" s="2">
        <v>45614</v>
      </c>
      <c r="B524" t="str">
        <f>TEXT(A524,"mmmm ")</f>
        <v xml:space="preserve">november </v>
      </c>
      <c r="C524">
        <v>-10.95</v>
      </c>
      <c r="D524" t="str" cm="1">
        <f t="array" ref="D524">IFERROR(
  _xlfn.XLOOKUP(TRUE, ISNUMBER(FIND(Trefwoorden!$A$2:$A$99, E524)), Trefwoorden!$B$2:$B$99),
  "Onbekend"
)</f>
        <v>DPG</v>
      </c>
      <c r="E524" t="s">
        <v>446</v>
      </c>
      <c r="F524" t="str">
        <f>VLOOKUP(Tabel1[[#This Row],[categorie]],Lijst!A:C,3,FALSE)</f>
        <v>Uitgave</v>
      </c>
      <c r="G524">
        <f>IF(F524="Uitgave", -ABS(C524), ABS(C524))</f>
        <v>-10.95</v>
      </c>
      <c r="H524" t="str">
        <f>VLOOKUP(Tabel1[[#This Row],[categorie]],Lijst!A:B,2,FALSE)</f>
        <v>Variabel</v>
      </c>
      <c r="I524" t="str">
        <f>IF(OR(AND(F524="Uitgave", C524&lt;0), AND(F524="Inkomst", C524&gt;0)), "OK", "FOUT")</f>
        <v>OK</v>
      </c>
    </row>
    <row r="525" spans="1:9" x14ac:dyDescent="0.3">
      <c r="A525" s="2">
        <v>45614</v>
      </c>
      <c r="B525" t="str">
        <f>TEXT(A525,"mmmm ")</f>
        <v xml:space="preserve">november </v>
      </c>
      <c r="C525">
        <v>-57.11</v>
      </c>
      <c r="D525" t="str" cm="1">
        <f t="array" ref="D525">IFERROR(
  _xlfn.XLOOKUP(TRUE, ISNUMBER(FIND(Trefwoorden!$A$2:$A$99, E525)), Trefwoorden!$B$2:$B$99),
  "Onbekend"
)</f>
        <v>GSM Bram</v>
      </c>
      <c r="E525" t="s">
        <v>447</v>
      </c>
      <c r="F525" t="str">
        <f>VLOOKUP(Tabel1[[#This Row],[categorie]],Lijst!A:C,3,FALSE)</f>
        <v>Uitgave</v>
      </c>
      <c r="G525">
        <f>IF(F525="Uitgave", -ABS(C525), ABS(C525))</f>
        <v>-57.11</v>
      </c>
      <c r="H525" t="str">
        <f>VLOOKUP(Tabel1[[#This Row],[categorie]],Lijst!A:B,2,FALSE)</f>
        <v>Vast</v>
      </c>
      <c r="I525" t="str">
        <f>IF(OR(AND(F525="Uitgave", C525&lt;0), AND(F525="Inkomst", C525&gt;0)), "OK", "FOUT")</f>
        <v>OK</v>
      </c>
    </row>
    <row r="526" spans="1:9" x14ac:dyDescent="0.3">
      <c r="A526" s="2">
        <v>45615</v>
      </c>
      <c r="B526" t="str">
        <f>TEXT(A526,"mmmm ")</f>
        <v xml:space="preserve">november </v>
      </c>
      <c r="C526">
        <v>-6.6</v>
      </c>
      <c r="D526" t="s">
        <v>75</v>
      </c>
      <c r="E526" t="s">
        <v>434</v>
      </c>
      <c r="F526" t="s">
        <v>18</v>
      </c>
      <c r="G526">
        <f>IF(F526="Uitgave", -ABS(C526), ABS(C526))</f>
        <v>-6.6</v>
      </c>
      <c r="H526" t="str">
        <f>VLOOKUP(Tabel1[[#This Row],[categorie]],Lijst!A:B,2,FALSE)</f>
        <v>Variabel</v>
      </c>
      <c r="I526" t="str">
        <f>IF(OR(AND(F526="Uitgave", C526&lt;0), AND(F526="Inkomst", C526&gt;0)), "OK", "FOUT")</f>
        <v>OK</v>
      </c>
    </row>
    <row r="527" spans="1:9" x14ac:dyDescent="0.3">
      <c r="A527" s="2">
        <v>45615</v>
      </c>
      <c r="B527" t="str">
        <f>TEXT(A527,"mmmm ")</f>
        <v xml:space="preserve">november </v>
      </c>
      <c r="C527">
        <v>-0.5</v>
      </c>
      <c r="D527" t="str" cm="1">
        <f t="array" ref="D527">IFERROR(
  _xlfn.XLOOKUP(TRUE, ISNUMBER(FIND(Trefwoorden!$A$2:$A$99, E527)), Trefwoorden!$B$2:$B$99),
  "Onbekend"
)</f>
        <v>automaat De Lijn</v>
      </c>
      <c r="E527" t="s">
        <v>430</v>
      </c>
      <c r="F527" t="str">
        <f>VLOOKUP(Tabel1[[#This Row],[categorie]],Lijst!A:C,3,FALSE)</f>
        <v>Uitgave</v>
      </c>
      <c r="G527">
        <f>IF(F527="Uitgave", -ABS(C527), ABS(C527))</f>
        <v>-0.5</v>
      </c>
      <c r="H527" t="str">
        <f>VLOOKUP(Tabel1[[#This Row],[categorie]],Lijst!A:B,2,FALSE)</f>
        <v>Variabel</v>
      </c>
      <c r="I527" t="str">
        <f>IF(OR(AND(F527="Uitgave", C527&lt;0), AND(F527="Inkomst", C527&gt;0)), "OK", "FOUT")</f>
        <v>OK</v>
      </c>
    </row>
    <row r="528" spans="1:9" x14ac:dyDescent="0.3">
      <c r="A528" s="2">
        <v>45615</v>
      </c>
      <c r="B528" t="str">
        <f>TEXT(A528,"mmmm ")</f>
        <v xml:space="preserve">november </v>
      </c>
      <c r="C528">
        <v>-0.5</v>
      </c>
      <c r="D528" t="str" cm="1">
        <f t="array" ref="D528">IFERROR(
  _xlfn.XLOOKUP(TRUE, ISNUMBER(FIND(Trefwoorden!$A$2:$A$99, E528)), Trefwoorden!$B$2:$B$99),
  "Onbekend"
)</f>
        <v>automaat De Lijn</v>
      </c>
      <c r="E528" t="s">
        <v>431</v>
      </c>
      <c r="F528" t="str">
        <f>VLOOKUP(Tabel1[[#This Row],[categorie]],Lijst!A:C,3,FALSE)</f>
        <v>Uitgave</v>
      </c>
      <c r="G528">
        <f>IF(F528="Uitgave", -ABS(C528), ABS(C528))</f>
        <v>-0.5</v>
      </c>
      <c r="H528" t="str">
        <f>VLOOKUP(Tabel1[[#This Row],[categorie]],Lijst!A:B,2,FALSE)</f>
        <v>Variabel</v>
      </c>
      <c r="I528" t="str">
        <f>IF(OR(AND(F528="Uitgave", C528&lt;0), AND(F528="Inkomst", C528&gt;0)), "OK", "FOUT")</f>
        <v>OK</v>
      </c>
    </row>
    <row r="529" spans="1:9" x14ac:dyDescent="0.3">
      <c r="A529" s="2">
        <v>45615</v>
      </c>
      <c r="B529" t="str">
        <f>TEXT(A529,"mmmm ")</f>
        <v xml:space="preserve">november </v>
      </c>
      <c r="C529">
        <v>-5.65</v>
      </c>
      <c r="D529" t="s">
        <v>35</v>
      </c>
      <c r="E529" t="s">
        <v>432</v>
      </c>
      <c r="F529" t="str">
        <f>VLOOKUP(Tabel1[[#This Row],[categorie]],Lijst!A:C,3,FALSE)</f>
        <v>Uitgave</v>
      </c>
      <c r="G529">
        <f>IF(F529="Uitgave", -ABS(C529), ABS(C529))</f>
        <v>-5.65</v>
      </c>
      <c r="H529" t="str">
        <f>VLOOKUP(Tabel1[[#This Row],[categorie]],Lijst!A:B,2,FALSE)</f>
        <v>Variabel</v>
      </c>
      <c r="I529" t="str">
        <f>IF(OR(AND(F529="Uitgave", C529&lt;0), AND(F529="Inkomst", C529&gt;0)), "OK", "FOUT")</f>
        <v>OK</v>
      </c>
    </row>
    <row r="530" spans="1:9" x14ac:dyDescent="0.3">
      <c r="A530" s="2">
        <v>45615</v>
      </c>
      <c r="B530" t="str">
        <f>TEXT(A530,"mmmm ")</f>
        <v xml:space="preserve">november </v>
      </c>
      <c r="C530">
        <v>-5.5</v>
      </c>
      <c r="D530" t="str" cm="1">
        <f t="array" ref="D530">IFERROR(
  _xlfn.XLOOKUP(TRUE, ISNUMBER(FIND(Trefwoorden!$A$2:$A$99, E530)), Trefwoorden!$B$2:$B$99),
  "Onbekend"
)</f>
        <v>voeding</v>
      </c>
      <c r="E530" t="s">
        <v>433</v>
      </c>
      <c r="F530" t="str">
        <f>VLOOKUP(Tabel1[[#This Row],[categorie]],Lijst!A:C,3,FALSE)</f>
        <v>Uitgave</v>
      </c>
      <c r="G530">
        <f>IF(F530="Uitgave", -ABS(C530), ABS(C530))</f>
        <v>-5.5</v>
      </c>
      <c r="H530" t="str">
        <f>VLOOKUP(Tabel1[[#This Row],[categorie]],Lijst!A:B,2,FALSE)</f>
        <v>Vast</v>
      </c>
      <c r="I530" t="str">
        <f>IF(OR(AND(F530="Uitgave", C530&lt;0), AND(F530="Inkomst", C530&gt;0)), "OK", "FOUT")</f>
        <v>OK</v>
      </c>
    </row>
    <row r="531" spans="1:9" x14ac:dyDescent="0.3">
      <c r="A531" s="2">
        <v>45616</v>
      </c>
      <c r="B531" t="str">
        <f>TEXT(A531,"mmmm ")</f>
        <v xml:space="preserve">november </v>
      </c>
      <c r="C531">
        <v>-2.7</v>
      </c>
      <c r="D531" t="s">
        <v>3</v>
      </c>
      <c r="E531" t="s">
        <v>425</v>
      </c>
      <c r="F531" t="str">
        <f>VLOOKUP(Tabel1[[#This Row],[categorie]],Lijst!A:C,3,FALSE)</f>
        <v>Uitgave</v>
      </c>
      <c r="G531">
        <f>IF(F531="Uitgave", -ABS(C531), ABS(C531))</f>
        <v>-2.7</v>
      </c>
      <c r="H531" t="str">
        <f>VLOOKUP(Tabel1[[#This Row],[categorie]],Lijst!A:B,2,FALSE)</f>
        <v>Vast</v>
      </c>
      <c r="I531" t="str">
        <f>IF(OR(AND(F531="Uitgave", C531&lt;0), AND(F531="Inkomst", C531&gt;0)), "OK", "FOUT")</f>
        <v>OK</v>
      </c>
    </row>
    <row r="532" spans="1:9" x14ac:dyDescent="0.3">
      <c r="A532" s="2">
        <v>45616</v>
      </c>
      <c r="B532" t="str">
        <f>TEXT(A532,"mmmm ")</f>
        <v xml:space="preserve">november </v>
      </c>
      <c r="C532">
        <v>-1.1000000000000001</v>
      </c>
      <c r="D532" t="str" cm="1">
        <f t="array" ref="D532">IFERROR(
  _xlfn.XLOOKUP(TRUE, ISNUMBER(FIND(Trefwoorden!$A$2:$A$99, E532)), Trefwoorden!$B$2:$B$99),
  "Onbekend"
)</f>
        <v>automaat De Lijn</v>
      </c>
      <c r="E532" t="s">
        <v>426</v>
      </c>
      <c r="F532" t="str">
        <f>VLOOKUP(Tabel1[[#This Row],[categorie]],Lijst!A:C,3,FALSE)</f>
        <v>Uitgave</v>
      </c>
      <c r="G532">
        <f>IF(F532="Uitgave", -ABS(C532), ABS(C532))</f>
        <v>-1.1000000000000001</v>
      </c>
      <c r="H532" t="str">
        <f>VLOOKUP(Tabel1[[#This Row],[categorie]],Lijst!A:B,2,FALSE)</f>
        <v>Variabel</v>
      </c>
      <c r="I532" t="str">
        <f>IF(OR(AND(F532="Uitgave", C532&lt;0), AND(F532="Inkomst", C532&gt;0)), "OK", "FOUT")</f>
        <v>OK</v>
      </c>
    </row>
    <row r="533" spans="1:9" x14ac:dyDescent="0.3">
      <c r="A533" s="2">
        <v>45616</v>
      </c>
      <c r="B533" t="str">
        <f>TEXT(A533,"mmmm ")</f>
        <v xml:space="preserve">november </v>
      </c>
      <c r="C533">
        <v>-1.5</v>
      </c>
      <c r="D533" t="str" cm="1">
        <f t="array" ref="D533">IFERROR(
  _xlfn.XLOOKUP(TRUE, ISNUMBER(FIND(Trefwoorden!$A$2:$A$99, E533)), Trefwoorden!$B$2:$B$99),
  "Onbekend"
)</f>
        <v>automaat De Lijn</v>
      </c>
      <c r="E533" t="s">
        <v>427</v>
      </c>
      <c r="F533" t="str">
        <f>VLOOKUP(Tabel1[[#This Row],[categorie]],Lijst!A:C,3,FALSE)</f>
        <v>Uitgave</v>
      </c>
      <c r="G533">
        <f>IF(F533="Uitgave", -ABS(C533), ABS(C533))</f>
        <v>-1.5</v>
      </c>
      <c r="H533" t="str">
        <f>VLOOKUP(Tabel1[[#This Row],[categorie]],Lijst!A:B,2,FALSE)</f>
        <v>Variabel</v>
      </c>
      <c r="I533" t="str">
        <f>IF(OR(AND(F533="Uitgave", C533&lt;0), AND(F533="Inkomst", C533&gt;0)), "OK", "FOUT")</f>
        <v>OK</v>
      </c>
    </row>
    <row r="534" spans="1:9" x14ac:dyDescent="0.3">
      <c r="A534" s="2">
        <v>45616</v>
      </c>
      <c r="B534" t="str">
        <f>TEXT(A534,"mmmm ")</f>
        <v xml:space="preserve">november </v>
      </c>
      <c r="C534">
        <v>-1.89</v>
      </c>
      <c r="D534" t="str" cm="1">
        <f t="array" ref="D534">IFERROR(
  _xlfn.XLOOKUP(TRUE, ISNUMBER(FIND(Trefwoorden!$A$2:$A$99, E534)), Trefwoorden!$B$2:$B$99),
  "Onbekend"
)</f>
        <v>voeding</v>
      </c>
      <c r="E534" t="s">
        <v>428</v>
      </c>
      <c r="F534" t="str">
        <f>VLOOKUP(Tabel1[[#This Row],[categorie]],Lijst!A:C,3,FALSE)</f>
        <v>Uitgave</v>
      </c>
      <c r="G534">
        <f>IF(F534="Uitgave", -ABS(C534), ABS(C534))</f>
        <v>-1.89</v>
      </c>
      <c r="H534" t="str">
        <f>VLOOKUP(Tabel1[[#This Row],[categorie]],Lijst!A:B,2,FALSE)</f>
        <v>Vast</v>
      </c>
      <c r="I534" t="str">
        <f>IF(OR(AND(F534="Uitgave", C534&lt;0), AND(F534="Inkomst", C534&gt;0)), "OK", "FOUT")</f>
        <v>OK</v>
      </c>
    </row>
    <row r="535" spans="1:9" x14ac:dyDescent="0.3">
      <c r="A535" s="2">
        <v>45616</v>
      </c>
      <c r="B535" t="str">
        <f>TEXT(A535,"mmmm ")</f>
        <v xml:space="preserve">november </v>
      </c>
      <c r="C535">
        <v>-7.08</v>
      </c>
      <c r="D535" t="str" cm="1">
        <f t="array" ref="D535">IFERROR(
  _xlfn.XLOOKUP(TRUE, ISNUMBER(FIND(Trefwoorden!$A$2:$A$99, E535)), Trefwoorden!$B$2:$B$99),
  "Onbekend"
)</f>
        <v>voeding</v>
      </c>
      <c r="E535" t="s">
        <v>429</v>
      </c>
      <c r="F535" t="str">
        <f>VLOOKUP(Tabel1[[#This Row],[categorie]],Lijst!A:C,3,FALSE)</f>
        <v>Uitgave</v>
      </c>
      <c r="G535">
        <f>IF(F535="Uitgave", -ABS(C535), ABS(C535))</f>
        <v>-7.08</v>
      </c>
      <c r="H535" t="str">
        <f>VLOOKUP(Tabel1[[#This Row],[categorie]],Lijst!A:B,2,FALSE)</f>
        <v>Vast</v>
      </c>
      <c r="I535" t="str">
        <f>IF(OR(AND(F535="Uitgave", C535&lt;0), AND(F535="Inkomst", C535&gt;0)), "OK", "FOUT")</f>
        <v>OK</v>
      </c>
    </row>
    <row r="536" spans="1:9" x14ac:dyDescent="0.3">
      <c r="A536" s="2">
        <v>45617</v>
      </c>
      <c r="B536" t="str">
        <f>TEXT(A536,"mmmm ")</f>
        <v xml:space="preserve">november </v>
      </c>
      <c r="C536">
        <v>-1.5</v>
      </c>
      <c r="D536" t="str" cm="1">
        <f t="array" ref="D536">IFERROR(
  _xlfn.XLOOKUP(TRUE, ISNUMBER(FIND(Trefwoorden!$A$2:$A$99, E536)), Trefwoorden!$B$2:$B$99),
  "Onbekend"
)</f>
        <v>automaat De Lijn</v>
      </c>
      <c r="E536" t="s">
        <v>417</v>
      </c>
      <c r="F536" t="str">
        <f>VLOOKUP(Tabel1[[#This Row],[categorie]],Lijst!A:C,3,FALSE)</f>
        <v>Uitgave</v>
      </c>
      <c r="G536">
        <f>IF(F536="Uitgave", -ABS(C536), ABS(C536))</f>
        <v>-1.5</v>
      </c>
      <c r="H536" t="str">
        <f>VLOOKUP(Tabel1[[#This Row],[categorie]],Lijst!A:B,2,FALSE)</f>
        <v>Variabel</v>
      </c>
      <c r="I536" t="str">
        <f>IF(OR(AND(F536="Uitgave", C536&lt;0), AND(F536="Inkomst", C536&gt;0)), "OK", "FOUT")</f>
        <v>OK</v>
      </c>
    </row>
    <row r="537" spans="1:9" x14ac:dyDescent="0.3">
      <c r="A537" s="2">
        <v>45617</v>
      </c>
      <c r="B537" t="str">
        <f>TEXT(A537,"mmmm ")</f>
        <v xml:space="preserve">november </v>
      </c>
      <c r="C537">
        <v>-20</v>
      </c>
      <c r="D537" t="str" cm="1">
        <f t="array" ref="D537">IFERROR(
  _xlfn.XLOOKUP(TRUE, ISNUMBER(FIND(Trefwoorden!$A$2:$A$99, E537)), Trefwoorden!$B$2:$B$99),
  "Onbekend"
)</f>
        <v>Louis/Vis</v>
      </c>
      <c r="E537" t="s">
        <v>418</v>
      </c>
      <c r="F537" t="str">
        <f>VLOOKUP(Tabel1[[#This Row],[categorie]],Lijst!A:C,3,FALSE)</f>
        <v>Uitgave</v>
      </c>
      <c r="G537">
        <f>IF(F537="Uitgave", -ABS(C537), ABS(C537))</f>
        <v>-20</v>
      </c>
      <c r="H537" t="str">
        <f>VLOOKUP(Tabel1[[#This Row],[categorie]],Lijst!A:B,2,FALSE)</f>
        <v>Variabel</v>
      </c>
      <c r="I537" t="str">
        <f>IF(OR(AND(F537="Uitgave", C537&lt;0), AND(F537="Inkomst", C537&gt;0)), "OK", "FOUT")</f>
        <v>OK</v>
      </c>
    </row>
    <row r="538" spans="1:9" x14ac:dyDescent="0.3">
      <c r="A538" s="2">
        <v>45617</v>
      </c>
      <c r="B538" t="str">
        <f>TEXT(A538,"mmmm ")</f>
        <v xml:space="preserve">november </v>
      </c>
      <c r="C538">
        <v>-20</v>
      </c>
      <c r="D538" t="str" cm="1">
        <f t="array" ref="D538">IFERROR(
  _xlfn.XLOOKUP(TRUE, ISNUMBER(FIND(Trefwoorden!$A$2:$A$99, E538)), Trefwoorden!$B$2:$B$99),
  "Onbekend"
)</f>
        <v>voeding</v>
      </c>
      <c r="E538" t="s">
        <v>419</v>
      </c>
      <c r="F538" t="str">
        <f>VLOOKUP(Tabel1[[#This Row],[categorie]],Lijst!A:C,3,FALSE)</f>
        <v>Uitgave</v>
      </c>
      <c r="G538">
        <f>IF(F538="Uitgave", -ABS(C538), ABS(C538))</f>
        <v>-20</v>
      </c>
      <c r="H538" t="str">
        <f>VLOOKUP(Tabel1[[#This Row],[categorie]],Lijst!A:B,2,FALSE)</f>
        <v>Vast</v>
      </c>
      <c r="I538" t="str">
        <f>IF(OR(AND(F538="Uitgave", C538&lt;0), AND(F538="Inkomst", C538&gt;0)), "OK", "FOUT")</f>
        <v>OK</v>
      </c>
    </row>
    <row r="539" spans="1:9" x14ac:dyDescent="0.3">
      <c r="A539" s="2">
        <v>45617</v>
      </c>
      <c r="B539" t="str">
        <f>TEXT(A539,"mmmm ")</f>
        <v xml:space="preserve">november </v>
      </c>
      <c r="C539">
        <v>-2.7</v>
      </c>
      <c r="D539" t="s">
        <v>3</v>
      </c>
      <c r="E539" t="s">
        <v>420</v>
      </c>
      <c r="F539" t="str">
        <f>VLOOKUP(Tabel1[[#This Row],[categorie]],Lijst!A:C,3,FALSE)</f>
        <v>Uitgave</v>
      </c>
      <c r="G539">
        <f>IF(F539="Uitgave", -ABS(C539), ABS(C539))</f>
        <v>-2.7</v>
      </c>
      <c r="H539" t="str">
        <f>VLOOKUP(Tabel1[[#This Row],[categorie]],Lijst!A:B,2,FALSE)</f>
        <v>Vast</v>
      </c>
      <c r="I539" t="str">
        <f>IF(OR(AND(F539="Uitgave", C539&lt;0), AND(F539="Inkomst", C539&gt;0)), "OK", "FOUT")</f>
        <v>OK</v>
      </c>
    </row>
    <row r="540" spans="1:9" x14ac:dyDescent="0.3">
      <c r="A540" s="2">
        <v>45617</v>
      </c>
      <c r="B540" t="str">
        <f>TEXT(A540,"mmmm ")</f>
        <v xml:space="preserve">november </v>
      </c>
      <c r="C540">
        <v>-0.9</v>
      </c>
      <c r="D540" t="str" cm="1">
        <f t="array" ref="D540">IFERROR(
  _xlfn.XLOOKUP(TRUE, ISNUMBER(FIND(Trefwoorden!$A$2:$A$99, E540)), Trefwoorden!$B$2:$B$99),
  "Onbekend"
)</f>
        <v>automaat De Lijn</v>
      </c>
      <c r="E540" t="s">
        <v>421</v>
      </c>
      <c r="F540" t="str">
        <f>VLOOKUP(Tabel1[[#This Row],[categorie]],Lijst!A:C,3,FALSE)</f>
        <v>Uitgave</v>
      </c>
      <c r="G540">
        <f>IF(F540="Uitgave", -ABS(C540), ABS(C540))</f>
        <v>-0.9</v>
      </c>
      <c r="H540" t="str">
        <f>VLOOKUP(Tabel1[[#This Row],[categorie]],Lijst!A:B,2,FALSE)</f>
        <v>Variabel</v>
      </c>
      <c r="I540" t="str">
        <f>IF(OR(AND(F540="Uitgave", C540&lt;0), AND(F540="Inkomst", C540&gt;0)), "OK", "FOUT")</f>
        <v>OK</v>
      </c>
    </row>
    <row r="541" spans="1:9" x14ac:dyDescent="0.3">
      <c r="A541" s="2">
        <v>45617</v>
      </c>
      <c r="B541" t="str">
        <f>TEXT(A541,"mmmm ")</f>
        <v xml:space="preserve">november </v>
      </c>
      <c r="C541">
        <v>-1.4</v>
      </c>
      <c r="D541" t="str" cm="1">
        <f t="array" ref="D541">IFERROR(
  _xlfn.XLOOKUP(TRUE, ISNUMBER(FIND(Trefwoorden!$A$2:$A$99, E541)), Trefwoorden!$B$2:$B$99),
  "Onbekend"
)</f>
        <v>automaat De Lijn</v>
      </c>
      <c r="E541" t="s">
        <v>422</v>
      </c>
      <c r="F541" t="str">
        <f>VLOOKUP(Tabel1[[#This Row],[categorie]],Lijst!A:C,3,FALSE)</f>
        <v>Uitgave</v>
      </c>
      <c r="G541">
        <f>IF(F541="Uitgave", -ABS(C541), ABS(C541))</f>
        <v>-1.4</v>
      </c>
      <c r="H541" t="str">
        <f>VLOOKUP(Tabel1[[#This Row],[categorie]],Lijst!A:B,2,FALSE)</f>
        <v>Variabel</v>
      </c>
      <c r="I541" t="str">
        <f>IF(OR(AND(F541="Uitgave", C541&lt;0), AND(F541="Inkomst", C541&gt;0)), "OK", "FOUT")</f>
        <v>OK</v>
      </c>
    </row>
    <row r="542" spans="1:9" x14ac:dyDescent="0.3">
      <c r="A542" s="2">
        <v>45617</v>
      </c>
      <c r="B542" t="str">
        <f>TEXT(A542,"mmmm ")</f>
        <v xml:space="preserve">november </v>
      </c>
      <c r="C542">
        <v>-1.1000000000000001</v>
      </c>
      <c r="D542" t="str" cm="1">
        <f t="array" ref="D542">IFERROR(
  _xlfn.XLOOKUP(TRUE, ISNUMBER(FIND(Trefwoorden!$A$2:$A$99, E542)), Trefwoorden!$B$2:$B$99),
  "Onbekend"
)</f>
        <v>automaat De Lijn</v>
      </c>
      <c r="E542" t="s">
        <v>423</v>
      </c>
      <c r="F542" t="str">
        <f>VLOOKUP(Tabel1[[#This Row],[categorie]],Lijst!A:C,3,FALSE)</f>
        <v>Uitgave</v>
      </c>
      <c r="G542">
        <f>IF(F542="Uitgave", -ABS(C542), ABS(C542))</f>
        <v>-1.1000000000000001</v>
      </c>
      <c r="H542" t="str">
        <f>VLOOKUP(Tabel1[[#This Row],[categorie]],Lijst!A:B,2,FALSE)</f>
        <v>Variabel</v>
      </c>
      <c r="I542" t="str">
        <f>IF(OR(AND(F542="Uitgave", C542&lt;0), AND(F542="Inkomst", C542&gt;0)), "OK", "FOUT")</f>
        <v>OK</v>
      </c>
    </row>
    <row r="543" spans="1:9" x14ac:dyDescent="0.3">
      <c r="A543" s="2">
        <v>45617</v>
      </c>
      <c r="B543" t="str">
        <f>TEXT(A543,"mmmm ")</f>
        <v xml:space="preserve">november </v>
      </c>
      <c r="C543">
        <v>-3.8</v>
      </c>
      <c r="D543" t="s">
        <v>25</v>
      </c>
      <c r="E543" t="s">
        <v>424</v>
      </c>
      <c r="F543" t="str">
        <f>VLOOKUP(Tabel1[[#This Row],[categorie]],Lijst!A:C,3,FALSE)</f>
        <v>Uitgave</v>
      </c>
      <c r="G543">
        <f>IF(F543="Uitgave", -ABS(C543), ABS(C543))</f>
        <v>-3.8</v>
      </c>
      <c r="H543" t="str">
        <f>VLOOKUP(Tabel1[[#This Row],[categorie]],Lijst!A:B,2,FALSE)</f>
        <v>Variabel</v>
      </c>
      <c r="I543" t="str">
        <f>IF(OR(AND(F543="Uitgave", C543&lt;0), AND(F543="Inkomst", C543&gt;0)), "OK", "FOUT")</f>
        <v>OK</v>
      </c>
    </row>
    <row r="544" spans="1:9" x14ac:dyDescent="0.3">
      <c r="A544" s="2">
        <v>45618</v>
      </c>
      <c r="B544" t="str">
        <f>TEXT(A544,"mmmm ")</f>
        <v xml:space="preserve">november </v>
      </c>
      <c r="C544">
        <v>-82</v>
      </c>
      <c r="D544" t="s">
        <v>9</v>
      </c>
      <c r="E544" t="s">
        <v>409</v>
      </c>
      <c r="F544" t="s">
        <v>18</v>
      </c>
      <c r="G544">
        <f>IF(F544="Uitgave", -ABS(C544), ABS(C544))</f>
        <v>-82</v>
      </c>
      <c r="H544" t="str">
        <f>VLOOKUP(Tabel1[[#This Row],[categorie]],Lijst!A:B,2,FALSE)</f>
        <v>Variabel</v>
      </c>
      <c r="I544" t="str">
        <f>IF(OR(AND(F544="Uitgave", C544&lt;0), AND(F544="Inkomst", C544&gt;0)), "OK", "FOUT")</f>
        <v>OK</v>
      </c>
    </row>
    <row r="545" spans="1:9" x14ac:dyDescent="0.3">
      <c r="A545" s="2">
        <v>45618</v>
      </c>
      <c r="B545" t="str">
        <f>TEXT(A545,"mmmm ")</f>
        <v xml:space="preserve">november </v>
      </c>
      <c r="C545">
        <v>60</v>
      </c>
      <c r="D545" t="str" cm="1">
        <f t="array" ref="D545">IFERROR(
  _xlfn.XLOOKUP(TRUE, ISNUMBER(FIND(Trefwoorden!$A$2:$A$99, E545)), Trefwoorden!$B$2:$B$99),
  "Onbekend"
)</f>
        <v>Ouders Bram</v>
      </c>
      <c r="E545" t="s">
        <v>413</v>
      </c>
      <c r="F545" t="s">
        <v>17</v>
      </c>
      <c r="G545">
        <f>IF(F545="Uitgave", -ABS(C545), ABS(C545))</f>
        <v>60</v>
      </c>
      <c r="H545" t="str">
        <f>VLOOKUP(Tabel1[[#This Row],[categorie]],Lijst!A:B,2,FALSE)</f>
        <v>Variabel</v>
      </c>
      <c r="I545" t="str">
        <f>IF(OR(AND(F545="Uitgave", C545&lt;0), AND(F545="Inkomst", C545&gt;0)), "OK", "FOUT")</f>
        <v>OK</v>
      </c>
    </row>
    <row r="546" spans="1:9" x14ac:dyDescent="0.3">
      <c r="A546" s="2">
        <v>45618</v>
      </c>
      <c r="B546" t="str">
        <f>TEXT(A546,"mmmm ")</f>
        <v xml:space="preserve">november </v>
      </c>
      <c r="C546">
        <v>-9.5</v>
      </c>
      <c r="D546" t="s">
        <v>75</v>
      </c>
      <c r="E546" t="s">
        <v>414</v>
      </c>
      <c r="F546" t="s">
        <v>18</v>
      </c>
      <c r="G546">
        <f>IF(F546="Uitgave", -ABS(C546), ABS(C546))</f>
        <v>-9.5</v>
      </c>
      <c r="H546" t="str">
        <f>VLOOKUP(Tabel1[[#This Row],[categorie]],Lijst!A:B,2,FALSE)</f>
        <v>Variabel</v>
      </c>
      <c r="I546" t="str">
        <f>IF(OR(AND(F546="Uitgave", C546&lt;0), AND(F546="Inkomst", C546&gt;0)), "OK", "FOUT")</f>
        <v>OK</v>
      </c>
    </row>
    <row r="547" spans="1:9" x14ac:dyDescent="0.3">
      <c r="A547" s="2">
        <v>45618</v>
      </c>
      <c r="B547" t="str">
        <f>TEXT(A547,"mmmm ")</f>
        <v xml:space="preserve">november </v>
      </c>
      <c r="C547">
        <v>-1.5</v>
      </c>
      <c r="D547" t="str" cm="1">
        <f t="array" ref="D547">IFERROR(
  _xlfn.XLOOKUP(TRUE, ISNUMBER(FIND(Trefwoorden!$A$2:$A$99, E547)), Trefwoorden!$B$2:$B$99),
  "Onbekend"
)</f>
        <v>automaat De Lijn</v>
      </c>
      <c r="E547" t="s">
        <v>410</v>
      </c>
      <c r="F547" t="str">
        <f>VLOOKUP(Tabel1[[#This Row],[categorie]],Lijst!A:C,3,FALSE)</f>
        <v>Uitgave</v>
      </c>
      <c r="G547">
        <f>IF(F547="Uitgave", -ABS(C547), ABS(C547))</f>
        <v>-1.5</v>
      </c>
      <c r="H547" t="str">
        <f>VLOOKUP(Tabel1[[#This Row],[categorie]],Lijst!A:B,2,FALSE)</f>
        <v>Variabel</v>
      </c>
      <c r="I547" t="str">
        <f>IF(OR(AND(F547="Uitgave", C547&lt;0), AND(F547="Inkomst", C547&gt;0)), "OK", "FOUT")</f>
        <v>OK</v>
      </c>
    </row>
    <row r="548" spans="1:9" x14ac:dyDescent="0.3">
      <c r="A548" s="2">
        <v>45618</v>
      </c>
      <c r="B548" t="str">
        <f>TEXT(A548,"mmmm ")</f>
        <v xml:space="preserve">november </v>
      </c>
      <c r="C548">
        <v>-1.5</v>
      </c>
      <c r="D548" t="str" cm="1">
        <f t="array" ref="D548">IFERROR(
  _xlfn.XLOOKUP(TRUE, ISNUMBER(FIND(Trefwoorden!$A$2:$A$99, E548)), Trefwoorden!$B$2:$B$99),
  "Onbekend"
)</f>
        <v>automaat De Lijn</v>
      </c>
      <c r="E548" t="s">
        <v>411</v>
      </c>
      <c r="F548" t="str">
        <f>VLOOKUP(Tabel1[[#This Row],[categorie]],Lijst!A:C,3,FALSE)</f>
        <v>Uitgave</v>
      </c>
      <c r="G548">
        <f>IF(F548="Uitgave", -ABS(C548), ABS(C548))</f>
        <v>-1.5</v>
      </c>
      <c r="H548" t="str">
        <f>VLOOKUP(Tabel1[[#This Row],[categorie]],Lijst!A:B,2,FALSE)</f>
        <v>Variabel</v>
      </c>
      <c r="I548" t="str">
        <f>IF(OR(AND(F548="Uitgave", C548&lt;0), AND(F548="Inkomst", C548&gt;0)), "OK", "FOUT")</f>
        <v>OK</v>
      </c>
    </row>
    <row r="549" spans="1:9" x14ac:dyDescent="0.3">
      <c r="A549" s="2">
        <v>45618</v>
      </c>
      <c r="B549" t="str">
        <f>TEXT(A549,"mmmm ")</f>
        <v xml:space="preserve">november </v>
      </c>
      <c r="C549">
        <v>-11.5</v>
      </c>
      <c r="D549" t="str" cm="1">
        <f t="array" ref="D549">IFERROR(
  _xlfn.XLOOKUP(TRUE, ISNUMBER(FIND(Trefwoorden!$A$2:$A$99, E549)), Trefwoorden!$B$2:$B$99),
  "Onbekend"
)</f>
        <v>voeding</v>
      </c>
      <c r="E549" t="s">
        <v>412</v>
      </c>
      <c r="F549" t="str">
        <f>VLOOKUP(Tabel1[[#This Row],[categorie]],Lijst!A:C,3,FALSE)</f>
        <v>Uitgave</v>
      </c>
      <c r="G549">
        <f>IF(F549="Uitgave", -ABS(C549), ABS(C549))</f>
        <v>-11.5</v>
      </c>
      <c r="H549" t="str">
        <f>VLOOKUP(Tabel1[[#This Row],[categorie]],Lijst!A:B,2,FALSE)</f>
        <v>Vast</v>
      </c>
      <c r="I549" t="str">
        <f>IF(OR(AND(F549="Uitgave", C549&lt;0), AND(F549="Inkomst", C549&gt;0)), "OK", "FOUT")</f>
        <v>OK</v>
      </c>
    </row>
    <row r="550" spans="1:9" x14ac:dyDescent="0.3">
      <c r="A550" s="2">
        <v>45618</v>
      </c>
      <c r="B550" t="str">
        <f>TEXT(A550,"mmmm ")</f>
        <v xml:space="preserve">november </v>
      </c>
      <c r="C550">
        <v>-1.23</v>
      </c>
      <c r="D550" t="str" cm="1">
        <f t="array" ref="D550">IFERROR(
  _xlfn.XLOOKUP(TRUE, ISNUMBER(FIND(Trefwoorden!$A$2:$A$99, E550)), Trefwoorden!$B$2:$B$99),
  "Onbekend"
)</f>
        <v>Laadbeurt</v>
      </c>
      <c r="E550" t="s">
        <v>415</v>
      </c>
      <c r="F550" t="str">
        <f>VLOOKUP(Tabel1[[#This Row],[categorie]],Lijst!A:C,3,FALSE)</f>
        <v>Uitgave</v>
      </c>
      <c r="G550">
        <f>IF(F550="Uitgave", -ABS(C550), ABS(C550))</f>
        <v>-1.23</v>
      </c>
      <c r="H550" t="str">
        <f>VLOOKUP(Tabel1[[#This Row],[categorie]],Lijst!A:B,2,FALSE)</f>
        <v>Vast</v>
      </c>
      <c r="I550" t="str">
        <f>IF(OR(AND(F550="Uitgave", C550&lt;0), AND(F550="Inkomst", C550&gt;0)), "OK", "FOUT")</f>
        <v>OK</v>
      </c>
    </row>
    <row r="551" spans="1:9" x14ac:dyDescent="0.3">
      <c r="A551" s="2">
        <v>45618</v>
      </c>
      <c r="B551" t="str">
        <f>TEXT(A551,"mmmm ")</f>
        <v xml:space="preserve">november </v>
      </c>
      <c r="C551">
        <v>-52.31</v>
      </c>
      <c r="D551" t="str" cm="1">
        <f t="array" ref="D551">IFERROR(
  _xlfn.XLOOKUP(TRUE, ISNUMBER(FIND(Trefwoorden!$A$2:$A$99, E551)), Trefwoorden!$B$2:$B$99),
  "Onbekend"
)</f>
        <v>AXA</v>
      </c>
      <c r="E551" t="s">
        <v>416</v>
      </c>
      <c r="F551" t="str">
        <f>VLOOKUP(Tabel1[[#This Row],[categorie]],Lijst!A:C,3,FALSE)</f>
        <v>Uitgave</v>
      </c>
      <c r="G551">
        <f>IF(F551="Uitgave", -ABS(C551), ABS(C551))</f>
        <v>-52.31</v>
      </c>
      <c r="H551" t="str">
        <f>VLOOKUP(Tabel1[[#This Row],[categorie]],Lijst!A:B,2,FALSE)</f>
        <v>Vast</v>
      </c>
      <c r="I551" t="str">
        <f>IF(OR(AND(F551="Uitgave", C551&lt;0), AND(F551="Inkomst", C551&gt;0)), "OK", "FOUT")</f>
        <v>OK</v>
      </c>
    </row>
    <row r="552" spans="1:9" x14ac:dyDescent="0.3">
      <c r="A552" s="2">
        <v>45619</v>
      </c>
      <c r="B552" t="str">
        <f>TEXT(A552,"mmmm ")</f>
        <v xml:space="preserve">november </v>
      </c>
      <c r="C552">
        <v>-5.99</v>
      </c>
      <c r="D552" t="s">
        <v>48</v>
      </c>
      <c r="E552" t="s">
        <v>407</v>
      </c>
      <c r="F552" t="s">
        <v>18</v>
      </c>
      <c r="G552">
        <f>IF(F552="Uitgave", -ABS(C552), ABS(C552))</f>
        <v>-5.99</v>
      </c>
      <c r="H552" t="str">
        <f>VLOOKUP(Tabel1[[#This Row],[categorie]],Lijst!A:B,2,FALSE)</f>
        <v>Variabel</v>
      </c>
      <c r="I552" t="str">
        <f>IF(OR(AND(F552="Uitgave", C552&lt;0), AND(F552="Inkomst", C552&gt;0)), "OK", "FOUT")</f>
        <v>OK</v>
      </c>
    </row>
    <row r="553" spans="1:9" x14ac:dyDescent="0.3">
      <c r="A553" s="2">
        <v>45619</v>
      </c>
      <c r="B553" t="str">
        <f>TEXT(A553,"mmmm ")</f>
        <v xml:space="preserve">november </v>
      </c>
      <c r="C553">
        <v>-5.99</v>
      </c>
      <c r="D553" t="s">
        <v>48</v>
      </c>
      <c r="E553" t="s">
        <v>408</v>
      </c>
      <c r="F553" t="s">
        <v>18</v>
      </c>
      <c r="G553">
        <f>IF(F553="Uitgave", -ABS(C553), ABS(C553))</f>
        <v>-5.99</v>
      </c>
      <c r="H553" t="str">
        <f>VLOOKUP(Tabel1[[#This Row],[categorie]],Lijst!A:B,2,FALSE)</f>
        <v>Variabel</v>
      </c>
      <c r="I553" t="str">
        <f>IF(OR(AND(F553="Uitgave", C553&lt;0), AND(F553="Inkomst", C553&gt;0)), "OK", "FOUT")</f>
        <v>OK</v>
      </c>
    </row>
    <row r="554" spans="1:9" x14ac:dyDescent="0.3">
      <c r="A554" s="2">
        <v>45621</v>
      </c>
      <c r="B554" t="str">
        <f>TEXT(A554,"mmmm ")</f>
        <v xml:space="preserve">november </v>
      </c>
      <c r="C554">
        <v>-12.7</v>
      </c>
      <c r="D554" t="str" cm="1">
        <f t="array" ref="D554">IFERROR(
  _xlfn.XLOOKUP(TRUE, ISNUMBER(FIND(Trefwoorden!$A$2:$A$99, E554)), Trefwoorden!$B$2:$B$99),
  "Onbekend"
)</f>
        <v>EuroShop</v>
      </c>
      <c r="E554" t="s">
        <v>394</v>
      </c>
      <c r="F554" t="str">
        <f>VLOOKUP(Tabel1[[#This Row],[categorie]],Lijst!A:C,3,FALSE)</f>
        <v>Uitgave</v>
      </c>
      <c r="G554">
        <f>IF(F554="Uitgave", -ABS(C554), ABS(C554))</f>
        <v>-12.7</v>
      </c>
      <c r="H554" t="str">
        <f>VLOOKUP(Tabel1[[#This Row],[categorie]],Lijst!A:B,2,FALSE)</f>
        <v>Variabel</v>
      </c>
      <c r="I554" t="str">
        <f>IF(OR(AND(F554="Uitgave", C554&lt;0), AND(F554="Inkomst", C554&gt;0)), "OK", "FOUT")</f>
        <v>OK</v>
      </c>
    </row>
    <row r="555" spans="1:9" x14ac:dyDescent="0.3">
      <c r="A555" s="2">
        <v>45621</v>
      </c>
      <c r="B555" t="str">
        <f>TEXT(A555,"mmmm ")</f>
        <v xml:space="preserve">november </v>
      </c>
      <c r="C555">
        <v>-4.99</v>
      </c>
      <c r="D555" t="str" cm="1">
        <f t="array" ref="D555">IFERROR(
  _xlfn.XLOOKUP(TRUE, ISNUMBER(FIND(Trefwoorden!$A$2:$A$99, E555)), Trefwoorden!$B$2:$B$99),
  "Onbekend"
)</f>
        <v>voeding</v>
      </c>
      <c r="E555" t="s">
        <v>395</v>
      </c>
      <c r="F555" t="str">
        <f>VLOOKUP(Tabel1[[#This Row],[categorie]],Lijst!A:C,3,FALSE)</f>
        <v>Uitgave</v>
      </c>
      <c r="G555">
        <f>IF(F555="Uitgave", -ABS(C555), ABS(C555))</f>
        <v>-4.99</v>
      </c>
      <c r="H555" t="str">
        <f>VLOOKUP(Tabel1[[#This Row],[categorie]],Lijst!A:B,2,FALSE)</f>
        <v>Vast</v>
      </c>
      <c r="I555" t="str">
        <f>IF(OR(AND(F555="Uitgave", C555&lt;0), AND(F555="Inkomst", C555&gt;0)), "OK", "FOUT")</f>
        <v>OK</v>
      </c>
    </row>
    <row r="556" spans="1:9" x14ac:dyDescent="0.3">
      <c r="A556" s="2">
        <v>45621</v>
      </c>
      <c r="B556" t="str">
        <f>TEXT(A556,"mmmm ")</f>
        <v xml:space="preserve">november </v>
      </c>
      <c r="C556">
        <v>-1.98</v>
      </c>
      <c r="D556" t="str" cm="1">
        <f t="array" ref="D556">IFERROR(
  _xlfn.XLOOKUP(TRUE, ISNUMBER(FIND(Trefwoorden!$A$2:$A$99, E556)), Trefwoorden!$B$2:$B$99),
  "Onbekend"
)</f>
        <v>voeding</v>
      </c>
      <c r="E556" t="s">
        <v>396</v>
      </c>
      <c r="F556" t="str">
        <f>VLOOKUP(Tabel1[[#This Row],[categorie]],Lijst!A:C,3,FALSE)</f>
        <v>Uitgave</v>
      </c>
      <c r="G556">
        <f>IF(F556="Uitgave", -ABS(C556), ABS(C556))</f>
        <v>-1.98</v>
      </c>
      <c r="H556" t="str">
        <f>VLOOKUP(Tabel1[[#This Row],[categorie]],Lijst!A:B,2,FALSE)</f>
        <v>Vast</v>
      </c>
      <c r="I556" t="str">
        <f>IF(OR(AND(F556="Uitgave", C556&lt;0), AND(F556="Inkomst", C556&gt;0)), "OK", "FOUT")</f>
        <v>OK</v>
      </c>
    </row>
    <row r="557" spans="1:9" x14ac:dyDescent="0.3">
      <c r="A557" s="2">
        <v>45621</v>
      </c>
      <c r="B557" t="str">
        <f>TEXT(A557,"mmmm ")</f>
        <v xml:space="preserve">november </v>
      </c>
      <c r="C557">
        <v>-1648</v>
      </c>
      <c r="D557" t="s">
        <v>44</v>
      </c>
      <c r="E557" t="s">
        <v>399</v>
      </c>
      <c r="F557" t="str">
        <f>VLOOKUP(Tabel1[[#This Row],[categorie]],Lijst!A:C,3,FALSE)</f>
        <v>Uitgave</v>
      </c>
      <c r="G557">
        <f>IF(F557="Uitgave", -ABS(C557), ABS(C557))</f>
        <v>-1648</v>
      </c>
      <c r="H557" t="str">
        <f>VLOOKUP(Tabel1[[#This Row],[categorie]],Lijst!A:B,2,FALSE)</f>
        <v>Variabel</v>
      </c>
      <c r="I557" t="str">
        <f>IF(OR(AND(F557="Uitgave", C557&lt;0), AND(F557="Inkomst", C557&gt;0)), "OK", "FOUT")</f>
        <v>OK</v>
      </c>
    </row>
    <row r="558" spans="1:9" x14ac:dyDescent="0.3">
      <c r="A558" s="2">
        <v>45621</v>
      </c>
      <c r="B558" t="str">
        <f>TEXT(A558,"mmmm ")</f>
        <v xml:space="preserve">november </v>
      </c>
      <c r="C558">
        <v>-31.98</v>
      </c>
      <c r="D558" t="s">
        <v>21</v>
      </c>
      <c r="E558" t="s">
        <v>402</v>
      </c>
      <c r="F558" t="str">
        <f>VLOOKUP(Tabel1[[#This Row],[categorie]],Lijst!A:C,3,FALSE)</f>
        <v>Uitgave</v>
      </c>
      <c r="G558">
        <f>IF(F558="Uitgave", -ABS(C558), ABS(C558))</f>
        <v>-31.98</v>
      </c>
      <c r="H558" t="str">
        <f>VLOOKUP(Tabel1[[#This Row],[categorie]],Lijst!A:B,2,FALSE)</f>
        <v>Variabel</v>
      </c>
      <c r="I558" t="str">
        <f>IF(OR(AND(F558="Uitgave", C558&lt;0), AND(F558="Inkomst", C558&gt;0)), "OK", "FOUT")</f>
        <v>OK</v>
      </c>
    </row>
    <row r="559" spans="1:9" x14ac:dyDescent="0.3">
      <c r="A559" s="2">
        <v>45621</v>
      </c>
      <c r="B559" t="str">
        <f>TEXT(A559,"mmmm ")</f>
        <v xml:space="preserve">november </v>
      </c>
      <c r="C559">
        <v>-4.4000000000000004</v>
      </c>
      <c r="D559" t="s">
        <v>22</v>
      </c>
      <c r="E559" t="s">
        <v>403</v>
      </c>
      <c r="F559" t="str">
        <f>VLOOKUP(Tabel1[[#This Row],[categorie]],Lijst!A:C,3,FALSE)</f>
        <v>Uitgave</v>
      </c>
      <c r="G559">
        <f>IF(F559="Uitgave", -ABS(C559), ABS(C559))</f>
        <v>-4.4000000000000004</v>
      </c>
      <c r="H559" t="str">
        <f>VLOOKUP(Tabel1[[#This Row],[categorie]],Lijst!A:B,2,FALSE)</f>
        <v>Variabel</v>
      </c>
      <c r="I559" t="str">
        <f>IF(OR(AND(F559="Uitgave", C559&lt;0), AND(F559="Inkomst", C559&gt;0)), "OK", "FOUT")</f>
        <v>OK</v>
      </c>
    </row>
    <row r="560" spans="1:9" x14ac:dyDescent="0.3">
      <c r="A560" s="2">
        <v>45621</v>
      </c>
      <c r="B560" t="str">
        <f>TEXT(A560,"mmmm ")</f>
        <v xml:space="preserve">november </v>
      </c>
      <c r="C560">
        <v>-15.42</v>
      </c>
      <c r="D560" t="str" cm="1">
        <f t="array" ref="D560">IFERROR(
  _xlfn.XLOOKUP(TRUE, ISNUMBER(FIND(Trefwoorden!$A$2:$A$99, E560)), Trefwoorden!$B$2:$B$99),
  "Onbekend"
)</f>
        <v>voeding</v>
      </c>
      <c r="E560" t="s">
        <v>404</v>
      </c>
      <c r="F560" t="str">
        <f>VLOOKUP(Tabel1[[#This Row],[categorie]],Lijst!A:C,3,FALSE)</f>
        <v>Uitgave</v>
      </c>
      <c r="G560">
        <f>IF(F560="Uitgave", -ABS(C560), ABS(C560))</f>
        <v>-15.42</v>
      </c>
      <c r="H560" t="str">
        <f>VLOOKUP(Tabel1[[#This Row],[categorie]],Lijst!A:B,2,FALSE)</f>
        <v>Vast</v>
      </c>
      <c r="I560" t="str">
        <f>IF(OR(AND(F560="Uitgave", C560&lt;0), AND(F560="Inkomst", C560&gt;0)), "OK", "FOUT")</f>
        <v>OK</v>
      </c>
    </row>
    <row r="561" spans="1:9" x14ac:dyDescent="0.3">
      <c r="A561" s="2">
        <v>45621</v>
      </c>
      <c r="B561" t="str">
        <f>TEXT(A561,"mmmm ")</f>
        <v xml:space="preserve">november </v>
      </c>
      <c r="C561">
        <v>-24.51</v>
      </c>
      <c r="D561" t="str" cm="1">
        <f t="array" ref="D561">IFERROR(
  _xlfn.XLOOKUP(TRUE, ISNUMBER(FIND(Trefwoorden!$A$2:$A$99, E561)), Trefwoorden!$B$2:$B$99),
  "Onbekend"
)</f>
        <v>GSM Bram</v>
      </c>
      <c r="E561" t="s">
        <v>406</v>
      </c>
      <c r="F561" t="str">
        <f>VLOOKUP(Tabel1[[#This Row],[categorie]],Lijst!A:C,3,FALSE)</f>
        <v>Uitgave</v>
      </c>
      <c r="G561">
        <f>IF(F561="Uitgave", -ABS(C561), ABS(C561))</f>
        <v>-24.51</v>
      </c>
      <c r="H561" t="str">
        <f>VLOOKUP(Tabel1[[#This Row],[categorie]],Lijst!A:B,2,FALSE)</f>
        <v>Vast</v>
      </c>
      <c r="I561" t="str">
        <f>IF(OR(AND(F561="Uitgave", C561&lt;0), AND(F561="Inkomst", C561&gt;0)), "OK", "FOUT")</f>
        <v>OK</v>
      </c>
    </row>
    <row r="562" spans="1:9" x14ac:dyDescent="0.3">
      <c r="A562" s="2">
        <v>45621</v>
      </c>
      <c r="B562" t="str">
        <f>TEXT(A562,"mmmm ")</f>
        <v xml:space="preserve">november </v>
      </c>
      <c r="C562">
        <v>-261.60000000000002</v>
      </c>
      <c r="D562" t="s">
        <v>9</v>
      </c>
      <c r="E562" t="s">
        <v>400</v>
      </c>
      <c r="F562" t="s">
        <v>18</v>
      </c>
      <c r="G562">
        <f>IF(F562="Uitgave", -ABS(C562), ABS(C562))</f>
        <v>-261.60000000000002</v>
      </c>
      <c r="H562" t="str">
        <f>VLOOKUP(Tabel1[[#This Row],[categorie]],Lijst!A:B,2,FALSE)</f>
        <v>Variabel</v>
      </c>
      <c r="I562" t="str">
        <f>IF(OR(AND(F562="Uitgave", C562&lt;0), AND(F562="Inkomst", C562&gt;0)), "OK", "FOUT")</f>
        <v>OK</v>
      </c>
    </row>
    <row r="563" spans="1:9" x14ac:dyDescent="0.3">
      <c r="A563" s="2">
        <v>45621</v>
      </c>
      <c r="B563" t="str">
        <f>TEXT(A563,"mmmm ")</f>
        <v xml:space="preserve">november </v>
      </c>
      <c r="C563">
        <v>-35.1</v>
      </c>
      <c r="D563" t="str" cm="1">
        <f t="array" ref="D563">IFERROR(
  _xlfn.XLOOKUP(TRUE, ISNUMBER(FIND(Trefwoorden!$A$2:$A$99, E563)), Trefwoorden!$B$2:$B$99),
  "Onbekend"
)</f>
        <v>restaurant</v>
      </c>
      <c r="E563" t="s">
        <v>398</v>
      </c>
      <c r="F563" t="s">
        <v>18</v>
      </c>
      <c r="G563">
        <f>IF(F563="Uitgave", -ABS(C563), ABS(C563))</f>
        <v>-35.1</v>
      </c>
      <c r="H563" t="str">
        <f>VLOOKUP(Tabel1[[#This Row],[categorie]],Lijst!A:B,2,FALSE)</f>
        <v>Variabel</v>
      </c>
      <c r="I563" t="str">
        <f>IF(OR(AND(F563="Uitgave", C563&lt;0), AND(F563="Inkomst", C563&gt;0)), "OK", "FOUT")</f>
        <v>OK</v>
      </c>
    </row>
    <row r="564" spans="1:9" x14ac:dyDescent="0.3">
      <c r="A564" s="2">
        <v>45621</v>
      </c>
      <c r="B564" t="str">
        <f>TEXT(A564,"mmmm ")</f>
        <v xml:space="preserve">november </v>
      </c>
      <c r="C564">
        <v>-4</v>
      </c>
      <c r="D564" t="s">
        <v>3</v>
      </c>
      <c r="E564" t="s">
        <v>401</v>
      </c>
      <c r="F564" t="s">
        <v>18</v>
      </c>
      <c r="G564">
        <f>IF(F564="Uitgave", -ABS(C564), ABS(C564))</f>
        <v>-4</v>
      </c>
      <c r="H564" t="str">
        <f>VLOOKUP(Tabel1[[#This Row],[categorie]],Lijst!A:B,2,FALSE)</f>
        <v>Vast</v>
      </c>
      <c r="I564" t="str">
        <f>IF(OR(AND(F564="Uitgave", C564&lt;0), AND(F564="Inkomst", C564&gt;0)), "OK", "FOUT")</f>
        <v>OK</v>
      </c>
    </row>
    <row r="565" spans="1:9" x14ac:dyDescent="0.3">
      <c r="A565" s="2">
        <v>45621</v>
      </c>
      <c r="B565" t="str">
        <f>TEXT(A565,"mmmm ")</f>
        <v xml:space="preserve">november </v>
      </c>
      <c r="C565">
        <v>74.81</v>
      </c>
      <c r="D565" t="str" cm="1">
        <f t="array" ref="D565">IFERROR(
  _xlfn.XLOOKUP(TRUE, ISNUMBER(FIND(Trefwoorden!$A$2:$A$99, E565)), Trefwoorden!$B$2:$B$99),
  "Onbekend"
)</f>
        <v>Bol</v>
      </c>
      <c r="E565" t="s">
        <v>397</v>
      </c>
      <c r="F565" t="s">
        <v>17</v>
      </c>
      <c r="G565">
        <f>IF(F565="Uitgave", -ABS(C565), ABS(C565))</f>
        <v>74.81</v>
      </c>
      <c r="H565" t="str">
        <f>VLOOKUP(Tabel1[[#This Row],[categorie]],Lijst!A:B,2,FALSE)</f>
        <v>Variabel</v>
      </c>
      <c r="I565" t="str">
        <f>IF(OR(AND(F565="Uitgave", C565&lt;0), AND(F565="Inkomst", C565&gt;0)), "OK", "FOUT")</f>
        <v>OK</v>
      </c>
    </row>
    <row r="566" spans="1:9" x14ac:dyDescent="0.3">
      <c r="A566" s="2">
        <v>45621</v>
      </c>
      <c r="B566" t="str">
        <f>TEXT(A566,"mmmm ")</f>
        <v xml:space="preserve">november </v>
      </c>
      <c r="C566">
        <v>-7.99</v>
      </c>
      <c r="D566" t="s">
        <v>3</v>
      </c>
      <c r="E566" t="s">
        <v>393</v>
      </c>
      <c r="F566" t="s">
        <v>18</v>
      </c>
      <c r="G566">
        <f>IF(F566="Uitgave", -ABS(C566), ABS(C566))</f>
        <v>-7.99</v>
      </c>
      <c r="H566" t="str">
        <f>VLOOKUP(Tabel1[[#This Row],[categorie]],Lijst!A:B,2,FALSE)</f>
        <v>Vast</v>
      </c>
      <c r="I566" t="str">
        <f>IF(OR(AND(F566="Uitgave", C566&lt;0), AND(F566="Inkomst", C566&gt;0)), "OK", "FOUT")</f>
        <v>OK</v>
      </c>
    </row>
    <row r="567" spans="1:9" x14ac:dyDescent="0.3">
      <c r="A567" s="2">
        <v>45622</v>
      </c>
      <c r="B567" t="str">
        <f>TEXT(A567,"mmmm ")</f>
        <v xml:space="preserve">november </v>
      </c>
      <c r="C567">
        <v>-1.5</v>
      </c>
      <c r="D567" t="str" cm="1">
        <f t="array" ref="D567">IFERROR(
  _xlfn.XLOOKUP(TRUE, ISNUMBER(FIND(Trefwoorden!$A$2:$A$99, E567)), Trefwoorden!$B$2:$B$99),
  "Onbekend"
)</f>
        <v>automaat De Lijn</v>
      </c>
      <c r="E567" t="s">
        <v>387</v>
      </c>
      <c r="F567" t="str">
        <f>VLOOKUP(Tabel1[[#This Row],[categorie]],Lijst!A:C,3,FALSE)</f>
        <v>Uitgave</v>
      </c>
      <c r="G567">
        <f>IF(F567="Uitgave", -ABS(C567), ABS(C567))</f>
        <v>-1.5</v>
      </c>
      <c r="H567" t="str">
        <f>VLOOKUP(Tabel1[[#This Row],[categorie]],Lijst!A:B,2,FALSE)</f>
        <v>Variabel</v>
      </c>
      <c r="I567" t="str">
        <f>IF(OR(AND(F567="Uitgave", C567&lt;0), AND(F567="Inkomst", C567&gt;0)), "OK", "FOUT")</f>
        <v>OK</v>
      </c>
    </row>
    <row r="568" spans="1:9" x14ac:dyDescent="0.3">
      <c r="A568" s="2">
        <v>45622</v>
      </c>
      <c r="B568" t="str">
        <f>TEXT(A568,"mmmm ")</f>
        <v xml:space="preserve">november </v>
      </c>
      <c r="C568">
        <v>-1.5</v>
      </c>
      <c r="D568" t="str" cm="1">
        <f t="array" ref="D568">IFERROR(
  _xlfn.XLOOKUP(TRUE, ISNUMBER(FIND(Trefwoorden!$A$2:$A$99, E568)), Trefwoorden!$B$2:$B$99),
  "Onbekend"
)</f>
        <v>automaat De Lijn</v>
      </c>
      <c r="E568" t="s">
        <v>388</v>
      </c>
      <c r="F568" t="str">
        <f>VLOOKUP(Tabel1[[#This Row],[categorie]],Lijst!A:C,3,FALSE)</f>
        <v>Uitgave</v>
      </c>
      <c r="G568">
        <f>IF(F568="Uitgave", -ABS(C568), ABS(C568))</f>
        <v>-1.5</v>
      </c>
      <c r="H568" t="str">
        <f>VLOOKUP(Tabel1[[#This Row],[categorie]],Lijst!A:B,2,FALSE)</f>
        <v>Variabel</v>
      </c>
      <c r="I568" t="str">
        <f>IF(OR(AND(F568="Uitgave", C568&lt;0), AND(F568="Inkomst", C568&gt;0)), "OK", "FOUT")</f>
        <v>OK</v>
      </c>
    </row>
    <row r="569" spans="1:9" x14ac:dyDescent="0.3">
      <c r="A569" s="2">
        <v>45622</v>
      </c>
      <c r="B569" t="str">
        <f>TEXT(A569,"mmmm ")</f>
        <v xml:space="preserve">november </v>
      </c>
      <c r="C569">
        <v>-40.130000000000003</v>
      </c>
      <c r="D569" t="s">
        <v>3</v>
      </c>
      <c r="E569" t="s">
        <v>389</v>
      </c>
      <c r="F569" t="str">
        <f>VLOOKUP(Tabel1[[#This Row],[categorie]],Lijst!A:C,3,FALSE)</f>
        <v>Uitgave</v>
      </c>
      <c r="G569">
        <f>IF(F569="Uitgave", -ABS(C569), ABS(C569))</f>
        <v>-40.130000000000003</v>
      </c>
      <c r="H569" t="str">
        <f>VLOOKUP(Tabel1[[#This Row],[categorie]],Lijst!A:B,2,FALSE)</f>
        <v>Vast</v>
      </c>
      <c r="I569" t="str">
        <f>IF(OR(AND(F569="Uitgave", C569&lt;0), AND(F569="Inkomst", C569&gt;0)), "OK", "FOUT")</f>
        <v>OK</v>
      </c>
    </row>
    <row r="570" spans="1:9" x14ac:dyDescent="0.3">
      <c r="A570" s="2">
        <v>45622</v>
      </c>
      <c r="B570" t="str">
        <f>TEXT(A570,"mmmm ")</f>
        <v xml:space="preserve">november </v>
      </c>
      <c r="C570">
        <v>-0.9</v>
      </c>
      <c r="D570" t="str" cm="1">
        <f t="array" ref="D570">IFERROR(
  _xlfn.XLOOKUP(TRUE, ISNUMBER(FIND(Trefwoorden!$A$2:$A$99, E570)), Trefwoorden!$B$2:$B$99),
  "Onbekend"
)</f>
        <v>automaat De Lijn</v>
      </c>
      <c r="E570" t="s">
        <v>390</v>
      </c>
      <c r="F570" t="str">
        <f>VLOOKUP(Tabel1[[#This Row],[categorie]],Lijst!A:C,3,FALSE)</f>
        <v>Uitgave</v>
      </c>
      <c r="G570">
        <f>IF(F570="Uitgave", -ABS(C570), ABS(C570))</f>
        <v>-0.9</v>
      </c>
      <c r="H570" t="str">
        <f>VLOOKUP(Tabel1[[#This Row],[categorie]],Lijst!A:B,2,FALSE)</f>
        <v>Variabel</v>
      </c>
      <c r="I570" t="str">
        <f>IF(OR(AND(F570="Uitgave", C570&lt;0), AND(F570="Inkomst", C570&gt;0)), "OK", "FOUT")</f>
        <v>OK</v>
      </c>
    </row>
    <row r="571" spans="1:9" x14ac:dyDescent="0.3">
      <c r="A571" s="2">
        <v>45622</v>
      </c>
      <c r="B571" t="str">
        <f>TEXT(A571,"mmmm ")</f>
        <v xml:space="preserve">november </v>
      </c>
      <c r="C571">
        <v>-5.5</v>
      </c>
      <c r="D571" t="str" cm="1">
        <f t="array" ref="D571">IFERROR(
  _xlfn.XLOOKUP(TRUE, ISNUMBER(FIND(Trefwoorden!$A$2:$A$99, E571)), Trefwoorden!$B$2:$B$99),
  "Onbekend"
)</f>
        <v>voeding</v>
      </c>
      <c r="E571" t="s">
        <v>391</v>
      </c>
      <c r="F571" t="str">
        <f>VLOOKUP(Tabel1[[#This Row],[categorie]],Lijst!A:C,3,FALSE)</f>
        <v>Uitgave</v>
      </c>
      <c r="G571">
        <f>IF(F571="Uitgave", -ABS(C571), ABS(C571))</f>
        <v>-5.5</v>
      </c>
      <c r="H571" t="str">
        <f>VLOOKUP(Tabel1[[#This Row],[categorie]],Lijst!A:B,2,FALSE)</f>
        <v>Vast</v>
      </c>
      <c r="I571" t="str">
        <f>IF(OR(AND(F571="Uitgave", C571&lt;0), AND(F571="Inkomst", C571&gt;0)), "OK", "FOUT")</f>
        <v>OK</v>
      </c>
    </row>
    <row r="572" spans="1:9" x14ac:dyDescent="0.3">
      <c r="A572" s="2">
        <v>45622</v>
      </c>
      <c r="B572" t="str">
        <f>TEXT(A572,"mmmm ")</f>
        <v xml:space="preserve">november </v>
      </c>
      <c r="C572">
        <v>-113.49</v>
      </c>
      <c r="D572" t="str" cm="1">
        <f t="array" ref="D572">IFERROR(
  _xlfn.XLOOKUP(TRUE, ISNUMBER(FIND(Trefwoorden!$A$2:$A$99, E572)), Trefwoorden!$B$2:$B$99),
  "Onbekend"
)</f>
        <v>AXA</v>
      </c>
      <c r="E572" t="s">
        <v>392</v>
      </c>
      <c r="F572" t="str">
        <f>VLOOKUP(Tabel1[[#This Row],[categorie]],Lijst!A:C,3,FALSE)</f>
        <v>Uitgave</v>
      </c>
      <c r="G572">
        <f>IF(F572="Uitgave", -ABS(C572), ABS(C572))</f>
        <v>-113.49</v>
      </c>
      <c r="H572" t="str">
        <f>VLOOKUP(Tabel1[[#This Row],[categorie]],Lijst!A:B,2,FALSE)</f>
        <v>Vast</v>
      </c>
      <c r="I572" t="str">
        <f>IF(OR(AND(F572="Uitgave", C572&lt;0), AND(F572="Inkomst", C572&gt;0)), "OK", "FOUT")</f>
        <v>OK</v>
      </c>
    </row>
    <row r="573" spans="1:9" x14ac:dyDescent="0.3">
      <c r="A573" s="2">
        <v>45622</v>
      </c>
      <c r="B573" t="str">
        <f>TEXT(A573,"mmmm ")</f>
        <v xml:space="preserve">november </v>
      </c>
      <c r="C573">
        <v>-21.94</v>
      </c>
      <c r="D573" t="str" cm="1">
        <f t="array" ref="D573">IFERROR(
  _xlfn.XLOOKUP(TRUE, ISNUMBER(FIND(Trefwoorden!$A$2:$A$99, E573)), Trefwoorden!$B$2:$B$99),
  "Onbekend"
)</f>
        <v>restaurant</v>
      </c>
      <c r="E573" t="s">
        <v>385</v>
      </c>
      <c r="F573" t="s">
        <v>18</v>
      </c>
      <c r="G573">
        <f>IF(F573="Uitgave", -ABS(C573), ABS(C573))</f>
        <v>-21.94</v>
      </c>
      <c r="H573" t="str">
        <f>VLOOKUP(Tabel1[[#This Row],[categorie]],Lijst!A:B,2,FALSE)</f>
        <v>Variabel</v>
      </c>
      <c r="I573" t="str">
        <f>IF(OR(AND(F573="Uitgave", C573&lt;0), AND(F573="Inkomst", C573&gt;0)), "OK", "FOUT")</f>
        <v>OK</v>
      </c>
    </row>
    <row r="574" spans="1:9" x14ac:dyDescent="0.3">
      <c r="A574" s="2">
        <v>45623</v>
      </c>
      <c r="B574" t="str">
        <f>TEXT(A574,"mmmm ")</f>
        <v xml:space="preserve">november </v>
      </c>
      <c r="C574">
        <v>-0.9</v>
      </c>
      <c r="D574" t="str" cm="1">
        <f t="array" ref="D574">IFERROR(
  _xlfn.XLOOKUP(TRUE, ISNUMBER(FIND(Trefwoorden!$A$2:$A$99, E574)), Trefwoorden!$B$2:$B$99),
  "Onbekend"
)</f>
        <v>automaat De Lijn</v>
      </c>
      <c r="E574" t="s">
        <v>383</v>
      </c>
      <c r="F574" t="str">
        <f>VLOOKUP(Tabel1[[#This Row],[categorie]],Lijst!A:C,3,FALSE)</f>
        <v>Uitgave</v>
      </c>
      <c r="G574">
        <f>IF(F574="Uitgave", -ABS(C574), ABS(C574))</f>
        <v>-0.9</v>
      </c>
      <c r="H574" t="str">
        <f>VLOOKUP(Tabel1[[#This Row],[categorie]],Lijst!A:B,2,FALSE)</f>
        <v>Variabel</v>
      </c>
      <c r="I574" t="str">
        <f>IF(OR(AND(F574="Uitgave", C574&lt;0), AND(F574="Inkomst", C574&gt;0)), "OK", "FOUT")</f>
        <v>OK</v>
      </c>
    </row>
    <row r="575" spans="1:9" x14ac:dyDescent="0.3">
      <c r="A575" s="2">
        <v>45623</v>
      </c>
      <c r="B575" t="str">
        <f>TEXT(A575,"mmmm ")</f>
        <v xml:space="preserve">november </v>
      </c>
      <c r="C575">
        <v>-1.5</v>
      </c>
      <c r="D575" t="str" cm="1">
        <f t="array" ref="D575">IFERROR(
  _xlfn.XLOOKUP(TRUE, ISNUMBER(FIND(Trefwoorden!$A$2:$A$99, E575)), Trefwoorden!$B$2:$B$99),
  "Onbekend"
)</f>
        <v>automaat De Lijn</v>
      </c>
      <c r="E575" t="s">
        <v>384</v>
      </c>
      <c r="F575" t="str">
        <f>VLOOKUP(Tabel1[[#This Row],[categorie]],Lijst!A:C,3,FALSE)</f>
        <v>Uitgave</v>
      </c>
      <c r="G575">
        <f>IF(F575="Uitgave", -ABS(C575), ABS(C575))</f>
        <v>-1.5</v>
      </c>
      <c r="H575" t="str">
        <f>VLOOKUP(Tabel1[[#This Row],[categorie]],Lijst!A:B,2,FALSE)</f>
        <v>Variabel</v>
      </c>
      <c r="I575" t="str">
        <f>IF(OR(AND(F575="Uitgave", C575&lt;0), AND(F575="Inkomst", C575&gt;0)), "OK", "FOUT")</f>
        <v>OK</v>
      </c>
    </row>
    <row r="576" spans="1:9" x14ac:dyDescent="0.3">
      <c r="A576" s="2">
        <v>45624</v>
      </c>
      <c r="B576" t="str">
        <f>TEXT(A576,"mmmm ")</f>
        <v xml:space="preserve">november </v>
      </c>
      <c r="C576">
        <v>-52.95</v>
      </c>
      <c r="D576" t="str" cm="1">
        <f t="array" ref="D576">IFERROR(
  _xlfn.XLOOKUP(TRUE, ISNUMBER(FIND(Trefwoorden!$A$2:$A$99, E576)), Trefwoorden!$B$2:$B$99),
  "Onbekend"
)</f>
        <v>Brico</v>
      </c>
      <c r="E576" t="s">
        <v>378</v>
      </c>
      <c r="F576" t="str">
        <f>VLOOKUP(Tabel1[[#This Row],[categorie]],Lijst!A:C,3,FALSE)</f>
        <v>Uitgave</v>
      </c>
      <c r="G576">
        <f>IF(F576="Uitgave", -ABS(C576), ABS(C576))</f>
        <v>-52.95</v>
      </c>
      <c r="H576" t="str">
        <f>VLOOKUP(Tabel1[[#This Row],[categorie]],Lijst!A:B,2,FALSE)</f>
        <v>Variabel</v>
      </c>
      <c r="I576" t="str">
        <f>IF(OR(AND(F576="Uitgave", C576&lt;0), AND(F576="Inkomst", C576&gt;0)), "OK", "FOUT")</f>
        <v>OK</v>
      </c>
    </row>
    <row r="577" spans="1:9" x14ac:dyDescent="0.3">
      <c r="A577" s="2">
        <v>45624</v>
      </c>
      <c r="B577" t="str">
        <f>TEXT(A577,"mmmm ")</f>
        <v xml:space="preserve">november </v>
      </c>
      <c r="C577">
        <v>-11.65</v>
      </c>
      <c r="D577" t="str" cm="1">
        <f t="array" ref="D577">IFERROR(
  _xlfn.XLOOKUP(TRUE, ISNUMBER(FIND(Trefwoorden!$A$2:$A$99, E577)), Trefwoorden!$B$2:$B$99),
  "Onbekend"
)</f>
        <v>voeding</v>
      </c>
      <c r="E577" t="s">
        <v>379</v>
      </c>
      <c r="F577" t="str">
        <f>VLOOKUP(Tabel1[[#This Row],[categorie]],Lijst!A:C,3,FALSE)</f>
        <v>Uitgave</v>
      </c>
      <c r="G577">
        <f>IF(F577="Uitgave", -ABS(C577), ABS(C577))</f>
        <v>-11.65</v>
      </c>
      <c r="H577" t="str">
        <f>VLOOKUP(Tabel1[[#This Row],[categorie]],Lijst!A:B,2,FALSE)</f>
        <v>Vast</v>
      </c>
      <c r="I577" t="str">
        <f>IF(OR(AND(F577="Uitgave", C577&lt;0), AND(F577="Inkomst", C577&gt;0)), "OK", "FOUT")</f>
        <v>OK</v>
      </c>
    </row>
    <row r="578" spans="1:9" x14ac:dyDescent="0.3">
      <c r="A578" s="2">
        <v>45624</v>
      </c>
      <c r="B578" t="str">
        <f>TEXT(A578,"mmmm ")</f>
        <v xml:space="preserve">november </v>
      </c>
      <c r="C578">
        <v>-28.43</v>
      </c>
      <c r="D578" t="str" cm="1">
        <f t="array" ref="D578">IFERROR(
  _xlfn.XLOOKUP(TRUE, ISNUMBER(FIND(Trefwoorden!$A$2:$A$99, E578)), Trefwoorden!$B$2:$B$99),
  "Onbekend"
)</f>
        <v>AVA</v>
      </c>
      <c r="E578" t="s">
        <v>380</v>
      </c>
      <c r="F578" t="str">
        <f>VLOOKUP(Tabel1[[#This Row],[categorie]],Lijst!A:C,3,FALSE)</f>
        <v>Uitgave</v>
      </c>
      <c r="G578">
        <f>IF(F578="Uitgave", -ABS(C578), ABS(C578))</f>
        <v>-28.43</v>
      </c>
      <c r="H578" t="str">
        <f>VLOOKUP(Tabel1[[#This Row],[categorie]],Lijst!A:B,2,FALSE)</f>
        <v>Variabel</v>
      </c>
      <c r="I578" t="str">
        <f>IF(OR(AND(F578="Uitgave", C578&lt;0), AND(F578="Inkomst", C578&gt;0)), "OK", "FOUT")</f>
        <v>OK</v>
      </c>
    </row>
    <row r="579" spans="1:9" x14ac:dyDescent="0.3">
      <c r="A579" s="2">
        <v>45624</v>
      </c>
      <c r="B579" t="str">
        <f>TEXT(A579,"mmmm ")</f>
        <v xml:space="preserve">november </v>
      </c>
      <c r="C579">
        <v>-1.5</v>
      </c>
      <c r="D579" t="str" cm="1">
        <f t="array" ref="D579">IFERROR(
  _xlfn.XLOOKUP(TRUE, ISNUMBER(FIND(Trefwoorden!$A$2:$A$99, E579)), Trefwoorden!$B$2:$B$99),
  "Onbekend"
)</f>
        <v>automaat De Lijn</v>
      </c>
      <c r="E579" t="s">
        <v>381</v>
      </c>
      <c r="F579" t="str">
        <f>VLOOKUP(Tabel1[[#This Row],[categorie]],Lijst!A:C,3,FALSE)</f>
        <v>Uitgave</v>
      </c>
      <c r="G579">
        <f>IF(F579="Uitgave", -ABS(C579), ABS(C579))</f>
        <v>-1.5</v>
      </c>
      <c r="H579" t="str">
        <f>VLOOKUP(Tabel1[[#This Row],[categorie]],Lijst!A:B,2,FALSE)</f>
        <v>Variabel</v>
      </c>
      <c r="I579" t="str">
        <f>IF(OR(AND(F579="Uitgave", C579&lt;0), AND(F579="Inkomst", C579&gt;0)), "OK", "FOUT")</f>
        <v>OK</v>
      </c>
    </row>
    <row r="580" spans="1:9" x14ac:dyDescent="0.3">
      <c r="A580" s="2">
        <v>45624</v>
      </c>
      <c r="B580" t="str">
        <f>TEXT(A580,"mmmm ")</f>
        <v xml:space="preserve">november </v>
      </c>
      <c r="C580">
        <v>-65</v>
      </c>
      <c r="D580" t="s">
        <v>82</v>
      </c>
      <c r="E580" t="s">
        <v>377</v>
      </c>
      <c r="F580" t="s">
        <v>18</v>
      </c>
      <c r="G580">
        <f>IF(F580="Uitgave", -ABS(C580), ABS(C580))</f>
        <v>-65</v>
      </c>
      <c r="H580" t="str">
        <f>VLOOKUP(Tabel1[[#This Row],[categorie]],Lijst!A:B,2,FALSE)</f>
        <v>Vast</v>
      </c>
      <c r="I580" t="str">
        <f>IF(OR(AND(F580="Uitgave", C580&lt;0), AND(F580="Inkomst", C580&gt;0)), "OK", "FOUT")</f>
        <v>OK</v>
      </c>
    </row>
    <row r="581" spans="1:9" x14ac:dyDescent="0.3">
      <c r="A581" s="2">
        <v>45625</v>
      </c>
      <c r="B581" t="str">
        <f>TEXT(A581,"mmmm ")</f>
        <v xml:space="preserve">november </v>
      </c>
      <c r="C581">
        <v>-0.9</v>
      </c>
      <c r="D581" t="str" cm="1">
        <f t="array" ref="D581">IFERROR(
  _xlfn.XLOOKUP(TRUE, ISNUMBER(FIND(Trefwoorden!$A$2:$A$99, E581)), Trefwoorden!$B$2:$B$99),
  "Onbekend"
)</f>
        <v>automaat De Lijn</v>
      </c>
      <c r="E581" t="s">
        <v>370</v>
      </c>
      <c r="F581" t="str">
        <f>VLOOKUP(Tabel1[[#This Row],[categorie]],Lijst!A:C,3,FALSE)</f>
        <v>Uitgave</v>
      </c>
      <c r="G581">
        <f>IF(F581="Uitgave", -ABS(C581), ABS(C581))</f>
        <v>-0.9</v>
      </c>
      <c r="H581" t="str">
        <f>VLOOKUP(Tabel1[[#This Row],[categorie]],Lijst!A:B,2,FALSE)</f>
        <v>Variabel</v>
      </c>
      <c r="I581" t="str">
        <f>IF(OR(AND(F581="Uitgave", C581&lt;0), AND(F581="Inkomst", C581&gt;0)), "OK", "FOUT")</f>
        <v>OK</v>
      </c>
    </row>
    <row r="582" spans="1:9" x14ac:dyDescent="0.3">
      <c r="A582" s="2">
        <v>45625</v>
      </c>
      <c r="B582" t="str">
        <f>TEXT(A582,"mmmm ")</f>
        <v xml:space="preserve">november </v>
      </c>
      <c r="C582">
        <v>-1.5</v>
      </c>
      <c r="D582" t="str" cm="1">
        <f t="array" ref="D582">IFERROR(
  _xlfn.XLOOKUP(TRUE, ISNUMBER(FIND(Trefwoorden!$A$2:$A$99, E582)), Trefwoorden!$B$2:$B$99),
  "Onbekend"
)</f>
        <v>automaat De Lijn</v>
      </c>
      <c r="E582" t="s">
        <v>371</v>
      </c>
      <c r="F582" t="str">
        <f>VLOOKUP(Tabel1[[#This Row],[categorie]],Lijst!A:C,3,FALSE)</f>
        <v>Uitgave</v>
      </c>
      <c r="G582">
        <f>IF(F582="Uitgave", -ABS(C582), ABS(C582))</f>
        <v>-1.5</v>
      </c>
      <c r="H582" t="str">
        <f>VLOOKUP(Tabel1[[#This Row],[categorie]],Lijst!A:B,2,FALSE)</f>
        <v>Variabel</v>
      </c>
      <c r="I582" t="str">
        <f>IF(OR(AND(F582="Uitgave", C582&lt;0), AND(F582="Inkomst", C582&gt;0)), "OK", "FOUT")</f>
        <v>OK</v>
      </c>
    </row>
    <row r="583" spans="1:9" x14ac:dyDescent="0.3">
      <c r="A583" s="2">
        <v>45625</v>
      </c>
      <c r="B583" t="str">
        <f>TEXT(A583,"mmmm ")</f>
        <v xml:space="preserve">november </v>
      </c>
      <c r="C583">
        <v>-1.5</v>
      </c>
      <c r="D583" t="str" cm="1">
        <f t="array" ref="D583">IFERROR(
  _xlfn.XLOOKUP(TRUE, ISNUMBER(FIND(Trefwoorden!$A$2:$A$99, E583)), Trefwoorden!$B$2:$B$99),
  "Onbekend"
)</f>
        <v>automaat De Lijn</v>
      </c>
      <c r="E583" t="s">
        <v>372</v>
      </c>
      <c r="F583" t="str">
        <f>VLOOKUP(Tabel1[[#This Row],[categorie]],Lijst!A:C,3,FALSE)</f>
        <v>Uitgave</v>
      </c>
      <c r="G583">
        <f>IF(F583="Uitgave", -ABS(C583), ABS(C583))</f>
        <v>-1.5</v>
      </c>
      <c r="H583" t="str">
        <f>VLOOKUP(Tabel1[[#This Row],[categorie]],Lijst!A:B,2,FALSE)</f>
        <v>Variabel</v>
      </c>
      <c r="I583" t="str">
        <f>IF(OR(AND(F583="Uitgave", C583&lt;0), AND(F583="Inkomst", C583&gt;0)), "OK", "FOUT")</f>
        <v>OK</v>
      </c>
    </row>
    <row r="584" spans="1:9" x14ac:dyDescent="0.3">
      <c r="A584" s="2">
        <v>45625</v>
      </c>
      <c r="B584" t="str">
        <f>TEXT(A584,"mmmm ")</f>
        <v xml:space="preserve">november </v>
      </c>
      <c r="C584">
        <v>-4.5</v>
      </c>
      <c r="D584" t="s">
        <v>3</v>
      </c>
      <c r="E584" t="s">
        <v>373</v>
      </c>
      <c r="F584" t="str">
        <f>VLOOKUP(Tabel1[[#This Row],[categorie]],Lijst!A:C,3,FALSE)</f>
        <v>Uitgave</v>
      </c>
      <c r="G584">
        <f>IF(F584="Uitgave", -ABS(C584), ABS(C584))</f>
        <v>-4.5</v>
      </c>
      <c r="H584" t="str">
        <f>VLOOKUP(Tabel1[[#This Row],[categorie]],Lijst!A:B,2,FALSE)</f>
        <v>Vast</v>
      </c>
      <c r="I584" t="str">
        <f>IF(OR(AND(F584="Uitgave", C584&lt;0), AND(F584="Inkomst", C584&gt;0)), "OK", "FOUT")</f>
        <v>OK</v>
      </c>
    </row>
    <row r="585" spans="1:9" x14ac:dyDescent="0.3">
      <c r="A585" s="2">
        <v>45625</v>
      </c>
      <c r="B585" t="str">
        <f>TEXT(A585,"mmmm ")</f>
        <v xml:space="preserve">november </v>
      </c>
      <c r="C585">
        <v>-34.299999999999997</v>
      </c>
      <c r="D585" t="str" cm="1">
        <f t="array" ref="D585">IFERROR(
  _xlfn.XLOOKUP(TRUE, ISNUMBER(FIND(Trefwoorden!$A$2:$A$99, E585)), Trefwoorden!$B$2:$B$99),
  "Onbekend"
)</f>
        <v>restaurant</v>
      </c>
      <c r="E585" t="s">
        <v>369</v>
      </c>
      <c r="F585" t="s">
        <v>18</v>
      </c>
      <c r="G585">
        <f>IF(F585="Uitgave", -ABS(C585), ABS(C585))</f>
        <v>-34.299999999999997</v>
      </c>
      <c r="H585" t="str">
        <f>VLOOKUP(Tabel1[[#This Row],[categorie]],Lijst!A:B,2,FALSE)</f>
        <v>Variabel</v>
      </c>
      <c r="I585" t="str">
        <f>IF(OR(AND(F585="Uitgave", C585&lt;0), AND(F585="Inkomst", C585&gt;0)), "OK", "FOUT")</f>
        <v>OK</v>
      </c>
    </row>
    <row r="586" spans="1:9" x14ac:dyDescent="0.3">
      <c r="A586" s="2">
        <v>45625</v>
      </c>
      <c r="B586" t="str">
        <f>TEXT(A586,"mmmm ")</f>
        <v xml:space="preserve">november </v>
      </c>
      <c r="C586">
        <v>-24.2</v>
      </c>
      <c r="D586" t="s">
        <v>75</v>
      </c>
      <c r="E586" t="s">
        <v>375</v>
      </c>
      <c r="F586" t="s">
        <v>18</v>
      </c>
      <c r="G586">
        <f>IF(F586="Uitgave", -ABS(C586), ABS(C586))</f>
        <v>-24.2</v>
      </c>
      <c r="H586" t="str">
        <f>VLOOKUP(Tabel1[[#This Row],[categorie]],Lijst!A:B,2,FALSE)</f>
        <v>Variabel</v>
      </c>
      <c r="I586" t="str">
        <f>IF(OR(AND(F586="Uitgave", C586&lt;0), AND(F586="Inkomst", C586&gt;0)), "OK", "FOUT")</f>
        <v>OK</v>
      </c>
    </row>
    <row r="587" spans="1:9" x14ac:dyDescent="0.3">
      <c r="A587" s="2">
        <v>45625</v>
      </c>
      <c r="B587" t="str">
        <f>TEXT(A587,"mmmm ")</f>
        <v xml:space="preserve">november </v>
      </c>
      <c r="C587">
        <v>-12</v>
      </c>
      <c r="D587" t="s">
        <v>75</v>
      </c>
      <c r="E587" t="s">
        <v>376</v>
      </c>
      <c r="F587" t="s">
        <v>18</v>
      </c>
      <c r="G587">
        <f>IF(F587="Uitgave", -ABS(C587), ABS(C587))</f>
        <v>-12</v>
      </c>
      <c r="H587" t="str">
        <f>VLOOKUP(Tabel1[[#This Row],[categorie]],Lijst!A:B,2,FALSE)</f>
        <v>Variabel</v>
      </c>
      <c r="I587" t="str">
        <f>IF(OR(AND(F587="Uitgave", C587&lt;0), AND(F587="Inkomst", C587&gt;0)), "OK", "FOUT")</f>
        <v>OK</v>
      </c>
    </row>
    <row r="588" spans="1:9" x14ac:dyDescent="0.3">
      <c r="A588" s="2">
        <v>45626</v>
      </c>
      <c r="B588" t="str">
        <f>TEXT(A588,"mmmm ")</f>
        <v xml:space="preserve">november </v>
      </c>
      <c r="C588">
        <v>-586.12</v>
      </c>
      <c r="D588" t="str" cm="1">
        <f t="array" ref="D588">IFERROR(
  _xlfn.XLOOKUP(TRUE, ISNUMBER(FIND(Trefwoorden!$A$2:$A$99, E588)), Trefwoorden!$B$2:$B$99),
  "Onbekend"
)</f>
        <v>Leasing Auto</v>
      </c>
      <c r="E588" t="s">
        <v>367</v>
      </c>
      <c r="F588" t="str">
        <f>VLOOKUP(Tabel1[[#This Row],[categorie]],Lijst!A:C,3,FALSE)</f>
        <v>Uitgave</v>
      </c>
      <c r="G588">
        <f>IF(F588="Uitgave", -ABS(C588), ABS(C588))</f>
        <v>-586.12</v>
      </c>
      <c r="H588" t="str">
        <f>VLOOKUP(Tabel1[[#This Row],[categorie]],Lijst!A:B,2,FALSE)</f>
        <v>Vast</v>
      </c>
      <c r="I588" t="str">
        <f>IF(OR(AND(F588="Uitgave", C588&lt;0), AND(F588="Inkomst", C588&gt;0)), "OK", "FOUT")</f>
        <v>OK</v>
      </c>
    </row>
    <row r="589" spans="1:9" x14ac:dyDescent="0.3">
      <c r="A589" s="2">
        <v>45626</v>
      </c>
      <c r="B589" t="str">
        <f>TEXT(A589,"mmmm ")</f>
        <v xml:space="preserve">november </v>
      </c>
      <c r="C589">
        <v>-40</v>
      </c>
      <c r="D589" t="s">
        <v>75</v>
      </c>
      <c r="E589" t="s">
        <v>368</v>
      </c>
      <c r="F589" t="s">
        <v>18</v>
      </c>
      <c r="G589">
        <f>IF(F589="Uitgave", -ABS(C589), ABS(C589))</f>
        <v>-40</v>
      </c>
      <c r="H589" t="str">
        <f>VLOOKUP(Tabel1[[#This Row],[categorie]],Lijst!A:B,2,FALSE)</f>
        <v>Variabel</v>
      </c>
      <c r="I589" t="str">
        <f>IF(OR(AND(F589="Uitgave", C589&lt;0), AND(F589="Inkomst", C589&gt;0)), "OK", "FOUT")</f>
        <v>OK</v>
      </c>
    </row>
    <row r="590" spans="1:9" x14ac:dyDescent="0.3">
      <c r="A590" s="2">
        <v>45627</v>
      </c>
      <c r="B590" t="str">
        <f>TEXT(A590,"mmmm ")</f>
        <v xml:space="preserve">december </v>
      </c>
      <c r="C590">
        <v>231.09</v>
      </c>
      <c r="D590" t="s">
        <v>83</v>
      </c>
      <c r="E590" t="s">
        <v>386</v>
      </c>
      <c r="F590" t="str">
        <f>VLOOKUP(Tabel1[[#This Row],[categorie]],Lijst!A:C,3,FALSE)</f>
        <v>Inkomst</v>
      </c>
      <c r="G590">
        <f>IF(F590="Uitgave", -ABS(C590), ABS(C590))</f>
        <v>231.09</v>
      </c>
      <c r="H590" t="str">
        <f>VLOOKUP(Tabel1[[#This Row],[categorie]],Lijst!A:B,2,FALSE)</f>
        <v>Inkomsten</v>
      </c>
      <c r="I590" t="str">
        <f>IF(OR(AND(F590="Uitgave", C590&lt;0), AND(F590="Inkomst", C590&gt;0)), "OK", "FOUT")</f>
        <v>OK</v>
      </c>
    </row>
    <row r="591" spans="1:9" x14ac:dyDescent="0.3">
      <c r="A591" s="2">
        <v>45627</v>
      </c>
      <c r="B591" t="str">
        <f>TEXT(A591,"mmmm ")</f>
        <v xml:space="preserve">december </v>
      </c>
      <c r="C591">
        <v>2948.92</v>
      </c>
      <c r="D591" t="str" cm="1">
        <f t="array" ref="D591">IFERROR(
  _xlfn.XLOOKUP(TRUE, ISNUMBER(FIND(Trefwoorden!$A$2:$A$99, E591)), Trefwoorden!$B$2:$B$99),
  "Onbekend"
)</f>
        <v>Inkomsten Loon</v>
      </c>
      <c r="E591" t="s">
        <v>382</v>
      </c>
      <c r="F591" t="str">
        <f>VLOOKUP(Tabel1[[#This Row],[categorie]],Lijst!A:C,3,FALSE)</f>
        <v>Inkomst</v>
      </c>
      <c r="G591">
        <f>IF(F591="Uitgave", -ABS(C591), ABS(C591))</f>
        <v>2948.92</v>
      </c>
      <c r="H591" t="str">
        <f>VLOOKUP(Tabel1[[#This Row],[categorie]],Lijst!A:B,2,FALSE)</f>
        <v>Inkomsten</v>
      </c>
      <c r="I591" t="str">
        <f>IF(OR(AND(F591="Uitgave", C591&lt;0), AND(F591="Inkomst", C591&gt;0)), "OK", "FOUT")</f>
        <v>OK</v>
      </c>
    </row>
    <row r="592" spans="1:9" x14ac:dyDescent="0.3">
      <c r="A592" s="2">
        <v>45627</v>
      </c>
      <c r="B592" t="str">
        <f>TEXT(A592,"mmmm ")</f>
        <v xml:space="preserve">december </v>
      </c>
      <c r="C592">
        <v>2186.96</v>
      </c>
      <c r="D592" t="str" cm="1">
        <f t="array" ref="D592">IFERROR(
  _xlfn.XLOOKUP(TRUE, ISNUMBER(FIND(Trefwoorden!$A$2:$A$99, E592)), Trefwoorden!$B$2:$B$99),
  "Onbekend"
)</f>
        <v>Inkomsten Loon</v>
      </c>
      <c r="E592" t="s">
        <v>374</v>
      </c>
      <c r="F592" t="str">
        <f>VLOOKUP(Tabel1[[#This Row],[categorie]],Lijst!A:C,3,FALSE)</f>
        <v>Inkomst</v>
      </c>
      <c r="G592">
        <f>IF(F592="Uitgave", -ABS(C592), ABS(C592))</f>
        <v>2186.96</v>
      </c>
      <c r="H592" t="str">
        <f>VLOOKUP(Tabel1[[#This Row],[categorie]],Lijst!A:B,2,FALSE)</f>
        <v>Inkomsten</v>
      </c>
      <c r="I592" t="str">
        <f>IF(OR(AND(F592="Uitgave", C592&lt;0), AND(F592="Inkomst", C592&gt;0)), "OK", "FOUT")</f>
        <v>OK</v>
      </c>
    </row>
    <row r="593" spans="1:9" x14ac:dyDescent="0.3">
      <c r="A593" s="2">
        <v>45627</v>
      </c>
      <c r="B593" t="str">
        <f>TEXT(A593,"mmmm ")</f>
        <v xml:space="preserve">december </v>
      </c>
      <c r="C593">
        <v>-90.63</v>
      </c>
      <c r="D593" t="str" cm="1">
        <f t="array" ref="D593">IFERROR(
  _xlfn.XLOOKUP(TRUE, ISNUMBER(FIND(Trefwoorden!$A$2:$A$99, E593)), Trefwoorden!$B$2:$B$99),
  "Onbekend"
)</f>
        <v>Bol</v>
      </c>
      <c r="E593" t="s">
        <v>363</v>
      </c>
      <c r="F593" t="str">
        <f>VLOOKUP(Tabel1[[#This Row],[categorie]],Lijst!A:C,3,FALSE)</f>
        <v>Uitgave</v>
      </c>
      <c r="G593">
        <f>IF(F593="Uitgave", -ABS(C593), ABS(C593))</f>
        <v>-90.63</v>
      </c>
      <c r="H593" t="str">
        <f>VLOOKUP(Tabel1[[#This Row],[categorie]],Lijst!A:B,2,FALSE)</f>
        <v>Variabel</v>
      </c>
      <c r="I593" t="str">
        <f>IF(OR(AND(F593="Uitgave", C593&lt;0), AND(F593="Inkomst", C593&gt;0)), "OK", "FOUT")</f>
        <v>OK</v>
      </c>
    </row>
    <row r="594" spans="1:9" x14ac:dyDescent="0.3">
      <c r="A594" s="2">
        <v>45627</v>
      </c>
      <c r="B594" t="str">
        <f>TEXT(A594,"mmmm ")</f>
        <v xml:space="preserve">december </v>
      </c>
      <c r="C594">
        <v>-50</v>
      </c>
      <c r="D594" t="str" cm="1">
        <f t="array" ref="D594">IFERROR(
  _xlfn.XLOOKUP(TRUE, ISNUMBER(FIND(Trefwoorden!$A$2:$A$99, E594)), Trefwoorden!$B$2:$B$99),
  "Onbekend"
)</f>
        <v>voeding</v>
      </c>
      <c r="E594" t="s">
        <v>364</v>
      </c>
      <c r="F594" t="str">
        <f>VLOOKUP(Tabel1[[#This Row],[categorie]],Lijst!A:C,3,FALSE)</f>
        <v>Uitgave</v>
      </c>
      <c r="G594">
        <f>IF(F594="Uitgave", -ABS(C594), ABS(C594))</f>
        <v>-50</v>
      </c>
      <c r="H594" t="str">
        <f>VLOOKUP(Tabel1[[#This Row],[categorie]],Lijst!A:B,2,FALSE)</f>
        <v>Vast</v>
      </c>
      <c r="I594" t="str">
        <f>IF(OR(AND(F594="Uitgave", C594&lt;0), AND(F594="Inkomst", C594&gt;0)), "OK", "FOUT")</f>
        <v>OK</v>
      </c>
    </row>
    <row r="595" spans="1:9" x14ac:dyDescent="0.3">
      <c r="A595" s="2">
        <v>45627</v>
      </c>
      <c r="B595" t="str">
        <f>TEXT(A595,"mmmm ")</f>
        <v xml:space="preserve">december </v>
      </c>
      <c r="C595">
        <v>145.5</v>
      </c>
      <c r="D595" t="s">
        <v>9</v>
      </c>
      <c r="E595" t="s">
        <v>365</v>
      </c>
      <c r="F595" t="s">
        <v>17</v>
      </c>
      <c r="G595">
        <f>IF(F595="Uitgave", -ABS(C595), ABS(C595))</f>
        <v>145.5</v>
      </c>
      <c r="H595" t="str">
        <f>VLOOKUP(Tabel1[[#This Row],[categorie]],Lijst!A:B,2,FALSE)</f>
        <v>Variabel</v>
      </c>
      <c r="I595" t="str">
        <f>IF(OR(AND(F595="Uitgave", C595&lt;0), AND(F595="Inkomst", C595&gt;0)), "OK", "FOUT")</f>
        <v>OK</v>
      </c>
    </row>
    <row r="596" spans="1:9" x14ac:dyDescent="0.3">
      <c r="A596" s="2">
        <v>45627</v>
      </c>
      <c r="B596" t="str">
        <f>TEXT(A596,"mmmm ")</f>
        <v xml:space="preserve">december </v>
      </c>
      <c r="C596">
        <v>-38.200000000000003</v>
      </c>
      <c r="D596" t="s">
        <v>9</v>
      </c>
      <c r="E596" t="s">
        <v>366</v>
      </c>
      <c r="F596" t="s">
        <v>18</v>
      </c>
      <c r="G596">
        <f>IF(F596="Uitgave", -ABS(C596), ABS(C596))</f>
        <v>-38.200000000000003</v>
      </c>
      <c r="H596" t="str">
        <f>VLOOKUP(Tabel1[[#This Row],[categorie]],Lijst!A:B,2,FALSE)</f>
        <v>Variabel</v>
      </c>
      <c r="I596" t="str">
        <f>IF(OR(AND(F596="Uitgave", C596&lt;0), AND(F596="Inkomst", C596&gt;0)), "OK", "FOUT")</f>
        <v>OK</v>
      </c>
    </row>
    <row r="597" spans="1:9" x14ac:dyDescent="0.3">
      <c r="A597" s="2">
        <v>45627</v>
      </c>
      <c r="B597" t="str">
        <f>TEXT(A597,"mmmm ")</f>
        <v xml:space="preserve">december </v>
      </c>
      <c r="C597">
        <v>-18.149999999999999</v>
      </c>
      <c r="D597" t="s">
        <v>48</v>
      </c>
      <c r="E597" t="s">
        <v>362</v>
      </c>
      <c r="F597" t="s">
        <v>18</v>
      </c>
      <c r="G597">
        <f>IF(F597="Uitgave", -ABS(C597), ABS(C597))</f>
        <v>-18.149999999999999</v>
      </c>
      <c r="H597" t="str">
        <f>VLOOKUP(Tabel1[[#This Row],[categorie]],Lijst!A:B,2,FALSE)</f>
        <v>Variabel</v>
      </c>
      <c r="I597" t="str">
        <f>IF(OR(AND(F597="Uitgave", C597&lt;0), AND(F597="Inkomst", C597&gt;0)), "OK", "FOUT")</f>
        <v>OK</v>
      </c>
    </row>
    <row r="598" spans="1:9" x14ac:dyDescent="0.3">
      <c r="A598" s="2">
        <v>45628</v>
      </c>
      <c r="B598" t="str">
        <f>TEXT(A598,"mmmm ")</f>
        <v xml:space="preserve">december </v>
      </c>
      <c r="C598">
        <v>-19.5</v>
      </c>
      <c r="D598" t="str" cm="1">
        <f t="array" ref="D598">IFERROR(
  _xlfn.XLOOKUP(TRUE, ISNUMBER(FIND(Trefwoorden!$A$2:$A$99, E598)), Trefwoorden!$B$2:$B$99),
  "Onbekend"
)</f>
        <v>molecule</v>
      </c>
      <c r="E598" t="s">
        <v>342</v>
      </c>
      <c r="F598" t="str">
        <f>VLOOKUP(Tabel1[[#This Row],[categorie]],Lijst!A:C,3,FALSE)</f>
        <v>Uitgave</v>
      </c>
      <c r="G598">
        <f>IF(F598="Uitgave", -ABS(C598), ABS(C598))</f>
        <v>-19.5</v>
      </c>
      <c r="H598" t="str">
        <f>VLOOKUP(Tabel1[[#This Row],[categorie]],Lijst!A:B,2,FALSE)</f>
        <v>Variabel</v>
      </c>
      <c r="I598" t="str">
        <f>IF(OR(AND(F598="Uitgave", C598&lt;0), AND(F598="Inkomst", C598&gt;0)), "OK", "FOUT")</f>
        <v>OK</v>
      </c>
    </row>
    <row r="599" spans="1:9" x14ac:dyDescent="0.3">
      <c r="A599" s="2">
        <v>45628</v>
      </c>
      <c r="B599" t="str">
        <f>TEXT(A599,"mmmm ")</f>
        <v xml:space="preserve">december </v>
      </c>
      <c r="C599">
        <v>-14.5</v>
      </c>
      <c r="D599" t="str" cm="1">
        <f t="array" ref="D599">IFERROR(
  _xlfn.XLOOKUP(TRUE, ISNUMBER(FIND(Trefwoorden!$A$2:$A$99, E599)), Trefwoorden!$B$2:$B$99),
  "Onbekend"
)</f>
        <v>voeding</v>
      </c>
      <c r="E599" t="s">
        <v>345</v>
      </c>
      <c r="F599" t="str">
        <f>VLOOKUP(Tabel1[[#This Row],[categorie]],Lijst!A:C,3,FALSE)</f>
        <v>Uitgave</v>
      </c>
      <c r="G599">
        <f>IF(F599="Uitgave", -ABS(C599), ABS(C599))</f>
        <v>-14.5</v>
      </c>
      <c r="H599" t="str">
        <f>VLOOKUP(Tabel1[[#This Row],[categorie]],Lijst!A:B,2,FALSE)</f>
        <v>Vast</v>
      </c>
      <c r="I599" t="str">
        <f>IF(OR(AND(F599="Uitgave", C599&lt;0), AND(F599="Inkomst", C599&gt;0)), "OK", "FOUT")</f>
        <v>OK</v>
      </c>
    </row>
    <row r="600" spans="1:9" x14ac:dyDescent="0.3">
      <c r="A600" s="2">
        <v>45628</v>
      </c>
      <c r="B600" t="str">
        <f>TEXT(A600,"mmmm ")</f>
        <v xml:space="preserve">december </v>
      </c>
      <c r="C600">
        <v>-19</v>
      </c>
      <c r="D600" t="str" cm="1">
        <f t="array" ref="D600">IFERROR(
  _xlfn.XLOOKUP(TRUE, ISNUMBER(FIND(Trefwoorden!$A$2:$A$99, E600)), Trefwoorden!$B$2:$B$99),
  "Onbekend"
)</f>
        <v>car wash</v>
      </c>
      <c r="E600" t="s">
        <v>347</v>
      </c>
      <c r="F600" t="str">
        <f>VLOOKUP(Tabel1[[#This Row],[categorie]],Lijst!A:C,3,FALSE)</f>
        <v>Uitgave</v>
      </c>
      <c r="G600">
        <f>IF(F600="Uitgave", -ABS(C600), ABS(C600))</f>
        <v>-19</v>
      </c>
      <c r="H600" t="str">
        <f>VLOOKUP(Tabel1[[#This Row],[categorie]],Lijst!A:B,2,FALSE)</f>
        <v>Variabel</v>
      </c>
      <c r="I600" t="str">
        <f>IF(OR(AND(F600="Uitgave", C600&lt;0), AND(F600="Inkomst", C600&gt;0)), "OK", "FOUT")</f>
        <v>OK</v>
      </c>
    </row>
    <row r="601" spans="1:9" x14ac:dyDescent="0.3">
      <c r="A601" s="2">
        <v>45628</v>
      </c>
      <c r="B601" t="str">
        <f>TEXT(A601,"mmmm ")</f>
        <v xml:space="preserve">december </v>
      </c>
      <c r="C601">
        <v>-49.8</v>
      </c>
      <c r="D601" t="str" cm="1">
        <f t="array" ref="D601">IFERROR(
  _xlfn.XLOOKUP(TRUE, ISNUMBER(FIND(Trefwoorden!$A$2:$A$99, E601)), Trefwoorden!$B$2:$B$99),
  "Onbekend"
)</f>
        <v>EuroShop</v>
      </c>
      <c r="E601" t="s">
        <v>348</v>
      </c>
      <c r="F601" t="str">
        <f>VLOOKUP(Tabel1[[#This Row],[categorie]],Lijst!A:C,3,FALSE)</f>
        <v>Uitgave</v>
      </c>
      <c r="G601">
        <f>IF(F601="Uitgave", -ABS(C601), ABS(C601))</f>
        <v>-49.8</v>
      </c>
      <c r="H601" t="str">
        <f>VLOOKUP(Tabel1[[#This Row],[categorie]],Lijst!A:B,2,FALSE)</f>
        <v>Variabel</v>
      </c>
      <c r="I601" t="str">
        <f>IF(OR(AND(F601="Uitgave", C601&lt;0), AND(F601="Inkomst", C601&gt;0)), "OK", "FOUT")</f>
        <v>OK</v>
      </c>
    </row>
    <row r="602" spans="1:9" x14ac:dyDescent="0.3">
      <c r="A602" s="2">
        <v>45628</v>
      </c>
      <c r="B602" t="str">
        <f>TEXT(A602,"mmmm ")</f>
        <v xml:space="preserve">december </v>
      </c>
      <c r="C602">
        <v>-71.02</v>
      </c>
      <c r="D602" t="s">
        <v>44</v>
      </c>
      <c r="E602" t="s">
        <v>349</v>
      </c>
      <c r="F602" t="str">
        <f>VLOOKUP(Tabel1[[#This Row],[categorie]],Lijst!A:C,3,FALSE)</f>
        <v>Uitgave</v>
      </c>
      <c r="G602">
        <f>IF(F602="Uitgave", -ABS(C602), ABS(C602))</f>
        <v>-71.02</v>
      </c>
      <c r="H602" t="str">
        <f>VLOOKUP(Tabel1[[#This Row],[categorie]],Lijst!A:B,2,FALSE)</f>
        <v>Variabel</v>
      </c>
      <c r="I602" t="str">
        <f>IF(OR(AND(F602="Uitgave", C602&lt;0), AND(F602="Inkomst", C602&gt;0)), "OK", "FOUT")</f>
        <v>OK</v>
      </c>
    </row>
    <row r="603" spans="1:9" x14ac:dyDescent="0.3">
      <c r="A603" s="2">
        <v>45628</v>
      </c>
      <c r="B603" t="str">
        <f>TEXT(A603,"mmmm ")</f>
        <v xml:space="preserve">december </v>
      </c>
      <c r="C603">
        <v>-1.5</v>
      </c>
      <c r="D603" t="s">
        <v>22</v>
      </c>
      <c r="E603" t="s">
        <v>352</v>
      </c>
      <c r="F603" t="str">
        <f>VLOOKUP(Tabel1[[#This Row],[categorie]],Lijst!A:C,3,FALSE)</f>
        <v>Uitgave</v>
      </c>
      <c r="G603">
        <f>IF(F603="Uitgave", -ABS(C603), ABS(C603))</f>
        <v>-1.5</v>
      </c>
      <c r="H603" t="str">
        <f>VLOOKUP(Tabel1[[#This Row],[categorie]],Lijst!A:B,2,FALSE)</f>
        <v>Variabel</v>
      </c>
      <c r="I603" t="str">
        <f>IF(OR(AND(F603="Uitgave", C603&lt;0), AND(F603="Inkomst", C603&gt;0)), "OK", "FOUT")</f>
        <v>OK</v>
      </c>
    </row>
    <row r="604" spans="1:9" x14ac:dyDescent="0.3">
      <c r="A604" s="2">
        <v>45628</v>
      </c>
      <c r="B604" t="str">
        <f>TEXT(A604,"mmmm ")</f>
        <v xml:space="preserve">december </v>
      </c>
      <c r="C604">
        <v>-10.89</v>
      </c>
      <c r="D604" t="str" cm="1">
        <f t="array" ref="D604">IFERROR(
  _xlfn.XLOOKUP(TRUE, ISNUMBER(FIND(Trefwoorden!$A$2:$A$99, E604)), Trefwoorden!$B$2:$B$99),
  "Onbekend"
)</f>
        <v>voeding</v>
      </c>
      <c r="E604" t="s">
        <v>353</v>
      </c>
      <c r="F604" t="str">
        <f>VLOOKUP(Tabel1[[#This Row],[categorie]],Lijst!A:C,3,FALSE)</f>
        <v>Uitgave</v>
      </c>
      <c r="G604">
        <f>IF(F604="Uitgave", -ABS(C604), ABS(C604))</f>
        <v>-10.89</v>
      </c>
      <c r="H604" t="str">
        <f>VLOOKUP(Tabel1[[#This Row],[categorie]],Lijst!A:B,2,FALSE)</f>
        <v>Vast</v>
      </c>
      <c r="I604" t="str">
        <f>IF(OR(AND(F604="Uitgave", C604&lt;0), AND(F604="Inkomst", C604&gt;0)), "OK", "FOUT")</f>
        <v>OK</v>
      </c>
    </row>
    <row r="605" spans="1:9" x14ac:dyDescent="0.3">
      <c r="A605" s="2">
        <v>45628</v>
      </c>
      <c r="B605" t="str">
        <f>TEXT(A605,"mmmm ")</f>
        <v xml:space="preserve">december </v>
      </c>
      <c r="C605">
        <v>-23.95</v>
      </c>
      <c r="D605" t="s">
        <v>3</v>
      </c>
      <c r="E605" t="s">
        <v>354</v>
      </c>
      <c r="F605" t="str">
        <f>VLOOKUP(Tabel1[[#This Row],[categorie]],Lijst!A:C,3,FALSE)</f>
        <v>Uitgave</v>
      </c>
      <c r="G605">
        <f>IF(F605="Uitgave", -ABS(C605), ABS(C605))</f>
        <v>-23.95</v>
      </c>
      <c r="H605" t="str">
        <f>VLOOKUP(Tabel1[[#This Row],[categorie]],Lijst!A:B,2,FALSE)</f>
        <v>Vast</v>
      </c>
      <c r="I605" t="str">
        <f>IF(OR(AND(F605="Uitgave", C605&lt;0), AND(F605="Inkomst", C605&gt;0)), "OK", "FOUT")</f>
        <v>OK</v>
      </c>
    </row>
    <row r="606" spans="1:9" x14ac:dyDescent="0.3">
      <c r="A606" s="2">
        <v>45628</v>
      </c>
      <c r="B606" t="str">
        <f>TEXT(A606,"mmmm ")</f>
        <v xml:space="preserve">december </v>
      </c>
      <c r="C606">
        <v>-13.39</v>
      </c>
      <c r="D606" t="str" cm="1">
        <f t="array" ref="D606">IFERROR(
  _xlfn.XLOOKUP(TRUE, ISNUMBER(FIND(Trefwoorden!$A$2:$A$99, E606)), Trefwoorden!$B$2:$B$99),
  "Onbekend"
)</f>
        <v>voeding</v>
      </c>
      <c r="E606" t="s">
        <v>355</v>
      </c>
      <c r="F606" t="str">
        <f>VLOOKUP(Tabel1[[#This Row],[categorie]],Lijst!A:C,3,FALSE)</f>
        <v>Uitgave</v>
      </c>
      <c r="G606">
        <f>IF(F606="Uitgave", -ABS(C606), ABS(C606))</f>
        <v>-13.39</v>
      </c>
      <c r="H606" t="str">
        <f>VLOOKUP(Tabel1[[#This Row],[categorie]],Lijst!A:B,2,FALSE)</f>
        <v>Vast</v>
      </c>
      <c r="I606" t="str">
        <f>IF(OR(AND(F606="Uitgave", C606&lt;0), AND(F606="Inkomst", C606&gt;0)), "OK", "FOUT")</f>
        <v>OK</v>
      </c>
    </row>
    <row r="607" spans="1:9" x14ac:dyDescent="0.3">
      <c r="A607" s="2">
        <v>45628</v>
      </c>
      <c r="B607" t="str">
        <f>TEXT(A607,"mmmm ")</f>
        <v xml:space="preserve">december </v>
      </c>
      <c r="C607">
        <v>-1.5</v>
      </c>
      <c r="D607" t="str" cm="1">
        <f t="array" ref="D607">IFERROR(
  _xlfn.XLOOKUP(TRUE, ISNUMBER(FIND(Trefwoorden!$A$2:$A$99, E607)), Trefwoorden!$B$2:$B$99),
  "Onbekend"
)</f>
        <v>automaat De Lijn</v>
      </c>
      <c r="E607" t="s">
        <v>356</v>
      </c>
      <c r="F607" t="str">
        <f>VLOOKUP(Tabel1[[#This Row],[categorie]],Lijst!A:C,3,FALSE)</f>
        <v>Uitgave</v>
      </c>
      <c r="G607">
        <f>IF(F607="Uitgave", -ABS(C607), ABS(C607))</f>
        <v>-1.5</v>
      </c>
      <c r="H607" t="str">
        <f>VLOOKUP(Tabel1[[#This Row],[categorie]],Lijst!A:B,2,FALSE)</f>
        <v>Variabel</v>
      </c>
      <c r="I607" t="str">
        <f>IF(OR(AND(F607="Uitgave", C607&lt;0), AND(F607="Inkomst", C607&gt;0)), "OK", "FOUT")</f>
        <v>OK</v>
      </c>
    </row>
    <row r="608" spans="1:9" x14ac:dyDescent="0.3">
      <c r="A608" s="2">
        <v>45628</v>
      </c>
      <c r="B608" t="str">
        <f>TEXT(A608,"mmmm ")</f>
        <v xml:space="preserve">december </v>
      </c>
      <c r="C608">
        <v>-0.9</v>
      </c>
      <c r="D608" t="str" cm="1">
        <f t="array" ref="D608">IFERROR(
  _xlfn.XLOOKUP(TRUE, ISNUMBER(FIND(Trefwoorden!$A$2:$A$99, E608)), Trefwoorden!$B$2:$B$99),
  "Onbekend"
)</f>
        <v>automaat De Lijn</v>
      </c>
      <c r="E608" t="s">
        <v>357</v>
      </c>
      <c r="F608" t="str">
        <f>VLOOKUP(Tabel1[[#This Row],[categorie]],Lijst!A:C,3,FALSE)</f>
        <v>Uitgave</v>
      </c>
      <c r="G608">
        <f>IF(F608="Uitgave", -ABS(C608), ABS(C608))</f>
        <v>-0.9</v>
      </c>
      <c r="H608" t="str">
        <f>VLOOKUP(Tabel1[[#This Row],[categorie]],Lijst!A:B,2,FALSE)</f>
        <v>Variabel</v>
      </c>
      <c r="I608" t="str">
        <f>IF(OR(AND(F608="Uitgave", C608&lt;0), AND(F608="Inkomst", C608&gt;0)), "OK", "FOUT")</f>
        <v>OK</v>
      </c>
    </row>
    <row r="609" spans="1:9" x14ac:dyDescent="0.3">
      <c r="A609" s="2">
        <v>45628</v>
      </c>
      <c r="B609" t="str">
        <f>TEXT(A609,"mmmm ")</f>
        <v xml:space="preserve">december </v>
      </c>
      <c r="C609">
        <v>-66.03</v>
      </c>
      <c r="D609" t="str" cm="1">
        <f t="array" ref="D609">IFERROR(
  _xlfn.XLOOKUP(TRUE, ISNUMBER(FIND(Trefwoorden!$A$2:$A$99, E609)), Trefwoorden!$B$2:$B$99),
  "Onbekend"
)</f>
        <v>Telenet</v>
      </c>
      <c r="E609" t="s">
        <v>359</v>
      </c>
      <c r="F609" t="str">
        <f>VLOOKUP(Tabel1[[#This Row],[categorie]],Lijst!A:C,3,FALSE)</f>
        <v>Uitgave</v>
      </c>
      <c r="G609">
        <f>IF(F609="Uitgave", -ABS(C609), ABS(C609))</f>
        <v>-66.03</v>
      </c>
      <c r="H609" t="str">
        <f>VLOOKUP(Tabel1[[#This Row],[categorie]],Lijst!A:B,2,FALSE)</f>
        <v>Vast</v>
      </c>
      <c r="I609" t="str">
        <f>IF(OR(AND(F609="Uitgave", C609&lt;0), AND(F609="Inkomst", C609&gt;0)), "OK", "FOUT")</f>
        <v>OK</v>
      </c>
    </row>
    <row r="610" spans="1:9" x14ac:dyDescent="0.3">
      <c r="A610" s="2">
        <v>45628</v>
      </c>
      <c r="B610" t="str">
        <f>TEXT(A610,"mmmm ")</f>
        <v xml:space="preserve">december </v>
      </c>
      <c r="C610">
        <v>-44.64</v>
      </c>
      <c r="D610" t="str" cm="1">
        <f t="array" ref="D610">IFERROR(
  _xlfn.XLOOKUP(TRUE, ISNUMBER(FIND(Trefwoorden!$A$2:$A$99, E610)), Trefwoorden!$B$2:$B$99),
  "Onbekend"
)</f>
        <v>Hospitalisatie</v>
      </c>
      <c r="E610" t="s">
        <v>360</v>
      </c>
      <c r="F610" t="str">
        <f>VLOOKUP(Tabel1[[#This Row],[categorie]],Lijst!A:C,3,FALSE)</f>
        <v>Uitgave</v>
      </c>
      <c r="G610">
        <f>IF(F610="Uitgave", -ABS(C610), ABS(C610))</f>
        <v>-44.64</v>
      </c>
      <c r="H610" t="str">
        <f>VLOOKUP(Tabel1[[#This Row],[categorie]],Lijst!A:B,2,FALSE)</f>
        <v>Vast</v>
      </c>
      <c r="I610" t="str">
        <f>IF(OR(AND(F610="Uitgave", C610&lt;0), AND(F610="Inkomst", C610&gt;0)), "OK", "FOUT")</f>
        <v>OK</v>
      </c>
    </row>
    <row r="611" spans="1:9" x14ac:dyDescent="0.3">
      <c r="A611" s="2">
        <v>45628</v>
      </c>
      <c r="B611" t="str">
        <f>TEXT(A611,"mmmm ")</f>
        <v xml:space="preserve">december </v>
      </c>
      <c r="C611">
        <v>-40.619999999999997</v>
      </c>
      <c r="D611" t="str" cm="1">
        <f t="array" ref="D611">IFERROR(
  _xlfn.XLOOKUP(TRUE, ISNUMBER(FIND(Trefwoorden!$A$2:$A$99, E611)), Trefwoorden!$B$2:$B$99),
  "Onbekend"
)</f>
        <v>Hospitalisatie</v>
      </c>
      <c r="E611" t="s">
        <v>361</v>
      </c>
      <c r="F611" t="str">
        <f>VLOOKUP(Tabel1[[#This Row],[categorie]],Lijst!A:C,3,FALSE)</f>
        <v>Uitgave</v>
      </c>
      <c r="G611">
        <f>IF(F611="Uitgave", -ABS(C611), ABS(C611))</f>
        <v>-40.619999999999997</v>
      </c>
      <c r="H611" t="str">
        <f>VLOOKUP(Tabel1[[#This Row],[categorie]],Lijst!A:B,2,FALSE)</f>
        <v>Vast</v>
      </c>
      <c r="I611" t="str">
        <f>IF(OR(AND(F611="Uitgave", C611&lt;0), AND(F611="Inkomst", C611&gt;0)), "OK", "FOUT")</f>
        <v>OK</v>
      </c>
    </row>
    <row r="612" spans="1:9" x14ac:dyDescent="0.3">
      <c r="A612" s="2">
        <v>45628</v>
      </c>
      <c r="B612" t="str">
        <f>TEXT(A612,"mmmm ")</f>
        <v xml:space="preserve">december </v>
      </c>
      <c r="C612">
        <v>-188.8</v>
      </c>
      <c r="D612" t="s">
        <v>9</v>
      </c>
      <c r="E612" t="s">
        <v>344</v>
      </c>
      <c r="F612" t="s">
        <v>18</v>
      </c>
      <c r="G612">
        <f>IF(F612="Uitgave", -ABS(C612), ABS(C612))</f>
        <v>-188.8</v>
      </c>
      <c r="H612" t="str">
        <f>VLOOKUP(Tabel1[[#This Row],[categorie]],Lijst!A:B,2,FALSE)</f>
        <v>Variabel</v>
      </c>
      <c r="I612" t="str">
        <f>IF(OR(AND(F612="Uitgave", C612&lt;0), AND(F612="Inkomst", C612&gt;0)), "OK", "FOUT")</f>
        <v>OK</v>
      </c>
    </row>
    <row r="613" spans="1:9" x14ac:dyDescent="0.3">
      <c r="A613" s="2">
        <v>45628</v>
      </c>
      <c r="B613" t="str">
        <f>TEXT(A613,"mmmm ")</f>
        <v xml:space="preserve">december </v>
      </c>
      <c r="C613">
        <v>-757.2</v>
      </c>
      <c r="D613" t="s">
        <v>35</v>
      </c>
      <c r="E613" t="s">
        <v>343</v>
      </c>
      <c r="F613" t="s">
        <v>18</v>
      </c>
      <c r="G613">
        <f>IF(F613="Uitgave", -ABS(C613), ABS(C613))</f>
        <v>-757.2</v>
      </c>
      <c r="H613" t="str">
        <f>VLOOKUP(Tabel1[[#This Row],[categorie]],Lijst!A:B,2,FALSE)</f>
        <v>Variabel</v>
      </c>
      <c r="I613" t="str">
        <f>IF(OR(AND(F613="Uitgave", C613&lt;0), AND(F613="Inkomst", C613&gt;0)), "OK", "FOUT")</f>
        <v>OK</v>
      </c>
    </row>
    <row r="614" spans="1:9" x14ac:dyDescent="0.3">
      <c r="A614" s="2">
        <v>45628</v>
      </c>
      <c r="B614" t="str">
        <f>TEXT(A614,"mmmm ")</f>
        <v xml:space="preserve">december </v>
      </c>
      <c r="C614">
        <v>-19</v>
      </c>
      <c r="D614" t="s">
        <v>75</v>
      </c>
      <c r="E614" t="s">
        <v>358</v>
      </c>
      <c r="F614" t="s">
        <v>18</v>
      </c>
      <c r="G614">
        <f>IF(F614="Uitgave", -ABS(C614), ABS(C614))</f>
        <v>-19</v>
      </c>
      <c r="H614" t="str">
        <f>VLOOKUP(Tabel1[[#This Row],[categorie]],Lijst!A:B,2,FALSE)</f>
        <v>Variabel</v>
      </c>
      <c r="I614" t="str">
        <f>IF(OR(AND(F614="Uitgave", C614&lt;0), AND(F614="Inkomst", C614&gt;0)), "OK", "FOUT")</f>
        <v>OK</v>
      </c>
    </row>
    <row r="615" spans="1:9" x14ac:dyDescent="0.3">
      <c r="A615" s="2">
        <v>45628</v>
      </c>
      <c r="B615" t="str">
        <f>TEXT(A615,"mmmm ")</f>
        <v xml:space="preserve">december </v>
      </c>
      <c r="C615">
        <v>-17.98</v>
      </c>
      <c r="D615" t="s">
        <v>3</v>
      </c>
      <c r="E615" t="s">
        <v>351</v>
      </c>
      <c r="F615" t="s">
        <v>18</v>
      </c>
      <c r="G615">
        <f>IF(F615="Uitgave", -ABS(C615), ABS(C615))</f>
        <v>-17.98</v>
      </c>
      <c r="H615" t="str">
        <f>VLOOKUP(Tabel1[[#This Row],[categorie]],Lijst!A:B,2,FALSE)</f>
        <v>Vast</v>
      </c>
      <c r="I615" t="str">
        <f>IF(OR(AND(F615="Uitgave", C615&lt;0), AND(F615="Inkomst", C615&gt;0)), "OK", "FOUT")</f>
        <v>OK</v>
      </c>
    </row>
    <row r="616" spans="1:9" x14ac:dyDescent="0.3">
      <c r="A616" s="2">
        <v>45628</v>
      </c>
      <c r="B616" t="str">
        <f>TEXT(A616,"mmmm ")</f>
        <v xml:space="preserve">december </v>
      </c>
      <c r="C616">
        <v>-17.55</v>
      </c>
      <c r="D616" t="s">
        <v>75</v>
      </c>
      <c r="E616" t="s">
        <v>350</v>
      </c>
      <c r="F616" t="s">
        <v>18</v>
      </c>
      <c r="G616">
        <f>IF(F616="Uitgave", -ABS(C616), ABS(C616))</f>
        <v>-17.55</v>
      </c>
      <c r="H616" t="str">
        <f>VLOOKUP(Tabel1[[#This Row],[categorie]],Lijst!A:B,2,FALSE)</f>
        <v>Variabel</v>
      </c>
      <c r="I616" t="str">
        <f>IF(OR(AND(F616="Uitgave", C616&lt;0), AND(F616="Inkomst", C616&gt;0)), "OK", "FOUT")</f>
        <v>OK</v>
      </c>
    </row>
    <row r="617" spans="1:9" x14ac:dyDescent="0.3">
      <c r="A617" s="2">
        <v>45628</v>
      </c>
      <c r="B617" t="str">
        <f>TEXT(A617,"mmmm ")</f>
        <v xml:space="preserve">december </v>
      </c>
      <c r="C617">
        <v>-13.99</v>
      </c>
      <c r="D617" t="s">
        <v>75</v>
      </c>
      <c r="E617" t="s">
        <v>346</v>
      </c>
      <c r="F617" t="s">
        <v>18</v>
      </c>
      <c r="G617">
        <f>IF(F617="Uitgave", -ABS(C617), ABS(C617))</f>
        <v>-13.99</v>
      </c>
      <c r="H617" t="str">
        <f>VLOOKUP(Tabel1[[#This Row],[categorie]],Lijst!A:B,2,FALSE)</f>
        <v>Variabel</v>
      </c>
      <c r="I617" t="str">
        <f>IF(OR(AND(F617="Uitgave", C617&lt;0), AND(F617="Inkomst", C617&gt;0)), "OK", "FOUT")</f>
        <v>OK</v>
      </c>
    </row>
    <row r="618" spans="1:9" x14ac:dyDescent="0.3">
      <c r="A618" s="2">
        <v>45629</v>
      </c>
      <c r="B618" t="str">
        <f>TEXT(A618,"mmmm ")</f>
        <v xml:space="preserve">december </v>
      </c>
      <c r="C618">
        <v>-6.57</v>
      </c>
      <c r="D618" t="str" cm="1">
        <f t="array" ref="D618">IFERROR(
  _xlfn.XLOOKUP(TRUE, ISNUMBER(FIND(Trefwoorden!$A$2:$A$99, E618)), Trefwoorden!$B$2:$B$99),
  "Onbekend"
)</f>
        <v>Telenet</v>
      </c>
      <c r="E618" t="s">
        <v>332</v>
      </c>
      <c r="F618" t="str">
        <f>VLOOKUP(Tabel1[[#This Row],[categorie]],Lijst!A:C,3,FALSE)</f>
        <v>Uitgave</v>
      </c>
      <c r="G618">
        <f>IF(F618="Uitgave", -ABS(C618), ABS(C618))</f>
        <v>-6.57</v>
      </c>
      <c r="H618" t="str">
        <f>VLOOKUP(Tabel1[[#This Row],[categorie]],Lijst!A:B,2,FALSE)</f>
        <v>Vast</v>
      </c>
      <c r="I618" t="str">
        <f>IF(OR(AND(F618="Uitgave", C618&lt;0), AND(F618="Inkomst", C618&gt;0)), "OK", "FOUT")</f>
        <v>OK</v>
      </c>
    </row>
    <row r="619" spans="1:9" x14ac:dyDescent="0.3">
      <c r="A619" s="2">
        <v>45629</v>
      </c>
      <c r="B619" t="str">
        <f>TEXT(A619,"mmmm ")</f>
        <v xml:space="preserve">december </v>
      </c>
      <c r="C619">
        <v>-50</v>
      </c>
      <c r="D619" t="str" cm="1">
        <f t="array" ref="D619">IFERROR(
  _xlfn.XLOOKUP(TRUE, ISNUMBER(FIND(Trefwoorden!$A$2:$A$99, E619)), Trefwoorden!$B$2:$B$99),
  "Onbekend"
)</f>
        <v>voeding</v>
      </c>
      <c r="E619" t="s">
        <v>333</v>
      </c>
      <c r="F619" t="str">
        <f>VLOOKUP(Tabel1[[#This Row],[categorie]],Lijst!A:C,3,FALSE)</f>
        <v>Uitgave</v>
      </c>
      <c r="G619">
        <f>IF(F619="Uitgave", -ABS(C619), ABS(C619))</f>
        <v>-50</v>
      </c>
      <c r="H619" t="str">
        <f>VLOOKUP(Tabel1[[#This Row],[categorie]],Lijst!A:B,2,FALSE)</f>
        <v>Vast</v>
      </c>
      <c r="I619" t="str">
        <f>IF(OR(AND(F619="Uitgave", C619&lt;0), AND(F619="Inkomst", C619&gt;0)), "OK", "FOUT")</f>
        <v>OK</v>
      </c>
    </row>
    <row r="620" spans="1:9" x14ac:dyDescent="0.3">
      <c r="A620" s="2">
        <v>45629</v>
      </c>
      <c r="B620" t="str">
        <f>TEXT(A620,"mmmm ")</f>
        <v xml:space="preserve">december </v>
      </c>
      <c r="C620">
        <v>-1.5</v>
      </c>
      <c r="D620" t="str" cm="1">
        <f t="array" ref="D620">IFERROR(
  _xlfn.XLOOKUP(TRUE, ISNUMBER(FIND(Trefwoorden!$A$2:$A$99, E620)), Trefwoorden!$B$2:$B$99),
  "Onbekend"
)</f>
        <v>automaat De Lijn</v>
      </c>
      <c r="E620" t="s">
        <v>334</v>
      </c>
      <c r="F620" t="str">
        <f>VLOOKUP(Tabel1[[#This Row],[categorie]],Lijst!A:C,3,FALSE)</f>
        <v>Uitgave</v>
      </c>
      <c r="G620">
        <f>IF(F620="Uitgave", -ABS(C620), ABS(C620))</f>
        <v>-1.5</v>
      </c>
      <c r="H620" t="str">
        <f>VLOOKUP(Tabel1[[#This Row],[categorie]],Lijst!A:B,2,FALSE)</f>
        <v>Variabel</v>
      </c>
      <c r="I620" t="str">
        <f>IF(OR(AND(F620="Uitgave", C620&lt;0), AND(F620="Inkomst", C620&gt;0)), "OK", "FOUT")</f>
        <v>OK</v>
      </c>
    </row>
    <row r="621" spans="1:9" x14ac:dyDescent="0.3">
      <c r="A621" s="2">
        <v>45629</v>
      </c>
      <c r="B621" t="str">
        <f>TEXT(A621,"mmmm ")</f>
        <v xml:space="preserve">december </v>
      </c>
      <c r="C621">
        <v>-0.9</v>
      </c>
      <c r="D621" t="str" cm="1">
        <f t="array" ref="D621">IFERROR(
  _xlfn.XLOOKUP(TRUE, ISNUMBER(FIND(Trefwoorden!$A$2:$A$99, E621)), Trefwoorden!$B$2:$B$99),
  "Onbekend"
)</f>
        <v>automaat De Lijn</v>
      </c>
      <c r="E621" t="s">
        <v>335</v>
      </c>
      <c r="F621" t="str">
        <f>VLOOKUP(Tabel1[[#This Row],[categorie]],Lijst!A:C,3,FALSE)</f>
        <v>Uitgave</v>
      </c>
      <c r="G621">
        <f>IF(F621="Uitgave", -ABS(C621), ABS(C621))</f>
        <v>-0.9</v>
      </c>
      <c r="H621" t="str">
        <f>VLOOKUP(Tabel1[[#This Row],[categorie]],Lijst!A:B,2,FALSE)</f>
        <v>Variabel</v>
      </c>
      <c r="I621" t="str">
        <f>IF(OR(AND(F621="Uitgave", C621&lt;0), AND(F621="Inkomst", C621&gt;0)), "OK", "FOUT")</f>
        <v>OK</v>
      </c>
    </row>
    <row r="622" spans="1:9" x14ac:dyDescent="0.3">
      <c r="A622" s="2">
        <v>45629</v>
      </c>
      <c r="B622" t="str">
        <f>TEXT(A622,"mmmm ")</f>
        <v xml:space="preserve">december </v>
      </c>
      <c r="C622">
        <v>-14.58</v>
      </c>
      <c r="D622" t="str" cm="1">
        <f t="array" ref="D622">IFERROR(
  _xlfn.XLOOKUP(TRUE, ISNUMBER(FIND(Trefwoorden!$A$2:$A$99, E622)), Trefwoorden!$B$2:$B$99),
  "Onbekend"
)</f>
        <v>voeding</v>
      </c>
      <c r="E622" t="s">
        <v>336</v>
      </c>
      <c r="F622" t="str">
        <f>VLOOKUP(Tabel1[[#This Row],[categorie]],Lijst!A:C,3,FALSE)</f>
        <v>Uitgave</v>
      </c>
      <c r="G622">
        <f>IF(F622="Uitgave", -ABS(C622), ABS(C622))</f>
        <v>-14.58</v>
      </c>
      <c r="H622" t="str">
        <f>VLOOKUP(Tabel1[[#This Row],[categorie]],Lijst!A:B,2,FALSE)</f>
        <v>Vast</v>
      </c>
      <c r="I622" t="str">
        <f>IF(OR(AND(F622="Uitgave", C622&lt;0), AND(F622="Inkomst", C622&gt;0)), "OK", "FOUT")</f>
        <v>OK</v>
      </c>
    </row>
    <row r="623" spans="1:9" x14ac:dyDescent="0.3">
      <c r="A623" s="2">
        <v>45629</v>
      </c>
      <c r="B623" t="str">
        <f>TEXT(A623,"mmmm ")</f>
        <v xml:space="preserve">december </v>
      </c>
      <c r="C623">
        <v>-0.9</v>
      </c>
      <c r="D623" t="str" cm="1">
        <f t="array" ref="D623">IFERROR(
  _xlfn.XLOOKUP(TRUE, ISNUMBER(FIND(Trefwoorden!$A$2:$A$99, E623)), Trefwoorden!$B$2:$B$99),
  "Onbekend"
)</f>
        <v>automaat De Lijn</v>
      </c>
      <c r="E623" t="s">
        <v>337</v>
      </c>
      <c r="F623" t="str">
        <f>VLOOKUP(Tabel1[[#This Row],[categorie]],Lijst!A:C,3,FALSE)</f>
        <v>Uitgave</v>
      </c>
      <c r="G623">
        <f>IF(F623="Uitgave", -ABS(C623), ABS(C623))</f>
        <v>-0.9</v>
      </c>
      <c r="H623" t="str">
        <f>VLOOKUP(Tabel1[[#This Row],[categorie]],Lijst!A:B,2,FALSE)</f>
        <v>Variabel</v>
      </c>
      <c r="I623" t="str">
        <f>IF(OR(AND(F623="Uitgave", C623&lt;0), AND(F623="Inkomst", C623&gt;0)), "OK", "FOUT")</f>
        <v>OK</v>
      </c>
    </row>
    <row r="624" spans="1:9" x14ac:dyDescent="0.3">
      <c r="A624" s="2">
        <v>45629</v>
      </c>
      <c r="B624" t="str">
        <f>TEXT(A624,"mmmm ")</f>
        <v xml:space="preserve">december </v>
      </c>
      <c r="C624">
        <v>-0.9</v>
      </c>
      <c r="D624" t="str" cm="1">
        <f t="array" ref="D624">IFERROR(
  _xlfn.XLOOKUP(TRUE, ISNUMBER(FIND(Trefwoorden!$A$2:$A$99, E624)), Trefwoorden!$B$2:$B$99),
  "Onbekend"
)</f>
        <v>automaat De Lijn</v>
      </c>
      <c r="E624" t="s">
        <v>338</v>
      </c>
      <c r="F624" t="str">
        <f>VLOOKUP(Tabel1[[#This Row],[categorie]],Lijst!A:C,3,FALSE)</f>
        <v>Uitgave</v>
      </c>
      <c r="G624">
        <f>IF(F624="Uitgave", -ABS(C624), ABS(C624))</f>
        <v>-0.9</v>
      </c>
      <c r="H624" t="str">
        <f>VLOOKUP(Tabel1[[#This Row],[categorie]],Lijst!A:B,2,FALSE)</f>
        <v>Variabel</v>
      </c>
      <c r="I624" t="str">
        <f>IF(OR(AND(F624="Uitgave", C624&lt;0), AND(F624="Inkomst", C624&gt;0)), "OK", "FOUT")</f>
        <v>OK</v>
      </c>
    </row>
    <row r="625" spans="1:9" x14ac:dyDescent="0.3">
      <c r="A625" s="2">
        <v>45629</v>
      </c>
      <c r="B625" t="str">
        <f>TEXT(A625,"mmmm ")</f>
        <v xml:space="preserve">december </v>
      </c>
      <c r="C625">
        <v>-60</v>
      </c>
      <c r="D625" t="str" cm="1">
        <f t="array" ref="D625">IFERROR(
  _xlfn.XLOOKUP(TRUE, ISNUMBER(FIND(Trefwoorden!$A$2:$A$99, E625)), Trefwoorden!$B$2:$B$99),
  "Onbekend"
)</f>
        <v>Laserontharing</v>
      </c>
      <c r="E625" t="s">
        <v>340</v>
      </c>
      <c r="F625" t="str">
        <f>VLOOKUP(Tabel1[[#This Row],[categorie]],Lijst!A:C,3,FALSE)</f>
        <v>Uitgave</v>
      </c>
      <c r="G625">
        <f>IF(F625="Uitgave", -ABS(C625), ABS(C625))</f>
        <v>-60</v>
      </c>
      <c r="H625" t="str">
        <f>VLOOKUP(Tabel1[[#This Row],[categorie]],Lijst!A:B,2,FALSE)</f>
        <v>Variabel</v>
      </c>
      <c r="I625" t="str">
        <f>IF(OR(AND(F625="Uitgave", C625&lt;0), AND(F625="Inkomst", C625&gt;0)), "OK", "FOUT")</f>
        <v>OK</v>
      </c>
    </row>
    <row r="626" spans="1:9" x14ac:dyDescent="0.3">
      <c r="A626" s="2">
        <v>45629</v>
      </c>
      <c r="B626" t="str">
        <f>TEXT(A626,"mmmm ")</f>
        <v xml:space="preserve">december </v>
      </c>
      <c r="C626">
        <v>-10</v>
      </c>
      <c r="D626" t="str" cm="1">
        <f t="array" ref="D626">IFERROR(
  _xlfn.XLOOKUP(TRUE, ISNUMBER(FIND(Trefwoorden!$A$2:$A$99, E626)), Trefwoorden!$B$2:$B$99),
  "Onbekend"
)</f>
        <v>Gezondheid</v>
      </c>
      <c r="E626" t="s">
        <v>339</v>
      </c>
      <c r="F626" t="s">
        <v>18</v>
      </c>
      <c r="G626">
        <f>IF(F626="Uitgave", -ABS(C626), ABS(C626))</f>
        <v>-10</v>
      </c>
      <c r="H626" t="str">
        <f>VLOOKUP(Tabel1[[#This Row],[categorie]],Lijst!A:B,2,FALSE)</f>
        <v>Vast</v>
      </c>
      <c r="I626" t="str">
        <f>IF(OR(AND(F626="Uitgave", C626&lt;0), AND(F626="Inkomst", C626&gt;0)), "OK", "FOUT")</f>
        <v>OK</v>
      </c>
    </row>
    <row r="627" spans="1:9" x14ac:dyDescent="0.3">
      <c r="A627" s="2">
        <v>45629</v>
      </c>
      <c r="B627" t="str">
        <f>TEXT(A627,"mmmm ")</f>
        <v xml:space="preserve">december </v>
      </c>
      <c r="C627">
        <v>-98.5</v>
      </c>
      <c r="D627" t="str" cm="1">
        <f t="array" ref="D627">IFERROR(
  _xlfn.XLOOKUP(TRUE, ISNUMBER(FIND(Trefwoorden!$A$2:$A$99, E627)), Trefwoorden!$B$2:$B$99),
  "Onbekend"
)</f>
        <v>gas/elektriciteit</v>
      </c>
      <c r="E627" t="s">
        <v>341</v>
      </c>
      <c r="F627" t="s">
        <v>18</v>
      </c>
      <c r="G627">
        <f>IF(F627="Uitgave", -ABS(C627), ABS(C627))</f>
        <v>-98.5</v>
      </c>
      <c r="H627" t="str">
        <f>VLOOKUP(Tabel1[[#This Row],[categorie]],Lijst!A:B,2,FALSE)</f>
        <v>Vast</v>
      </c>
      <c r="I627" t="str">
        <f>IF(OR(AND(F627="Uitgave", C627&lt;0), AND(F627="Inkomst", C627&gt;0)), "OK", "FOUT")</f>
        <v>OK</v>
      </c>
    </row>
    <row r="628" spans="1:9" x14ac:dyDescent="0.3">
      <c r="A628" s="2">
        <v>45630</v>
      </c>
      <c r="B628" t="str">
        <f>TEXT(A628,"mmmm ")</f>
        <v xml:space="preserve">december </v>
      </c>
      <c r="C628">
        <v>-1.5</v>
      </c>
      <c r="D628" t="str" cm="1">
        <f t="array" ref="D628">IFERROR(
  _xlfn.XLOOKUP(TRUE, ISNUMBER(FIND(Trefwoorden!$A$2:$A$99, E628)), Trefwoorden!$B$2:$B$99),
  "Onbekend"
)</f>
        <v>automaat De Lijn</v>
      </c>
      <c r="E628" t="s">
        <v>328</v>
      </c>
      <c r="F628" t="str">
        <f>VLOOKUP(Tabel1[[#This Row],[categorie]],Lijst!A:C,3,FALSE)</f>
        <v>Uitgave</v>
      </c>
      <c r="G628">
        <f>IF(F628="Uitgave", -ABS(C628), ABS(C628))</f>
        <v>-1.5</v>
      </c>
      <c r="H628" t="str">
        <f>VLOOKUP(Tabel1[[#This Row],[categorie]],Lijst!A:B,2,FALSE)</f>
        <v>Variabel</v>
      </c>
      <c r="I628" t="str">
        <f>IF(OR(AND(F628="Uitgave", C628&lt;0), AND(F628="Inkomst", C628&gt;0)), "OK", "FOUT")</f>
        <v>OK</v>
      </c>
    </row>
    <row r="629" spans="1:9" x14ac:dyDescent="0.3">
      <c r="A629" s="2">
        <v>45630</v>
      </c>
      <c r="B629" t="str">
        <f>TEXT(A629,"mmmm ")</f>
        <v xml:space="preserve">december </v>
      </c>
      <c r="C629">
        <v>-18.600000000000001</v>
      </c>
      <c r="D629" t="s">
        <v>3</v>
      </c>
      <c r="E629" t="s">
        <v>330</v>
      </c>
      <c r="F629" t="str">
        <f>VLOOKUP(Tabel1[[#This Row],[categorie]],Lijst!A:C,3,FALSE)</f>
        <v>Uitgave</v>
      </c>
      <c r="G629">
        <f>IF(F629="Uitgave", -ABS(C629), ABS(C629))</f>
        <v>-18.600000000000001</v>
      </c>
      <c r="H629" t="str">
        <f>VLOOKUP(Tabel1[[#This Row],[categorie]],Lijst!A:B,2,FALSE)</f>
        <v>Vast</v>
      </c>
      <c r="I629" t="str">
        <f>IF(OR(AND(F629="Uitgave", C629&lt;0), AND(F629="Inkomst", C629&gt;0)), "OK", "FOUT")</f>
        <v>OK</v>
      </c>
    </row>
    <row r="630" spans="1:9" x14ac:dyDescent="0.3">
      <c r="A630" s="2">
        <v>45630</v>
      </c>
      <c r="B630" t="str">
        <f>TEXT(A630,"mmmm ")</f>
        <v xml:space="preserve">december </v>
      </c>
      <c r="C630">
        <v>4.5999999999999996</v>
      </c>
      <c r="D630" t="s">
        <v>3</v>
      </c>
      <c r="E630" t="s">
        <v>329</v>
      </c>
      <c r="F630" t="s">
        <v>17</v>
      </c>
      <c r="G630">
        <f>IF(F630="Uitgave", -ABS(C630), ABS(C630))</f>
        <v>4.5999999999999996</v>
      </c>
      <c r="H630" t="str">
        <f>VLOOKUP(Tabel1[[#This Row],[categorie]],Lijst!A:B,2,FALSE)</f>
        <v>Vast</v>
      </c>
      <c r="I630" t="str">
        <f>IF(OR(AND(F630="Uitgave", C630&lt;0), AND(F630="Inkomst", C630&gt;0)), "OK", "FOUT")</f>
        <v>OK</v>
      </c>
    </row>
    <row r="631" spans="1:9" x14ac:dyDescent="0.3">
      <c r="A631" s="2">
        <v>45630</v>
      </c>
      <c r="B631" t="str">
        <f>TEXT(A631,"mmmm ")</f>
        <v xml:space="preserve">december </v>
      </c>
      <c r="C631">
        <v>-19.760000000000002</v>
      </c>
      <c r="D631" t="str" cm="1">
        <f t="array" ref="D631">IFERROR(
  _xlfn.XLOOKUP(TRUE, ISNUMBER(FIND(Trefwoorden!$A$2:$A$99, E631)), Trefwoorden!$B$2:$B$99),
  "Onbekend"
)</f>
        <v>vakbond</v>
      </c>
      <c r="E631" t="s">
        <v>331</v>
      </c>
      <c r="F631" t="s">
        <v>18</v>
      </c>
      <c r="G631">
        <f>IF(F631="Uitgave", -ABS(C631), ABS(C631))</f>
        <v>-19.760000000000002</v>
      </c>
      <c r="H631" t="str">
        <f>VLOOKUP(Tabel1[[#This Row],[categorie]],Lijst!A:B,2,FALSE)</f>
        <v>Vast</v>
      </c>
      <c r="I631" t="str">
        <f>IF(OR(AND(F631="Uitgave", C631&lt;0), AND(F631="Inkomst", C631&gt;0)), "OK", "FOUT")</f>
        <v>OK</v>
      </c>
    </row>
    <row r="632" spans="1:9" x14ac:dyDescent="0.3">
      <c r="A632" s="2">
        <v>45630</v>
      </c>
      <c r="B632" t="str">
        <f>TEXT(A632,"mmmm ")</f>
        <v xml:space="preserve">december </v>
      </c>
      <c r="C632">
        <v>-4.3899999999999997</v>
      </c>
      <c r="D632" t="s">
        <v>75</v>
      </c>
      <c r="E632" t="s">
        <v>327</v>
      </c>
      <c r="F632" t="s">
        <v>18</v>
      </c>
      <c r="G632">
        <f>IF(F632="Uitgave", -ABS(C632), ABS(C632))</f>
        <v>-4.3899999999999997</v>
      </c>
      <c r="H632" t="str">
        <f>VLOOKUP(Tabel1[[#This Row],[categorie]],Lijst!A:B,2,FALSE)</f>
        <v>Variabel</v>
      </c>
      <c r="I632" t="str">
        <f>IF(OR(AND(F632="Uitgave", C632&lt;0), AND(F632="Inkomst", C632&gt;0)), "OK", "FOUT")</f>
        <v>OK</v>
      </c>
    </row>
    <row r="633" spans="1:9" x14ac:dyDescent="0.3">
      <c r="A633" s="2">
        <v>45631</v>
      </c>
      <c r="B633" t="str">
        <f>TEXT(A633,"mmmm ")</f>
        <v xml:space="preserve">december </v>
      </c>
      <c r="C633">
        <v>50</v>
      </c>
      <c r="D633" t="s">
        <v>75</v>
      </c>
      <c r="E633" t="s">
        <v>316</v>
      </c>
      <c r="F633" t="str">
        <f>VLOOKUP(Tabel1[[#This Row],[categorie]],Lijst!A:C,3,FALSE)</f>
        <v>Te Bepalen</v>
      </c>
      <c r="G633">
        <f>IF(F633="Uitgave", -ABS(C633), ABS(C633))</f>
        <v>50</v>
      </c>
      <c r="H633" t="str">
        <f>VLOOKUP(Tabel1[[#This Row],[categorie]],Lijst!A:B,2,FALSE)</f>
        <v>Variabel</v>
      </c>
      <c r="I633" t="str">
        <f>IF(OR(AND(F633="Uitgave", C633&lt;0), AND(F633="Inkomst", C633&gt;0)), "OK", "FOUT")</f>
        <v>FOUT</v>
      </c>
    </row>
    <row r="634" spans="1:9" x14ac:dyDescent="0.3">
      <c r="A634" s="2">
        <v>45631</v>
      </c>
      <c r="B634" t="str">
        <f>TEXT(A634,"mmmm ")</f>
        <v xml:space="preserve">december </v>
      </c>
      <c r="C634">
        <v>-5.44</v>
      </c>
      <c r="D634" t="str" cm="1">
        <f t="array" ref="D634">IFERROR(
  _xlfn.XLOOKUP(TRUE, ISNUMBER(FIND(Trefwoorden!$A$2:$A$99, E634)), Trefwoorden!$B$2:$B$99),
  "Onbekend"
)</f>
        <v>voeding</v>
      </c>
      <c r="E634" t="s">
        <v>318</v>
      </c>
      <c r="F634" t="str">
        <f>VLOOKUP(Tabel1[[#This Row],[categorie]],Lijst!A:C,3,FALSE)</f>
        <v>Uitgave</v>
      </c>
      <c r="G634">
        <f>IF(F634="Uitgave", -ABS(C634), ABS(C634))</f>
        <v>-5.44</v>
      </c>
      <c r="H634" t="str">
        <f>VLOOKUP(Tabel1[[#This Row],[categorie]],Lijst!A:B,2,FALSE)</f>
        <v>Vast</v>
      </c>
      <c r="I634" t="str">
        <f>IF(OR(AND(F634="Uitgave", C634&lt;0), AND(F634="Inkomst", C634&gt;0)), "OK", "FOUT")</f>
        <v>OK</v>
      </c>
    </row>
    <row r="635" spans="1:9" x14ac:dyDescent="0.3">
      <c r="A635" s="2">
        <v>45631</v>
      </c>
      <c r="B635" t="str">
        <f>TEXT(A635,"mmmm ")</f>
        <v xml:space="preserve">december </v>
      </c>
      <c r="C635">
        <v>-0.9</v>
      </c>
      <c r="D635" t="str" cm="1">
        <f t="array" ref="D635">IFERROR(
  _xlfn.XLOOKUP(TRUE, ISNUMBER(FIND(Trefwoorden!$A$2:$A$99, E635)), Trefwoorden!$B$2:$B$99),
  "Onbekend"
)</f>
        <v>automaat De Lijn</v>
      </c>
      <c r="E635" t="s">
        <v>320</v>
      </c>
      <c r="F635" t="str">
        <f>VLOOKUP(Tabel1[[#This Row],[categorie]],Lijst!A:C,3,FALSE)</f>
        <v>Uitgave</v>
      </c>
      <c r="G635">
        <f>IF(F635="Uitgave", -ABS(C635), ABS(C635))</f>
        <v>-0.9</v>
      </c>
      <c r="H635" t="str">
        <f>VLOOKUP(Tabel1[[#This Row],[categorie]],Lijst!A:B,2,FALSE)</f>
        <v>Variabel</v>
      </c>
      <c r="I635" t="str">
        <f>IF(OR(AND(F635="Uitgave", C635&lt;0), AND(F635="Inkomst", C635&gt;0)), "OK", "FOUT")</f>
        <v>OK</v>
      </c>
    </row>
    <row r="636" spans="1:9" x14ac:dyDescent="0.3">
      <c r="A636" s="2">
        <v>45631</v>
      </c>
      <c r="B636" t="str">
        <f>TEXT(A636,"mmmm ")</f>
        <v xml:space="preserve">december </v>
      </c>
      <c r="C636">
        <v>-1.5</v>
      </c>
      <c r="D636" t="str" cm="1">
        <f t="array" ref="D636">IFERROR(
  _xlfn.XLOOKUP(TRUE, ISNUMBER(FIND(Trefwoorden!$A$2:$A$99, E636)), Trefwoorden!$B$2:$B$99),
  "Onbekend"
)</f>
        <v>automaat De Lijn</v>
      </c>
      <c r="E636" t="s">
        <v>321</v>
      </c>
      <c r="F636" t="str">
        <f>VLOOKUP(Tabel1[[#This Row],[categorie]],Lijst!A:C,3,FALSE)</f>
        <v>Uitgave</v>
      </c>
      <c r="G636">
        <f>IF(F636="Uitgave", -ABS(C636), ABS(C636))</f>
        <v>-1.5</v>
      </c>
      <c r="H636" t="str">
        <f>VLOOKUP(Tabel1[[#This Row],[categorie]],Lijst!A:B,2,FALSE)</f>
        <v>Variabel</v>
      </c>
      <c r="I636" t="str">
        <f>IF(OR(AND(F636="Uitgave", C636&lt;0), AND(F636="Inkomst", C636&gt;0)), "OK", "FOUT")</f>
        <v>OK</v>
      </c>
    </row>
    <row r="637" spans="1:9" x14ac:dyDescent="0.3">
      <c r="A637" s="2">
        <v>45631</v>
      </c>
      <c r="B637" t="str">
        <f>TEXT(A637,"mmmm ")</f>
        <v xml:space="preserve">december </v>
      </c>
      <c r="C637">
        <v>-9.1999999999999993</v>
      </c>
      <c r="D637" t="str" cm="1">
        <f t="array" ref="D637">IFERROR(
  _xlfn.XLOOKUP(TRUE, ISNUMBER(FIND(Trefwoorden!$A$2:$A$99, E637)), Trefwoorden!$B$2:$B$99),
  "Onbekend"
)</f>
        <v>voeding</v>
      </c>
      <c r="E637" t="s">
        <v>322</v>
      </c>
      <c r="F637" t="str">
        <f>VLOOKUP(Tabel1[[#This Row],[categorie]],Lijst!A:C,3,FALSE)</f>
        <v>Uitgave</v>
      </c>
      <c r="G637">
        <f>IF(F637="Uitgave", -ABS(C637), ABS(C637))</f>
        <v>-9.1999999999999993</v>
      </c>
      <c r="H637" t="str">
        <f>VLOOKUP(Tabel1[[#This Row],[categorie]],Lijst!A:B,2,FALSE)</f>
        <v>Vast</v>
      </c>
      <c r="I637" t="str">
        <f>IF(OR(AND(F637="Uitgave", C637&lt;0), AND(F637="Inkomst", C637&gt;0)), "OK", "FOUT")</f>
        <v>OK</v>
      </c>
    </row>
    <row r="638" spans="1:9" x14ac:dyDescent="0.3">
      <c r="A638" s="2">
        <v>45631</v>
      </c>
      <c r="B638" t="str">
        <f>TEXT(A638,"mmmm ")</f>
        <v xml:space="preserve">december </v>
      </c>
      <c r="C638">
        <v>-12.01</v>
      </c>
      <c r="D638" t="str" cm="1">
        <f t="array" ref="D638">IFERROR(
  _xlfn.XLOOKUP(TRUE, ISNUMBER(FIND(Trefwoorden!$A$2:$A$99, E638)), Trefwoorden!$B$2:$B$99),
  "Onbekend"
)</f>
        <v>Euromex</v>
      </c>
      <c r="E638" t="s">
        <v>325</v>
      </c>
      <c r="F638" t="str">
        <f>VLOOKUP(Tabel1[[#This Row],[categorie]],Lijst!A:C,3,FALSE)</f>
        <v>Uitgave</v>
      </c>
      <c r="G638">
        <f>IF(F638="Uitgave", -ABS(C638), ABS(C638))</f>
        <v>-12.01</v>
      </c>
      <c r="H638" t="str">
        <f>VLOOKUP(Tabel1[[#This Row],[categorie]],Lijst!A:B,2,FALSE)</f>
        <v>Vast</v>
      </c>
      <c r="I638" t="str">
        <f>IF(OR(AND(F638="Uitgave", C638&lt;0), AND(F638="Inkomst", C638&gt;0)), "OK", "FOUT")</f>
        <v>OK</v>
      </c>
    </row>
    <row r="639" spans="1:9" x14ac:dyDescent="0.3">
      <c r="A639" s="2">
        <v>45631</v>
      </c>
      <c r="B639" t="str">
        <f>TEXT(A639,"mmmm ")</f>
        <v xml:space="preserve">december </v>
      </c>
      <c r="C639">
        <v>-19.649999999999999</v>
      </c>
      <c r="D639" t="str" cm="1">
        <f t="array" ref="D639">IFERROR(
  _xlfn.XLOOKUP(TRUE, ISNUMBER(FIND(Trefwoorden!$A$2:$A$99, E639)), Trefwoorden!$B$2:$B$99),
  "Onbekend"
)</f>
        <v>vakbond</v>
      </c>
      <c r="E639" t="s">
        <v>326</v>
      </c>
      <c r="F639" t="s">
        <v>18</v>
      </c>
      <c r="G639">
        <f>IF(F639="Uitgave", -ABS(C639), ABS(C639))</f>
        <v>-19.649999999999999</v>
      </c>
      <c r="H639" t="str">
        <f>VLOOKUP(Tabel1[[#This Row],[categorie]],Lijst!A:B,2,FALSE)</f>
        <v>Vast</v>
      </c>
      <c r="I639" t="str">
        <f>IF(OR(AND(F639="Uitgave", C639&lt;0), AND(F639="Inkomst", C639&gt;0)), "OK", "FOUT")</f>
        <v>OK</v>
      </c>
    </row>
    <row r="640" spans="1:9" x14ac:dyDescent="0.3">
      <c r="A640" s="2">
        <v>45631</v>
      </c>
      <c r="B640" t="str">
        <f>TEXT(A640,"mmmm ")</f>
        <v xml:space="preserve">december </v>
      </c>
      <c r="C640">
        <v>-27.2</v>
      </c>
      <c r="D640" t="str" cm="1">
        <f t="array" ref="D640">IFERROR(
  _xlfn.XLOOKUP(TRUE, ISNUMBER(FIND(Trefwoorden!$A$2:$A$99, E640)), Trefwoorden!$B$2:$B$99),
  "Onbekend"
)</f>
        <v>restaurant</v>
      </c>
      <c r="E640" t="s">
        <v>315</v>
      </c>
      <c r="F640" t="s">
        <v>18</v>
      </c>
      <c r="G640">
        <f>IF(F640="Uitgave", -ABS(C640), ABS(C640))</f>
        <v>-27.2</v>
      </c>
      <c r="H640" t="str">
        <f>VLOOKUP(Tabel1[[#This Row],[categorie]],Lijst!A:B,2,FALSE)</f>
        <v>Variabel</v>
      </c>
      <c r="I640" t="str">
        <f>IF(OR(AND(F640="Uitgave", C640&lt;0), AND(F640="Inkomst", C640&gt;0)), "OK", "FOUT")</f>
        <v>OK</v>
      </c>
    </row>
    <row r="641" spans="1:9" x14ac:dyDescent="0.3">
      <c r="A641" s="2">
        <v>45631</v>
      </c>
      <c r="B641" t="str">
        <f>TEXT(A641,"mmmm ")</f>
        <v xml:space="preserve">december </v>
      </c>
      <c r="C641">
        <v>-14.71</v>
      </c>
      <c r="D641" t="str" cm="1">
        <f t="array" ref="D641">IFERROR(
  _xlfn.XLOOKUP(TRUE, ISNUMBER(FIND(Trefwoorden!$A$2:$A$99, E641)), Trefwoorden!$B$2:$B$99),
  "Onbekend"
)</f>
        <v>Gezondheid</v>
      </c>
      <c r="E641" t="s">
        <v>319</v>
      </c>
      <c r="F641" t="s">
        <v>18</v>
      </c>
      <c r="G641">
        <f>IF(F641="Uitgave", -ABS(C641), ABS(C641))</f>
        <v>-14.71</v>
      </c>
      <c r="H641" t="str">
        <f>VLOOKUP(Tabel1[[#This Row],[categorie]],Lijst!A:B,2,FALSE)</f>
        <v>Vast</v>
      </c>
      <c r="I641" t="str">
        <f>IF(OR(AND(F641="Uitgave", C641&lt;0), AND(F641="Inkomst", C641&gt;0)), "OK", "FOUT")</f>
        <v>OK</v>
      </c>
    </row>
    <row r="642" spans="1:9" x14ac:dyDescent="0.3">
      <c r="A642" s="2">
        <v>45631</v>
      </c>
      <c r="B642" t="str">
        <f>TEXT(A642,"mmmm ")</f>
        <v xml:space="preserve">december </v>
      </c>
      <c r="C642">
        <v>-5</v>
      </c>
      <c r="D642" t="s">
        <v>75</v>
      </c>
      <c r="E642" t="s">
        <v>317</v>
      </c>
      <c r="F642" t="s">
        <v>18</v>
      </c>
      <c r="G642">
        <f>IF(F642="Uitgave", -ABS(C642), ABS(C642))</f>
        <v>-5</v>
      </c>
      <c r="H642" t="str">
        <f>VLOOKUP(Tabel1[[#This Row],[categorie]],Lijst!A:B,2,FALSE)</f>
        <v>Variabel</v>
      </c>
      <c r="I642" t="str">
        <f>IF(OR(AND(F642="Uitgave", C642&lt;0), AND(F642="Inkomst", C642&gt;0)), "OK", "FOUT")</f>
        <v>OK</v>
      </c>
    </row>
    <row r="643" spans="1:9" x14ac:dyDescent="0.3">
      <c r="A643" s="2">
        <v>45631</v>
      </c>
      <c r="B643" t="str">
        <f>TEXT(A643,"mmmm ")</f>
        <v xml:space="preserve">december </v>
      </c>
      <c r="C643">
        <v>4.5999999999999996</v>
      </c>
      <c r="D643" t="s">
        <v>75</v>
      </c>
      <c r="E643" t="s">
        <v>324</v>
      </c>
      <c r="F643" t="s">
        <v>17</v>
      </c>
      <c r="G643">
        <f>IF(F643="Uitgave", -ABS(C643), ABS(C643))</f>
        <v>4.5999999999999996</v>
      </c>
      <c r="H643" t="str">
        <f>VLOOKUP(Tabel1[[#This Row],[categorie]],Lijst!A:B,2,FALSE)</f>
        <v>Variabel</v>
      </c>
      <c r="I643" t="str">
        <f>IF(OR(AND(F643="Uitgave", C643&lt;0), AND(F643="Inkomst", C643&gt;0)), "OK", "FOUT")</f>
        <v>OK</v>
      </c>
    </row>
    <row r="644" spans="1:9" x14ac:dyDescent="0.3">
      <c r="A644" s="2">
        <v>45631</v>
      </c>
      <c r="B644" t="str">
        <f>TEXT(A644,"mmmm ")</f>
        <v xml:space="preserve">december </v>
      </c>
      <c r="C644">
        <v>4.8</v>
      </c>
      <c r="D644" t="s">
        <v>75</v>
      </c>
      <c r="E644" t="s">
        <v>323</v>
      </c>
      <c r="F644" t="s">
        <v>17</v>
      </c>
      <c r="G644">
        <f>IF(F644="Uitgave", -ABS(C644), ABS(C644))</f>
        <v>4.8</v>
      </c>
      <c r="H644" t="str">
        <f>VLOOKUP(Tabel1[[#This Row],[categorie]],Lijst!A:B,2,FALSE)</f>
        <v>Variabel</v>
      </c>
      <c r="I644" t="str">
        <f>IF(OR(AND(F644="Uitgave", C644&lt;0), AND(F644="Inkomst", C644&gt;0)), "OK", "FOUT")</f>
        <v>OK</v>
      </c>
    </row>
    <row r="645" spans="1:9" x14ac:dyDescent="0.3">
      <c r="A645" s="2">
        <v>45632</v>
      </c>
      <c r="B645" t="str">
        <f>TEXT(A645,"mmmm ")</f>
        <v xml:space="preserve">december </v>
      </c>
      <c r="C645">
        <v>-1.5</v>
      </c>
      <c r="D645" t="str" cm="1">
        <f t="array" ref="D645">IFERROR(
  _xlfn.XLOOKUP(TRUE, ISNUMBER(FIND(Trefwoorden!$A$2:$A$99, E645)), Trefwoorden!$B$2:$B$99),
  "Onbekend"
)</f>
        <v>automaat De Lijn</v>
      </c>
      <c r="E645" t="s">
        <v>309</v>
      </c>
      <c r="F645" t="str">
        <f>VLOOKUP(Tabel1[[#This Row],[categorie]],Lijst!A:C,3,FALSE)</f>
        <v>Uitgave</v>
      </c>
      <c r="G645">
        <f>IF(F645="Uitgave", -ABS(C645), ABS(C645))</f>
        <v>-1.5</v>
      </c>
      <c r="H645" t="str">
        <f>VLOOKUP(Tabel1[[#This Row],[categorie]],Lijst!A:B,2,FALSE)</f>
        <v>Variabel</v>
      </c>
      <c r="I645" t="str">
        <f>IF(OR(AND(F645="Uitgave", C645&lt;0), AND(F645="Inkomst", C645&gt;0)), "OK", "FOUT")</f>
        <v>OK</v>
      </c>
    </row>
    <row r="646" spans="1:9" x14ac:dyDescent="0.3">
      <c r="A646" s="2">
        <v>45632</v>
      </c>
      <c r="B646" t="str">
        <f>TEXT(A646,"mmmm ")</f>
        <v xml:space="preserve">december </v>
      </c>
      <c r="C646">
        <v>-1.5</v>
      </c>
      <c r="D646" t="str" cm="1">
        <f t="array" ref="D646">IFERROR(
  _xlfn.XLOOKUP(TRUE, ISNUMBER(FIND(Trefwoorden!$A$2:$A$99, E646)), Trefwoorden!$B$2:$B$99),
  "Onbekend"
)</f>
        <v>automaat De Lijn</v>
      </c>
      <c r="E646" t="s">
        <v>310</v>
      </c>
      <c r="F646" t="str">
        <f>VLOOKUP(Tabel1[[#This Row],[categorie]],Lijst!A:C,3,FALSE)</f>
        <v>Uitgave</v>
      </c>
      <c r="G646">
        <f>IF(F646="Uitgave", -ABS(C646), ABS(C646))</f>
        <v>-1.5</v>
      </c>
      <c r="H646" t="str">
        <f>VLOOKUP(Tabel1[[#This Row],[categorie]],Lijst!A:B,2,FALSE)</f>
        <v>Variabel</v>
      </c>
      <c r="I646" t="str">
        <f>IF(OR(AND(F646="Uitgave", C646&lt;0), AND(F646="Inkomst", C646&gt;0)), "OK", "FOUT")</f>
        <v>OK</v>
      </c>
    </row>
    <row r="647" spans="1:9" x14ac:dyDescent="0.3">
      <c r="A647" s="2">
        <v>45632</v>
      </c>
      <c r="B647" t="str">
        <f>TEXT(A647,"mmmm ")</f>
        <v xml:space="preserve">december </v>
      </c>
      <c r="C647">
        <v>-1.5</v>
      </c>
      <c r="D647" t="str" cm="1">
        <f t="array" ref="D647">IFERROR(
  _xlfn.XLOOKUP(TRUE, ISNUMBER(FIND(Trefwoorden!$A$2:$A$99, E647)), Trefwoorden!$B$2:$B$99),
  "Onbekend"
)</f>
        <v>automaat De Lijn</v>
      </c>
      <c r="E647" t="s">
        <v>311</v>
      </c>
      <c r="F647" t="str">
        <f>VLOOKUP(Tabel1[[#This Row],[categorie]],Lijst!A:C,3,FALSE)</f>
        <v>Uitgave</v>
      </c>
      <c r="G647">
        <f>IF(F647="Uitgave", -ABS(C647), ABS(C647))</f>
        <v>-1.5</v>
      </c>
      <c r="H647" t="str">
        <f>VLOOKUP(Tabel1[[#This Row],[categorie]],Lijst!A:B,2,FALSE)</f>
        <v>Variabel</v>
      </c>
      <c r="I647" t="str">
        <f>IF(OR(AND(F647="Uitgave", C647&lt;0), AND(F647="Inkomst", C647&gt;0)), "OK", "FOUT")</f>
        <v>OK</v>
      </c>
    </row>
    <row r="648" spans="1:9" x14ac:dyDescent="0.3">
      <c r="A648" s="2">
        <v>45632</v>
      </c>
      <c r="B648" t="str">
        <f>TEXT(A648,"mmmm ")</f>
        <v xml:space="preserve">december </v>
      </c>
      <c r="C648">
        <v>-2.7</v>
      </c>
      <c r="D648" t="s">
        <v>3</v>
      </c>
      <c r="E648" t="s">
        <v>312</v>
      </c>
      <c r="F648" t="str">
        <f>VLOOKUP(Tabel1[[#This Row],[categorie]],Lijst!A:C,3,FALSE)</f>
        <v>Uitgave</v>
      </c>
      <c r="G648">
        <f>IF(F648="Uitgave", -ABS(C648), ABS(C648))</f>
        <v>-2.7</v>
      </c>
      <c r="H648" t="str">
        <f>VLOOKUP(Tabel1[[#This Row],[categorie]],Lijst!A:B,2,FALSE)</f>
        <v>Vast</v>
      </c>
      <c r="I648" t="str">
        <f>IF(OR(AND(F648="Uitgave", C648&lt;0), AND(F648="Inkomst", C648&gt;0)), "OK", "FOUT")</f>
        <v>OK</v>
      </c>
    </row>
    <row r="649" spans="1:9" x14ac:dyDescent="0.3">
      <c r="A649" s="2">
        <v>45632</v>
      </c>
      <c r="B649" t="str">
        <f>TEXT(A649,"mmmm ")</f>
        <v xml:space="preserve">december </v>
      </c>
      <c r="C649">
        <v>-28.43</v>
      </c>
      <c r="D649" t="str" cm="1">
        <f t="array" ref="D649">IFERROR(
  _xlfn.XLOOKUP(TRUE, ISNUMBER(FIND(Trefwoorden!$A$2:$A$99, E649)), Trefwoorden!$B$2:$B$99),
  "Onbekend"
)</f>
        <v>Action</v>
      </c>
      <c r="E649" t="s">
        <v>313</v>
      </c>
      <c r="F649" t="str">
        <f>VLOOKUP(Tabel1[[#This Row],[categorie]],Lijst!A:C,3,FALSE)</f>
        <v>Uitgave</v>
      </c>
      <c r="G649">
        <f>IF(F649="Uitgave", -ABS(C649), ABS(C649))</f>
        <v>-28.43</v>
      </c>
      <c r="H649" t="str">
        <f>VLOOKUP(Tabel1[[#This Row],[categorie]],Lijst!A:B,2,FALSE)</f>
        <v>Variabel</v>
      </c>
      <c r="I649" t="str">
        <f>IF(OR(AND(F649="Uitgave", C649&lt;0), AND(F649="Inkomst", C649&gt;0)), "OK", "FOUT")</f>
        <v>OK</v>
      </c>
    </row>
    <row r="650" spans="1:9" x14ac:dyDescent="0.3">
      <c r="A650" s="2">
        <v>45632</v>
      </c>
      <c r="B650" t="str">
        <f>TEXT(A650,"mmmm ")</f>
        <v xml:space="preserve">december </v>
      </c>
      <c r="C650">
        <v>-810.65</v>
      </c>
      <c r="D650" t="str" cm="1">
        <f t="array" ref="D650">IFERROR(
  _xlfn.XLOOKUP(TRUE, ISNUMBER(FIND(Trefwoorden!$A$2:$A$99, E650)), Trefwoorden!$B$2:$B$99),
  "Onbekend"
)</f>
        <v>Hypotheek</v>
      </c>
      <c r="E650" t="s">
        <v>314</v>
      </c>
      <c r="F650" t="str">
        <f>VLOOKUP(Tabel1[[#This Row],[categorie]],Lijst!A:C,3,FALSE)</f>
        <v>Uitgave</v>
      </c>
      <c r="G650">
        <f>IF(F650="Uitgave", -ABS(C650), ABS(C650))</f>
        <v>-810.65</v>
      </c>
      <c r="H650" t="str">
        <f>VLOOKUP(Tabel1[[#This Row],[categorie]],Lijst!A:B,2,FALSE)</f>
        <v>Vast</v>
      </c>
      <c r="I650" t="str">
        <f>IF(OR(AND(F650="Uitgave", C650&lt;0), AND(F650="Inkomst", C650&gt;0)), "OK", "FOUT")</f>
        <v>OK</v>
      </c>
    </row>
    <row r="651" spans="1:9" x14ac:dyDescent="0.3">
      <c r="A651" s="2">
        <v>45632</v>
      </c>
      <c r="B651" t="str">
        <f>TEXT(A651,"mmmm ")</f>
        <v xml:space="preserve">december </v>
      </c>
      <c r="C651">
        <v>-41.89</v>
      </c>
      <c r="D651" t="str" cm="1">
        <f t="array" ref="D651">IFERROR(
  _xlfn.XLOOKUP(TRUE, ISNUMBER(FIND(Trefwoorden!$A$2:$A$99, E651)), Trefwoorden!$B$2:$B$99),
  "Onbekend"
)</f>
        <v>restaurant</v>
      </c>
      <c r="E651" t="s">
        <v>308</v>
      </c>
      <c r="F651" t="s">
        <v>18</v>
      </c>
      <c r="G651">
        <f>IF(F651="Uitgave", -ABS(C651), ABS(C651))</f>
        <v>-41.89</v>
      </c>
      <c r="H651" t="str">
        <f>VLOOKUP(Tabel1[[#This Row],[categorie]],Lijst!A:B,2,FALSE)</f>
        <v>Variabel</v>
      </c>
      <c r="I651" t="str">
        <f>IF(OR(AND(F651="Uitgave", C651&lt;0), AND(F651="Inkomst", C651&gt;0)), "OK", "FOUT")</f>
        <v>OK</v>
      </c>
    </row>
    <row r="652" spans="1:9" x14ac:dyDescent="0.3">
      <c r="A652" s="2">
        <v>45633</v>
      </c>
      <c r="B652" t="str">
        <f>TEXT(A652,"mmmm ")</f>
        <v xml:space="preserve">december </v>
      </c>
      <c r="C652">
        <v>-25</v>
      </c>
      <c r="D652" t="str" cm="1">
        <f t="array" ref="D652">IFERROR(
  _xlfn.XLOOKUP(TRUE, ISNUMBER(FIND(Trefwoorden!$A$2:$A$99, E652)), Trefwoorden!$B$2:$B$99),
  "Onbekend"
)</f>
        <v>kapster</v>
      </c>
      <c r="E652" t="s">
        <v>307</v>
      </c>
      <c r="F652" t="str">
        <f>VLOOKUP(Tabel1[[#This Row],[categorie]],Lijst!A:C,3,FALSE)</f>
        <v>Uitgave</v>
      </c>
      <c r="G652">
        <f>IF(F652="Uitgave", -ABS(C652), ABS(C652))</f>
        <v>-25</v>
      </c>
      <c r="H652" t="str">
        <f>VLOOKUP(Tabel1[[#This Row],[categorie]],Lijst!A:B,2,FALSE)</f>
        <v>Vast</v>
      </c>
      <c r="I652" t="str">
        <f>IF(OR(AND(F652="Uitgave", C652&lt;0), AND(F652="Inkomst", C652&gt;0)), "OK", "FOUT")</f>
        <v>OK</v>
      </c>
    </row>
    <row r="653" spans="1:9" x14ac:dyDescent="0.3">
      <c r="A653" s="2">
        <v>45635</v>
      </c>
      <c r="B653" t="str">
        <f>TEXT(A653,"mmmm ")</f>
        <v xml:space="preserve">december </v>
      </c>
      <c r="C653">
        <v>-118.7</v>
      </c>
      <c r="D653" t="str" cm="1">
        <f t="array" ref="D653">IFERROR(
  _xlfn.XLOOKUP(TRUE, ISNUMBER(FIND(Trefwoorden!$A$2:$A$99, E653)), Trefwoorden!$B$2:$B$99),
  "Onbekend"
)</f>
        <v>Louis/Vis</v>
      </c>
      <c r="E653" t="s">
        <v>301</v>
      </c>
      <c r="F653" t="str">
        <f>VLOOKUP(Tabel1[[#This Row],[categorie]],Lijst!A:C,3,FALSE)</f>
        <v>Uitgave</v>
      </c>
      <c r="G653">
        <f>IF(F653="Uitgave", -ABS(C653), ABS(C653))</f>
        <v>-118.7</v>
      </c>
      <c r="H653" t="str">
        <f>VLOOKUP(Tabel1[[#This Row],[categorie]],Lijst!A:B,2,FALSE)</f>
        <v>Variabel</v>
      </c>
      <c r="I653" t="str">
        <f>IF(OR(AND(F653="Uitgave", C653&lt;0), AND(F653="Inkomst", C653&gt;0)), "OK", "FOUT")</f>
        <v>OK</v>
      </c>
    </row>
    <row r="654" spans="1:9" x14ac:dyDescent="0.3">
      <c r="A654" s="2">
        <v>45635</v>
      </c>
      <c r="B654" t="str">
        <f>TEXT(A654,"mmmm ")</f>
        <v xml:space="preserve">december </v>
      </c>
      <c r="C654">
        <v>-7.99</v>
      </c>
      <c r="D654" t="str" cm="1">
        <f t="array" ref="D654">IFERROR(
  _xlfn.XLOOKUP(TRUE, ISNUMBER(FIND(Trefwoorden!$A$2:$A$99, E654)), Trefwoorden!$B$2:$B$99),
  "Onbekend"
)</f>
        <v>voeding</v>
      </c>
      <c r="E654" t="s">
        <v>302</v>
      </c>
      <c r="F654" t="str">
        <f>VLOOKUP(Tabel1[[#This Row],[categorie]],Lijst!A:C,3,FALSE)</f>
        <v>Uitgave</v>
      </c>
      <c r="G654">
        <f>IF(F654="Uitgave", -ABS(C654), ABS(C654))</f>
        <v>-7.99</v>
      </c>
      <c r="H654" t="str">
        <f>VLOOKUP(Tabel1[[#This Row],[categorie]],Lijst!A:B,2,FALSE)</f>
        <v>Vast</v>
      </c>
      <c r="I654" t="str">
        <f>IF(OR(AND(F654="Uitgave", C654&lt;0), AND(F654="Inkomst", C654&gt;0)), "OK", "FOUT")</f>
        <v>OK</v>
      </c>
    </row>
    <row r="655" spans="1:9" x14ac:dyDescent="0.3">
      <c r="A655" s="2">
        <v>45635</v>
      </c>
      <c r="B655" t="str">
        <f>TEXT(A655,"mmmm ")</f>
        <v xml:space="preserve">december </v>
      </c>
      <c r="C655">
        <v>-120.45</v>
      </c>
      <c r="D655" t="str" cm="1">
        <f t="array" ref="D655">IFERROR(
  _xlfn.XLOOKUP(TRUE, ISNUMBER(FIND(Trefwoorden!$A$2:$A$99, E655)), Trefwoorden!$B$2:$B$99),
  "Onbekend"
)</f>
        <v>Louis/Vis</v>
      </c>
      <c r="E655" t="s">
        <v>303</v>
      </c>
      <c r="F655" t="str">
        <f>VLOOKUP(Tabel1[[#This Row],[categorie]],Lijst!A:C,3,FALSE)</f>
        <v>Uitgave</v>
      </c>
      <c r="G655">
        <f>IF(F655="Uitgave", -ABS(C655), ABS(C655))</f>
        <v>-120.45</v>
      </c>
      <c r="H655" t="str">
        <f>VLOOKUP(Tabel1[[#This Row],[categorie]],Lijst!A:B,2,FALSE)</f>
        <v>Variabel</v>
      </c>
      <c r="I655" t="str">
        <f>IF(OR(AND(F655="Uitgave", C655&lt;0), AND(F655="Inkomst", C655&gt;0)), "OK", "FOUT")</f>
        <v>OK</v>
      </c>
    </row>
    <row r="656" spans="1:9" x14ac:dyDescent="0.3">
      <c r="A656" s="2">
        <v>45635</v>
      </c>
      <c r="B656" t="str">
        <f>TEXT(A656,"mmmm ")</f>
        <v xml:space="preserve">december </v>
      </c>
      <c r="C656">
        <v>-1.5</v>
      </c>
      <c r="D656" t="str" cm="1">
        <f t="array" ref="D656">IFERROR(
  _xlfn.XLOOKUP(TRUE, ISNUMBER(FIND(Trefwoorden!$A$2:$A$99, E656)), Trefwoorden!$B$2:$B$99),
  "Onbekend"
)</f>
        <v>automaat De Lijn</v>
      </c>
      <c r="E656" t="s">
        <v>304</v>
      </c>
      <c r="F656" t="str">
        <f>VLOOKUP(Tabel1[[#This Row],[categorie]],Lijst!A:C,3,FALSE)</f>
        <v>Uitgave</v>
      </c>
      <c r="G656">
        <f>IF(F656="Uitgave", -ABS(C656), ABS(C656))</f>
        <v>-1.5</v>
      </c>
      <c r="H656" t="str">
        <f>VLOOKUP(Tabel1[[#This Row],[categorie]],Lijst!A:B,2,FALSE)</f>
        <v>Variabel</v>
      </c>
      <c r="I656" t="str">
        <f>IF(OR(AND(F656="Uitgave", C656&lt;0), AND(F656="Inkomst", C656&gt;0)), "OK", "FOUT")</f>
        <v>OK</v>
      </c>
    </row>
    <row r="657" spans="1:9" x14ac:dyDescent="0.3">
      <c r="A657" s="2">
        <v>45635</v>
      </c>
      <c r="B657" t="str">
        <f>TEXT(A657,"mmmm ")</f>
        <v xml:space="preserve">december </v>
      </c>
      <c r="C657">
        <v>-13.79</v>
      </c>
      <c r="D657" t="str" cm="1">
        <f t="array" ref="D657">IFERROR(
  _xlfn.XLOOKUP(TRUE, ISNUMBER(FIND(Trefwoorden!$A$2:$A$99, E657)), Trefwoorden!$B$2:$B$99),
  "Onbekend"
)</f>
        <v>voeding</v>
      </c>
      <c r="E657" t="s">
        <v>305</v>
      </c>
      <c r="F657" t="str">
        <f>VLOOKUP(Tabel1[[#This Row],[categorie]],Lijst!A:C,3,FALSE)</f>
        <v>Uitgave</v>
      </c>
      <c r="G657">
        <f>IF(F657="Uitgave", -ABS(C657), ABS(C657))</f>
        <v>-13.79</v>
      </c>
      <c r="H657" t="str">
        <f>VLOOKUP(Tabel1[[#This Row],[categorie]],Lijst!A:B,2,FALSE)</f>
        <v>Vast</v>
      </c>
      <c r="I657" t="str">
        <f>IF(OR(AND(F657="Uitgave", C657&lt;0), AND(F657="Inkomst", C657&gt;0)), "OK", "FOUT")</f>
        <v>OK</v>
      </c>
    </row>
    <row r="658" spans="1:9" x14ac:dyDescent="0.3">
      <c r="A658" s="2">
        <v>45635</v>
      </c>
      <c r="B658" t="str">
        <f>TEXT(A658,"mmmm ")</f>
        <v xml:space="preserve">december </v>
      </c>
      <c r="C658">
        <v>-126.2</v>
      </c>
      <c r="D658" t="str" cm="1">
        <f t="array" ref="D658">IFERROR(
  _xlfn.XLOOKUP(TRUE, ISNUMBER(FIND(Trefwoorden!$A$2:$A$99, E658)), Trefwoorden!$B$2:$B$99),
  "Onbekend"
)</f>
        <v>Laadbeurt</v>
      </c>
      <c r="E658" t="s">
        <v>306</v>
      </c>
      <c r="F658" t="str">
        <f>VLOOKUP(Tabel1[[#This Row],[categorie]],Lijst!A:C,3,FALSE)</f>
        <v>Uitgave</v>
      </c>
      <c r="G658">
        <f>IF(F658="Uitgave", -ABS(C658), ABS(C658))</f>
        <v>-126.2</v>
      </c>
      <c r="H658" t="str">
        <f>VLOOKUP(Tabel1[[#This Row],[categorie]],Lijst!A:B,2,FALSE)</f>
        <v>Vast</v>
      </c>
      <c r="I658" t="str">
        <f>IF(OR(AND(F658="Uitgave", C658&lt;0), AND(F658="Inkomst", C658&gt;0)), "OK", "FOUT")</f>
        <v>OK</v>
      </c>
    </row>
    <row r="659" spans="1:9" x14ac:dyDescent="0.3">
      <c r="A659" s="2">
        <v>45635</v>
      </c>
      <c r="B659" t="str">
        <f>TEXT(A659,"mmmm ")</f>
        <v xml:space="preserve">december </v>
      </c>
      <c r="C659">
        <v>-26.9</v>
      </c>
      <c r="D659" t="s">
        <v>75</v>
      </c>
      <c r="E659" t="s">
        <v>300</v>
      </c>
      <c r="F659" t="s">
        <v>18</v>
      </c>
      <c r="G659">
        <f>IF(F659="Uitgave", -ABS(C659), ABS(C659))</f>
        <v>-26.9</v>
      </c>
      <c r="H659" t="str">
        <f>VLOOKUP(Tabel1[[#This Row],[categorie]],Lijst!A:B,2,FALSE)</f>
        <v>Variabel</v>
      </c>
      <c r="I659" t="str">
        <f>IF(OR(AND(F659="Uitgave", C659&lt;0), AND(F659="Inkomst", C659&gt;0)), "OK", "FOUT")</f>
        <v>OK</v>
      </c>
    </row>
    <row r="660" spans="1:9" x14ac:dyDescent="0.3">
      <c r="A660" s="2">
        <v>45636</v>
      </c>
      <c r="B660" t="str">
        <f>TEXT(A660,"mmmm ")</f>
        <v xml:space="preserve">december </v>
      </c>
      <c r="C660">
        <v>-126</v>
      </c>
      <c r="D660" t="s">
        <v>29</v>
      </c>
      <c r="E660" t="s">
        <v>292</v>
      </c>
      <c r="F660" t="str">
        <f>VLOOKUP(Tabel1[[#This Row],[categorie]],Lijst!A:C,3,FALSE)</f>
        <v>Uitgave</v>
      </c>
      <c r="G660">
        <f>IF(F660="Uitgave", -ABS(C660), ABS(C660))</f>
        <v>-126</v>
      </c>
      <c r="H660" t="str">
        <f>VLOOKUP(Tabel1[[#This Row],[categorie]],Lijst!A:B,2,FALSE)</f>
        <v>Vast</v>
      </c>
      <c r="I660" t="str">
        <f>IF(OR(AND(F660="Uitgave", C660&lt;0), AND(F660="Inkomst", C660&gt;0)), "OK", "FOUT")</f>
        <v>OK</v>
      </c>
    </row>
    <row r="661" spans="1:9" x14ac:dyDescent="0.3">
      <c r="A661" s="2">
        <v>45636</v>
      </c>
      <c r="B661" t="str">
        <f>TEXT(A661,"mmmm ")</f>
        <v xml:space="preserve">december </v>
      </c>
      <c r="C661">
        <v>-57.34</v>
      </c>
      <c r="D661" t="str" cm="1">
        <f t="array" ref="D661">IFERROR(
  _xlfn.XLOOKUP(TRUE, ISNUMBER(FIND(Trefwoorden!$A$2:$A$99, E661)), Trefwoorden!$B$2:$B$99),
  "Onbekend"
)</f>
        <v>Louis/Vis</v>
      </c>
      <c r="E661" t="s">
        <v>294</v>
      </c>
      <c r="F661" t="str">
        <f>VLOOKUP(Tabel1[[#This Row],[categorie]],Lijst!A:C,3,FALSE)</f>
        <v>Uitgave</v>
      </c>
      <c r="G661">
        <f>IF(F661="Uitgave", -ABS(C661), ABS(C661))</f>
        <v>-57.34</v>
      </c>
      <c r="H661" t="str">
        <f>VLOOKUP(Tabel1[[#This Row],[categorie]],Lijst!A:B,2,FALSE)</f>
        <v>Variabel</v>
      </c>
      <c r="I661" t="str">
        <f>IF(OR(AND(F661="Uitgave", C661&lt;0), AND(F661="Inkomst", C661&gt;0)), "OK", "FOUT")</f>
        <v>OK</v>
      </c>
    </row>
    <row r="662" spans="1:9" x14ac:dyDescent="0.3">
      <c r="A662" s="2">
        <v>45636</v>
      </c>
      <c r="B662" t="str">
        <f>TEXT(A662,"mmmm ")</f>
        <v xml:space="preserve">december </v>
      </c>
      <c r="C662">
        <v>-1.5</v>
      </c>
      <c r="D662" t="str" cm="1">
        <f t="array" ref="D662">IFERROR(
  _xlfn.XLOOKUP(TRUE, ISNUMBER(FIND(Trefwoorden!$A$2:$A$99, E662)), Trefwoorden!$B$2:$B$99),
  "Onbekend"
)</f>
        <v>automaat De Lijn</v>
      </c>
      <c r="E662" t="s">
        <v>295</v>
      </c>
      <c r="F662" t="str">
        <f>VLOOKUP(Tabel1[[#This Row],[categorie]],Lijst!A:C,3,FALSE)</f>
        <v>Uitgave</v>
      </c>
      <c r="G662">
        <f>IF(F662="Uitgave", -ABS(C662), ABS(C662))</f>
        <v>-1.5</v>
      </c>
      <c r="H662" t="str">
        <f>VLOOKUP(Tabel1[[#This Row],[categorie]],Lijst!A:B,2,FALSE)</f>
        <v>Variabel</v>
      </c>
      <c r="I662" t="str">
        <f>IF(OR(AND(F662="Uitgave", C662&lt;0), AND(F662="Inkomst", C662&gt;0)), "OK", "FOUT")</f>
        <v>OK</v>
      </c>
    </row>
    <row r="663" spans="1:9" x14ac:dyDescent="0.3">
      <c r="A663" s="2">
        <v>45636</v>
      </c>
      <c r="B663" t="str">
        <f>TEXT(A663,"mmmm ")</f>
        <v xml:space="preserve">december </v>
      </c>
      <c r="C663">
        <v>-1.1000000000000001</v>
      </c>
      <c r="D663" t="str" cm="1">
        <f t="array" ref="D663">IFERROR(
  _xlfn.XLOOKUP(TRUE, ISNUMBER(FIND(Trefwoorden!$A$2:$A$99, E663)), Trefwoorden!$B$2:$B$99),
  "Onbekend"
)</f>
        <v>automaat De Lijn</v>
      </c>
      <c r="E663" t="s">
        <v>296</v>
      </c>
      <c r="F663" t="str">
        <f>VLOOKUP(Tabel1[[#This Row],[categorie]],Lijst!A:C,3,FALSE)</f>
        <v>Uitgave</v>
      </c>
      <c r="G663">
        <f>IF(F663="Uitgave", -ABS(C663), ABS(C663))</f>
        <v>-1.1000000000000001</v>
      </c>
      <c r="H663" t="str">
        <f>VLOOKUP(Tabel1[[#This Row],[categorie]],Lijst!A:B,2,FALSE)</f>
        <v>Variabel</v>
      </c>
      <c r="I663" t="str">
        <f>IF(OR(AND(F663="Uitgave", C663&lt;0), AND(F663="Inkomst", C663&gt;0)), "OK", "FOUT")</f>
        <v>OK</v>
      </c>
    </row>
    <row r="664" spans="1:9" x14ac:dyDescent="0.3">
      <c r="A664" s="2">
        <v>45636</v>
      </c>
      <c r="B664" t="str">
        <f>TEXT(A664,"mmmm ")</f>
        <v xml:space="preserve">december </v>
      </c>
      <c r="C664">
        <v>-2.5</v>
      </c>
      <c r="D664" t="s">
        <v>22</v>
      </c>
      <c r="E664" t="s">
        <v>297</v>
      </c>
      <c r="F664" t="str">
        <f>VLOOKUP(Tabel1[[#This Row],[categorie]],Lijst!A:C,3,FALSE)</f>
        <v>Uitgave</v>
      </c>
      <c r="G664">
        <f>IF(F664="Uitgave", -ABS(C664), ABS(C664))</f>
        <v>-2.5</v>
      </c>
      <c r="H664" t="str">
        <f>VLOOKUP(Tabel1[[#This Row],[categorie]],Lijst!A:B,2,FALSE)</f>
        <v>Variabel</v>
      </c>
      <c r="I664" t="str">
        <f>IF(OR(AND(F664="Uitgave", C664&lt;0), AND(F664="Inkomst", C664&gt;0)), "OK", "FOUT")</f>
        <v>OK</v>
      </c>
    </row>
    <row r="665" spans="1:9" x14ac:dyDescent="0.3">
      <c r="A665" s="2">
        <v>45636</v>
      </c>
      <c r="B665" t="str">
        <f>TEXT(A665,"mmmm ")</f>
        <v xml:space="preserve">december </v>
      </c>
      <c r="C665">
        <v>-9.49</v>
      </c>
      <c r="D665" t="str" cm="1">
        <f t="array" ref="D665">IFERROR(
  _xlfn.XLOOKUP(TRUE, ISNUMBER(FIND(Trefwoorden!$A$2:$A$99, E665)), Trefwoorden!$B$2:$B$99),
  "Onbekend"
)</f>
        <v>voeding</v>
      </c>
      <c r="E665" t="s">
        <v>298</v>
      </c>
      <c r="F665" t="str">
        <f>VLOOKUP(Tabel1[[#This Row],[categorie]],Lijst!A:C,3,FALSE)</f>
        <v>Uitgave</v>
      </c>
      <c r="G665">
        <f>IF(F665="Uitgave", -ABS(C665), ABS(C665))</f>
        <v>-9.49</v>
      </c>
      <c r="H665" t="str">
        <f>VLOOKUP(Tabel1[[#This Row],[categorie]],Lijst!A:B,2,FALSE)</f>
        <v>Vast</v>
      </c>
      <c r="I665" t="str">
        <f>IF(OR(AND(F665="Uitgave", C665&lt;0), AND(F665="Inkomst", C665&gt;0)), "OK", "FOUT")</f>
        <v>OK</v>
      </c>
    </row>
    <row r="666" spans="1:9" x14ac:dyDescent="0.3">
      <c r="A666" s="2">
        <v>45636</v>
      </c>
      <c r="B666" t="str">
        <f>TEXT(A666,"mmmm ")</f>
        <v xml:space="preserve">december </v>
      </c>
      <c r="C666">
        <v>-5.5</v>
      </c>
      <c r="D666" t="str" cm="1">
        <f t="array" ref="D666">IFERROR(
  _xlfn.XLOOKUP(TRUE, ISNUMBER(FIND(Trefwoorden!$A$2:$A$99, E666)), Trefwoorden!$B$2:$B$99),
  "Onbekend"
)</f>
        <v>voeding</v>
      </c>
      <c r="E666" t="s">
        <v>299</v>
      </c>
      <c r="F666" t="str">
        <f>VLOOKUP(Tabel1[[#This Row],[categorie]],Lijst!A:C,3,FALSE)</f>
        <v>Uitgave</v>
      </c>
      <c r="G666">
        <f>IF(F666="Uitgave", -ABS(C666), ABS(C666))</f>
        <v>-5.5</v>
      </c>
      <c r="H666" t="str">
        <f>VLOOKUP(Tabel1[[#This Row],[categorie]],Lijst!A:B,2,FALSE)</f>
        <v>Vast</v>
      </c>
      <c r="I666" t="str">
        <f>IF(OR(AND(F666="Uitgave", C666&lt;0), AND(F666="Inkomst", C666&gt;0)), "OK", "FOUT")</f>
        <v>OK</v>
      </c>
    </row>
    <row r="667" spans="1:9" x14ac:dyDescent="0.3">
      <c r="A667" s="2">
        <v>45636</v>
      </c>
      <c r="B667" t="str">
        <f>TEXT(A667,"mmmm ")</f>
        <v xml:space="preserve">december </v>
      </c>
      <c r="C667">
        <v>-9.25</v>
      </c>
      <c r="D667" t="s">
        <v>75</v>
      </c>
      <c r="E667" t="s">
        <v>293</v>
      </c>
      <c r="F667" t="s">
        <v>18</v>
      </c>
      <c r="G667">
        <f>IF(F667="Uitgave", -ABS(C667), ABS(C667))</f>
        <v>-9.25</v>
      </c>
      <c r="H667" t="str">
        <f>VLOOKUP(Tabel1[[#This Row],[categorie]],Lijst!A:B,2,FALSE)</f>
        <v>Variabel</v>
      </c>
      <c r="I667" t="str">
        <f>IF(OR(AND(F667="Uitgave", C667&lt;0), AND(F667="Inkomst", C667&gt;0)), "OK", "FOUT")</f>
        <v>OK</v>
      </c>
    </row>
    <row r="668" spans="1:9" x14ac:dyDescent="0.3">
      <c r="A668" s="2">
        <v>45637</v>
      </c>
      <c r="B668" t="str">
        <f>TEXT(A668,"mmmm ")</f>
        <v xml:space="preserve">december </v>
      </c>
      <c r="C668">
        <v>-3.39</v>
      </c>
      <c r="D668" t="s">
        <v>3</v>
      </c>
      <c r="E668" t="s">
        <v>285</v>
      </c>
      <c r="F668" t="str">
        <f>VLOOKUP(Tabel1[[#This Row],[categorie]],Lijst!A:C,3,FALSE)</f>
        <v>Uitgave</v>
      </c>
      <c r="G668">
        <f>IF(F668="Uitgave", -ABS(C668), ABS(C668))</f>
        <v>-3.39</v>
      </c>
      <c r="H668" t="str">
        <f>VLOOKUP(Tabel1[[#This Row],[categorie]],Lijst!A:B,2,FALSE)</f>
        <v>Vast</v>
      </c>
      <c r="I668" t="str">
        <f>IF(OR(AND(F668="Uitgave", C668&lt;0), AND(F668="Inkomst", C668&gt;0)), "OK", "FOUT")</f>
        <v>OK</v>
      </c>
    </row>
    <row r="669" spans="1:9" x14ac:dyDescent="0.3">
      <c r="A669" s="2">
        <v>45637</v>
      </c>
      <c r="B669" t="str">
        <f>TEXT(A669,"mmmm ")</f>
        <v xml:space="preserve">december </v>
      </c>
      <c r="C669">
        <v>-0.9</v>
      </c>
      <c r="D669" t="str" cm="1">
        <f t="array" ref="D669">IFERROR(
  _xlfn.XLOOKUP(TRUE, ISNUMBER(FIND(Trefwoorden!$A$2:$A$99, E669)), Trefwoorden!$B$2:$B$99),
  "Onbekend"
)</f>
        <v>automaat De Lijn</v>
      </c>
      <c r="E669" t="s">
        <v>286</v>
      </c>
      <c r="F669" t="str">
        <f>VLOOKUP(Tabel1[[#This Row],[categorie]],Lijst!A:C,3,FALSE)</f>
        <v>Uitgave</v>
      </c>
      <c r="G669">
        <f>IF(F669="Uitgave", -ABS(C669), ABS(C669))</f>
        <v>-0.9</v>
      </c>
      <c r="H669" t="str">
        <f>VLOOKUP(Tabel1[[#This Row],[categorie]],Lijst!A:B,2,FALSE)</f>
        <v>Variabel</v>
      </c>
      <c r="I669" t="str">
        <f>IF(OR(AND(F669="Uitgave", C669&lt;0), AND(F669="Inkomst", C669&gt;0)), "OK", "FOUT")</f>
        <v>OK</v>
      </c>
    </row>
    <row r="670" spans="1:9" x14ac:dyDescent="0.3">
      <c r="A670" s="2">
        <v>45637</v>
      </c>
      <c r="B670" t="str">
        <f>TEXT(A670,"mmmm ")</f>
        <v xml:space="preserve">december </v>
      </c>
      <c r="C670">
        <v>-0.9</v>
      </c>
      <c r="D670" t="str" cm="1">
        <f t="array" ref="D670">IFERROR(
  _xlfn.XLOOKUP(TRUE, ISNUMBER(FIND(Trefwoorden!$A$2:$A$99, E670)), Trefwoorden!$B$2:$B$99),
  "Onbekend"
)</f>
        <v>automaat De Lijn</v>
      </c>
      <c r="E670" t="s">
        <v>288</v>
      </c>
      <c r="F670" t="str">
        <f>VLOOKUP(Tabel1[[#This Row],[categorie]],Lijst!A:C,3,FALSE)</f>
        <v>Uitgave</v>
      </c>
      <c r="G670">
        <f>IF(F670="Uitgave", -ABS(C670), ABS(C670))</f>
        <v>-0.9</v>
      </c>
      <c r="H670" t="str">
        <f>VLOOKUP(Tabel1[[#This Row],[categorie]],Lijst!A:B,2,FALSE)</f>
        <v>Variabel</v>
      </c>
      <c r="I670" t="str">
        <f>IF(OR(AND(F670="Uitgave", C670&lt;0), AND(F670="Inkomst", C670&gt;0)), "OK", "FOUT")</f>
        <v>OK</v>
      </c>
    </row>
    <row r="671" spans="1:9" x14ac:dyDescent="0.3">
      <c r="A671" s="2">
        <v>45637</v>
      </c>
      <c r="B671" t="str">
        <f>TEXT(A671,"mmmm ")</f>
        <v xml:space="preserve">december </v>
      </c>
      <c r="C671">
        <v>-6.78</v>
      </c>
      <c r="D671" t="s">
        <v>3</v>
      </c>
      <c r="E671" t="s">
        <v>289</v>
      </c>
      <c r="F671" t="str">
        <f>VLOOKUP(Tabel1[[#This Row],[categorie]],Lijst!A:C,3,FALSE)</f>
        <v>Uitgave</v>
      </c>
      <c r="G671">
        <f>IF(F671="Uitgave", -ABS(C671), ABS(C671))</f>
        <v>-6.78</v>
      </c>
      <c r="H671" t="str">
        <f>VLOOKUP(Tabel1[[#This Row],[categorie]],Lijst!A:B,2,FALSE)</f>
        <v>Vast</v>
      </c>
      <c r="I671" t="str">
        <f>IF(OR(AND(F671="Uitgave", C671&lt;0), AND(F671="Inkomst", C671&gt;0)), "OK", "FOUT")</f>
        <v>OK</v>
      </c>
    </row>
    <row r="672" spans="1:9" x14ac:dyDescent="0.3">
      <c r="A672" s="2">
        <v>45637</v>
      </c>
      <c r="B672" t="str">
        <f>TEXT(A672,"mmmm ")</f>
        <v xml:space="preserve">december </v>
      </c>
      <c r="C672">
        <v>-34.299999999999997</v>
      </c>
      <c r="D672" t="str" cm="1">
        <f t="array" ref="D672">IFERROR(
  _xlfn.XLOOKUP(TRUE, ISNUMBER(FIND(Trefwoorden!$A$2:$A$99, E672)), Trefwoorden!$B$2:$B$99),
  "Onbekend"
)</f>
        <v>Louis/Vis</v>
      </c>
      <c r="E672" t="s">
        <v>290</v>
      </c>
      <c r="F672" t="str">
        <f>VLOOKUP(Tabel1[[#This Row],[categorie]],Lijst!A:C,3,FALSE)</f>
        <v>Uitgave</v>
      </c>
      <c r="G672">
        <f>IF(F672="Uitgave", -ABS(C672), ABS(C672))</f>
        <v>-34.299999999999997</v>
      </c>
      <c r="H672" t="str">
        <f>VLOOKUP(Tabel1[[#This Row],[categorie]],Lijst!A:B,2,FALSE)</f>
        <v>Variabel</v>
      </c>
      <c r="I672" t="str">
        <f>IF(OR(AND(F672="Uitgave", C672&lt;0), AND(F672="Inkomst", C672&gt;0)), "OK", "FOUT")</f>
        <v>OK</v>
      </c>
    </row>
    <row r="673" spans="1:9" x14ac:dyDescent="0.3">
      <c r="A673" s="2">
        <v>45637</v>
      </c>
      <c r="B673" t="str">
        <f>TEXT(A673,"mmmm ")</f>
        <v xml:space="preserve">december </v>
      </c>
      <c r="C673">
        <v>-12.95</v>
      </c>
      <c r="D673" t="str" cm="1">
        <f t="array" ref="D673">IFERROR(
  _xlfn.XLOOKUP(TRUE, ISNUMBER(FIND(Trefwoorden!$A$2:$A$99, E673)), Trefwoorden!$B$2:$B$99),
  "Onbekend"
)</f>
        <v>Streamz</v>
      </c>
      <c r="E673" t="s">
        <v>291</v>
      </c>
      <c r="F673" t="str">
        <f>VLOOKUP(Tabel1[[#This Row],[categorie]],Lijst!A:C,3,FALSE)</f>
        <v>Uitgave</v>
      </c>
      <c r="G673">
        <f>IF(F673="Uitgave", -ABS(C673), ABS(C673))</f>
        <v>-12.95</v>
      </c>
      <c r="H673" t="str">
        <f>VLOOKUP(Tabel1[[#This Row],[categorie]],Lijst!A:B,2,FALSE)</f>
        <v>Variabel</v>
      </c>
      <c r="I673" t="str">
        <f>IF(OR(AND(F673="Uitgave", C673&lt;0), AND(F673="Inkomst", C673&gt;0)), "OK", "FOUT")</f>
        <v>OK</v>
      </c>
    </row>
    <row r="674" spans="1:9" x14ac:dyDescent="0.3">
      <c r="A674" s="2">
        <v>45637</v>
      </c>
      <c r="B674" t="str">
        <f>TEXT(A674,"mmmm ")</f>
        <v xml:space="preserve">december </v>
      </c>
      <c r="C674">
        <v>-26.6</v>
      </c>
      <c r="D674" t="str" cm="1">
        <f t="array" ref="D674">IFERROR(
  _xlfn.XLOOKUP(TRUE, ISNUMBER(FIND(Trefwoorden!$A$2:$A$99, E674)), Trefwoorden!$B$2:$B$99),
  "Onbekend"
)</f>
        <v>restaurant</v>
      </c>
      <c r="E674" t="s">
        <v>287</v>
      </c>
      <c r="F674" t="s">
        <v>18</v>
      </c>
      <c r="G674">
        <f>IF(F674="Uitgave", -ABS(C674), ABS(C674))</f>
        <v>-26.6</v>
      </c>
      <c r="H674" t="str">
        <f>VLOOKUP(Tabel1[[#This Row],[categorie]],Lijst!A:B,2,FALSE)</f>
        <v>Variabel</v>
      </c>
      <c r="I674" t="str">
        <f>IF(OR(AND(F674="Uitgave", C674&lt;0), AND(F674="Inkomst", C674&gt;0)), "OK", "FOUT")</f>
        <v>OK</v>
      </c>
    </row>
    <row r="675" spans="1:9" x14ac:dyDescent="0.3">
      <c r="A675" s="2">
        <v>45638</v>
      </c>
      <c r="B675" t="str">
        <f>TEXT(A675,"mmmm ")</f>
        <v xml:space="preserve">december </v>
      </c>
      <c r="C675">
        <v>-24.45</v>
      </c>
      <c r="D675" t="s">
        <v>14</v>
      </c>
      <c r="E675" t="s">
        <v>276</v>
      </c>
      <c r="F675" t="str">
        <f>VLOOKUP(Tabel1[[#This Row],[categorie]],Lijst!A:C,3,FALSE)</f>
        <v>Uitgave</v>
      </c>
      <c r="G675">
        <f>IF(F675="Uitgave", -ABS(C675), ABS(C675))</f>
        <v>-24.45</v>
      </c>
      <c r="H675" t="str">
        <f>VLOOKUP(Tabel1[[#This Row],[categorie]],Lijst!A:B,2,FALSE)</f>
        <v>Variabel</v>
      </c>
      <c r="I675" t="str">
        <f>IF(OR(AND(F675="Uitgave", C675&lt;0), AND(F675="Inkomst", C675&gt;0)), "OK", "FOUT")</f>
        <v>OK</v>
      </c>
    </row>
    <row r="676" spans="1:9" x14ac:dyDescent="0.3">
      <c r="A676" s="2">
        <v>45638</v>
      </c>
      <c r="B676" t="str">
        <f>TEXT(A676,"mmmm ")</f>
        <v xml:space="preserve">december </v>
      </c>
      <c r="C676">
        <v>-33.83</v>
      </c>
      <c r="D676" t="str" cm="1">
        <f t="array" ref="D676">IFERROR(
  _xlfn.XLOOKUP(TRUE, ISNUMBER(FIND(Trefwoorden!$A$2:$A$99, E676)), Trefwoorden!$B$2:$B$99),
  "Onbekend"
)</f>
        <v>Louis/Vis</v>
      </c>
      <c r="E676" t="s">
        <v>279</v>
      </c>
      <c r="F676" t="str">
        <f>VLOOKUP(Tabel1[[#This Row],[categorie]],Lijst!A:C,3,FALSE)</f>
        <v>Uitgave</v>
      </c>
      <c r="G676">
        <f>IF(F676="Uitgave", -ABS(C676), ABS(C676))</f>
        <v>-33.83</v>
      </c>
      <c r="H676" t="str">
        <f>VLOOKUP(Tabel1[[#This Row],[categorie]],Lijst!A:B,2,FALSE)</f>
        <v>Variabel</v>
      </c>
      <c r="I676" t="str">
        <f>IF(OR(AND(F676="Uitgave", C676&lt;0), AND(F676="Inkomst", C676&gt;0)), "OK", "FOUT")</f>
        <v>OK</v>
      </c>
    </row>
    <row r="677" spans="1:9" x14ac:dyDescent="0.3">
      <c r="A677" s="2">
        <v>45638</v>
      </c>
      <c r="B677" t="str">
        <f>TEXT(A677,"mmmm ")</f>
        <v xml:space="preserve">december </v>
      </c>
      <c r="C677">
        <v>-1.5</v>
      </c>
      <c r="D677" t="str" cm="1">
        <f t="array" ref="D677">IFERROR(
  _xlfn.XLOOKUP(TRUE, ISNUMBER(FIND(Trefwoorden!$A$2:$A$99, E677)), Trefwoorden!$B$2:$B$99),
  "Onbekend"
)</f>
        <v>automaat De Lijn</v>
      </c>
      <c r="E677" t="s">
        <v>280</v>
      </c>
      <c r="F677" t="str">
        <f>VLOOKUP(Tabel1[[#This Row],[categorie]],Lijst!A:C,3,FALSE)</f>
        <v>Uitgave</v>
      </c>
      <c r="G677">
        <f>IF(F677="Uitgave", -ABS(C677), ABS(C677))</f>
        <v>-1.5</v>
      </c>
      <c r="H677" t="str">
        <f>VLOOKUP(Tabel1[[#This Row],[categorie]],Lijst!A:B,2,FALSE)</f>
        <v>Variabel</v>
      </c>
      <c r="I677" t="str">
        <f>IF(OR(AND(F677="Uitgave", C677&lt;0), AND(F677="Inkomst", C677&gt;0)), "OK", "FOUT")</f>
        <v>OK</v>
      </c>
    </row>
    <row r="678" spans="1:9" x14ac:dyDescent="0.3">
      <c r="A678" s="2">
        <v>45638</v>
      </c>
      <c r="B678" t="str">
        <f>TEXT(A678,"mmmm ")</f>
        <v xml:space="preserve">december </v>
      </c>
      <c r="C678">
        <v>-6.04</v>
      </c>
      <c r="D678" t="str" cm="1">
        <f t="array" ref="D678">IFERROR(
  _xlfn.XLOOKUP(TRUE, ISNUMBER(FIND(Trefwoorden!$A$2:$A$99, E678)), Trefwoorden!$B$2:$B$99),
  "Onbekend"
)</f>
        <v>voeding</v>
      </c>
      <c r="E678" t="s">
        <v>281</v>
      </c>
      <c r="F678" t="str">
        <f>VLOOKUP(Tabel1[[#This Row],[categorie]],Lijst!A:C,3,FALSE)</f>
        <v>Uitgave</v>
      </c>
      <c r="G678">
        <f>IF(F678="Uitgave", -ABS(C678), ABS(C678))</f>
        <v>-6.04</v>
      </c>
      <c r="H678" t="str">
        <f>VLOOKUP(Tabel1[[#This Row],[categorie]],Lijst!A:B,2,FALSE)</f>
        <v>Vast</v>
      </c>
      <c r="I678" t="str">
        <f>IF(OR(AND(F678="Uitgave", C678&lt;0), AND(F678="Inkomst", C678&gt;0)), "OK", "FOUT")</f>
        <v>OK</v>
      </c>
    </row>
    <row r="679" spans="1:9" x14ac:dyDescent="0.3">
      <c r="A679" s="2">
        <v>45638</v>
      </c>
      <c r="B679" t="str">
        <f>TEXT(A679,"mmmm ")</f>
        <v xml:space="preserve">december </v>
      </c>
      <c r="C679">
        <v>-4.99</v>
      </c>
      <c r="D679" t="str" cm="1">
        <f t="array" ref="D679">IFERROR(
  _xlfn.XLOOKUP(TRUE, ISNUMBER(FIND(Trefwoorden!$A$2:$A$99, E679)), Trefwoorden!$B$2:$B$99),
  "Onbekend"
)</f>
        <v>voeding</v>
      </c>
      <c r="E679" t="s">
        <v>282</v>
      </c>
      <c r="F679" t="str">
        <f>VLOOKUP(Tabel1[[#This Row],[categorie]],Lijst!A:C,3,FALSE)</f>
        <v>Uitgave</v>
      </c>
      <c r="G679">
        <f>IF(F679="Uitgave", -ABS(C679), ABS(C679))</f>
        <v>-4.99</v>
      </c>
      <c r="H679" t="str">
        <f>VLOOKUP(Tabel1[[#This Row],[categorie]],Lijst!A:B,2,FALSE)</f>
        <v>Vast</v>
      </c>
      <c r="I679" t="str">
        <f>IF(OR(AND(F679="Uitgave", C679&lt;0), AND(F679="Inkomst", C679&gt;0)), "OK", "FOUT")</f>
        <v>OK</v>
      </c>
    </row>
    <row r="680" spans="1:9" x14ac:dyDescent="0.3">
      <c r="A680" s="2">
        <v>45638</v>
      </c>
      <c r="B680" t="str">
        <f>TEXT(A680,"mmmm ")</f>
        <v xml:space="preserve">december </v>
      </c>
      <c r="C680">
        <v>-8</v>
      </c>
      <c r="D680" t="str" cm="1">
        <f t="array" ref="D680">IFERROR(
  _xlfn.XLOOKUP(TRUE, ISNUMBER(FIND(Trefwoorden!$A$2:$A$99, E680)), Trefwoorden!$B$2:$B$99),
  "Onbekend"
)</f>
        <v>Laadbeurt</v>
      </c>
      <c r="E680" t="s">
        <v>283</v>
      </c>
      <c r="F680" t="str">
        <f>VLOOKUP(Tabel1[[#This Row],[categorie]],Lijst!A:C,3,FALSE)</f>
        <v>Uitgave</v>
      </c>
      <c r="G680">
        <f>IF(F680="Uitgave", -ABS(C680), ABS(C680))</f>
        <v>-8</v>
      </c>
      <c r="H680" t="str">
        <f>VLOOKUP(Tabel1[[#This Row],[categorie]],Lijst!A:B,2,FALSE)</f>
        <v>Vast</v>
      </c>
      <c r="I680" t="str">
        <f>IF(OR(AND(F680="Uitgave", C680&lt;0), AND(F680="Inkomst", C680&gt;0)), "OK", "FOUT")</f>
        <v>OK</v>
      </c>
    </row>
    <row r="681" spans="1:9" x14ac:dyDescent="0.3">
      <c r="A681" s="2">
        <v>45638</v>
      </c>
      <c r="B681" t="str">
        <f>TEXT(A681,"mmmm ")</f>
        <v xml:space="preserve">december </v>
      </c>
      <c r="C681">
        <v>-9</v>
      </c>
      <c r="D681" t="str" cm="1">
        <f t="array" ref="D681">IFERROR(
  _xlfn.XLOOKUP(TRUE, ISNUMBER(FIND(Trefwoorden!$A$2:$A$99, E681)), Trefwoorden!$B$2:$B$99),
  "Onbekend"
)</f>
        <v>decathlon</v>
      </c>
      <c r="E681" t="s">
        <v>284</v>
      </c>
      <c r="F681" t="str">
        <f>VLOOKUP(Tabel1[[#This Row],[categorie]],Lijst!A:C,3,FALSE)</f>
        <v>Uitgave</v>
      </c>
      <c r="G681">
        <f>IF(F681="Uitgave", -ABS(C681), ABS(C681))</f>
        <v>-9</v>
      </c>
      <c r="H681" t="str">
        <f>VLOOKUP(Tabel1[[#This Row],[categorie]],Lijst!A:B,2,FALSE)</f>
        <v>Variabel</v>
      </c>
      <c r="I681" t="str">
        <f>IF(OR(AND(F681="Uitgave", C681&lt;0), AND(F681="Inkomst", C681&gt;0)), "OK", "FOUT")</f>
        <v>OK</v>
      </c>
    </row>
    <row r="682" spans="1:9" x14ac:dyDescent="0.3">
      <c r="A682" s="2">
        <v>45638</v>
      </c>
      <c r="B682" t="str">
        <f>TEXT(A682,"mmmm ")</f>
        <v xml:space="preserve">december </v>
      </c>
      <c r="C682">
        <v>-21.94</v>
      </c>
      <c r="D682" t="str" cm="1">
        <f t="array" ref="D682">IFERROR(
  _xlfn.XLOOKUP(TRUE, ISNUMBER(FIND(Trefwoorden!$A$2:$A$99, E682)), Trefwoorden!$B$2:$B$99),
  "Onbekend"
)</f>
        <v>restaurant</v>
      </c>
      <c r="E682" t="s">
        <v>277</v>
      </c>
      <c r="F682" t="s">
        <v>18</v>
      </c>
      <c r="G682">
        <f>IF(F682="Uitgave", -ABS(C682), ABS(C682))</f>
        <v>-21.94</v>
      </c>
      <c r="H682" t="str">
        <f>VLOOKUP(Tabel1[[#This Row],[categorie]],Lijst!A:B,2,FALSE)</f>
        <v>Variabel</v>
      </c>
      <c r="I682" t="str">
        <f>IF(OR(AND(F682="Uitgave", C682&lt;0), AND(F682="Inkomst", C682&gt;0)), "OK", "FOUT")</f>
        <v>OK</v>
      </c>
    </row>
    <row r="683" spans="1:9" x14ac:dyDescent="0.3">
      <c r="A683" s="2">
        <v>45638</v>
      </c>
      <c r="B683" t="str">
        <f>TEXT(A683,"mmmm ")</f>
        <v xml:space="preserve">december </v>
      </c>
      <c r="C683">
        <v>-65</v>
      </c>
      <c r="D683" t="s">
        <v>82</v>
      </c>
      <c r="E683" t="s">
        <v>278</v>
      </c>
      <c r="F683" t="s">
        <v>18</v>
      </c>
      <c r="G683">
        <f>IF(F683="Uitgave", -ABS(C683), ABS(C683))</f>
        <v>-65</v>
      </c>
      <c r="H683" t="str">
        <f>VLOOKUP(Tabel1[[#This Row],[categorie]],Lijst!A:B,2,FALSE)</f>
        <v>Vast</v>
      </c>
      <c r="I683" t="str">
        <f>IF(OR(AND(F683="Uitgave", C683&lt;0), AND(F683="Inkomst", C683&gt;0)), "OK", "FOUT")</f>
        <v>OK</v>
      </c>
    </row>
    <row r="684" spans="1:9" x14ac:dyDescent="0.3">
      <c r="A684" s="2">
        <v>45639</v>
      </c>
      <c r="B684" t="str">
        <f>TEXT(A684,"mmmm ")</f>
        <v xml:space="preserve">december </v>
      </c>
      <c r="C684">
        <v>-21.4</v>
      </c>
      <c r="D684" t="s">
        <v>21</v>
      </c>
      <c r="E684" t="s">
        <v>266</v>
      </c>
      <c r="F684" t="str">
        <f>VLOOKUP(Tabel1[[#This Row],[categorie]],Lijst!A:C,3,FALSE)</f>
        <v>Uitgave</v>
      </c>
      <c r="G684">
        <f>IF(F684="Uitgave", -ABS(C684), ABS(C684))</f>
        <v>-21.4</v>
      </c>
      <c r="H684" t="str">
        <f>VLOOKUP(Tabel1[[#This Row],[categorie]],Lijst!A:B,2,FALSE)</f>
        <v>Variabel</v>
      </c>
      <c r="I684" t="str">
        <f>IF(OR(AND(F684="Uitgave", C684&lt;0), AND(F684="Inkomst", C684&gt;0)), "OK", "FOUT")</f>
        <v>OK</v>
      </c>
    </row>
    <row r="685" spans="1:9" x14ac:dyDescent="0.3">
      <c r="A685" s="2">
        <v>45639</v>
      </c>
      <c r="B685" t="str">
        <f>TEXT(A685,"mmmm ")</f>
        <v xml:space="preserve">december </v>
      </c>
      <c r="C685">
        <v>-57.1</v>
      </c>
      <c r="D685" t="s">
        <v>21</v>
      </c>
      <c r="E685" t="s">
        <v>267</v>
      </c>
      <c r="F685" t="str">
        <f>VLOOKUP(Tabel1[[#This Row],[categorie]],Lijst!A:C,3,FALSE)</f>
        <v>Uitgave</v>
      </c>
      <c r="G685">
        <f>IF(F685="Uitgave", -ABS(C685), ABS(C685))</f>
        <v>-57.1</v>
      </c>
      <c r="H685" t="str">
        <f>VLOOKUP(Tabel1[[#This Row],[categorie]],Lijst!A:B,2,FALSE)</f>
        <v>Variabel</v>
      </c>
      <c r="I685" t="str">
        <f>IF(OR(AND(F685="Uitgave", C685&lt;0), AND(F685="Inkomst", C685&gt;0)), "OK", "FOUT")</f>
        <v>OK</v>
      </c>
    </row>
    <row r="686" spans="1:9" x14ac:dyDescent="0.3">
      <c r="A686" s="2">
        <v>45639</v>
      </c>
      <c r="B686" t="str">
        <f>TEXT(A686,"mmmm ")</f>
        <v xml:space="preserve">december </v>
      </c>
      <c r="C686">
        <v>-1.5</v>
      </c>
      <c r="D686" t="str" cm="1">
        <f t="array" ref="D686">IFERROR(
  _xlfn.XLOOKUP(TRUE, ISNUMBER(FIND(Trefwoorden!$A$2:$A$99, E686)), Trefwoorden!$B$2:$B$99),
  "Onbekend"
)</f>
        <v>automaat De Lijn</v>
      </c>
      <c r="E686" t="s">
        <v>268</v>
      </c>
      <c r="F686" t="str">
        <f>VLOOKUP(Tabel1[[#This Row],[categorie]],Lijst!A:C,3,FALSE)</f>
        <v>Uitgave</v>
      </c>
      <c r="G686">
        <f>IF(F686="Uitgave", -ABS(C686), ABS(C686))</f>
        <v>-1.5</v>
      </c>
      <c r="H686" t="str">
        <f>VLOOKUP(Tabel1[[#This Row],[categorie]],Lijst!A:B,2,FALSE)</f>
        <v>Variabel</v>
      </c>
      <c r="I686" t="str">
        <f>IF(OR(AND(F686="Uitgave", C686&lt;0), AND(F686="Inkomst", C686&gt;0)), "OK", "FOUT")</f>
        <v>OK</v>
      </c>
    </row>
    <row r="687" spans="1:9" x14ac:dyDescent="0.3">
      <c r="A687" s="2">
        <v>45639</v>
      </c>
      <c r="B687" t="str">
        <f>TEXT(A687,"mmmm ")</f>
        <v xml:space="preserve">december </v>
      </c>
      <c r="C687">
        <v>-1.5</v>
      </c>
      <c r="D687" t="str" cm="1">
        <f t="array" ref="D687">IFERROR(
  _xlfn.XLOOKUP(TRUE, ISNUMBER(FIND(Trefwoorden!$A$2:$A$99, E687)), Trefwoorden!$B$2:$B$99),
  "Onbekend"
)</f>
        <v>automaat De Lijn</v>
      </c>
      <c r="E687" t="s">
        <v>269</v>
      </c>
      <c r="F687" t="str">
        <f>VLOOKUP(Tabel1[[#This Row],[categorie]],Lijst!A:C,3,FALSE)</f>
        <v>Uitgave</v>
      </c>
      <c r="G687">
        <f>IF(F687="Uitgave", -ABS(C687), ABS(C687))</f>
        <v>-1.5</v>
      </c>
      <c r="H687" t="str">
        <f>VLOOKUP(Tabel1[[#This Row],[categorie]],Lijst!A:B,2,FALSE)</f>
        <v>Variabel</v>
      </c>
      <c r="I687" t="str">
        <f>IF(OR(AND(F687="Uitgave", C687&lt;0), AND(F687="Inkomst", C687&gt;0)), "OK", "FOUT")</f>
        <v>OK</v>
      </c>
    </row>
    <row r="688" spans="1:9" x14ac:dyDescent="0.3">
      <c r="A688" s="2">
        <v>45639</v>
      </c>
      <c r="B688" t="str">
        <f>TEXT(A688,"mmmm ")</f>
        <v xml:space="preserve">december </v>
      </c>
      <c r="C688">
        <v>-21.5</v>
      </c>
      <c r="D688" t="str" cm="1">
        <f t="array" ref="D688">IFERROR(
  _xlfn.XLOOKUP(TRUE, ISNUMBER(FIND(Trefwoorden!$A$2:$A$99, E688)), Trefwoorden!$B$2:$B$99),
  "Onbekend"
)</f>
        <v>Louis/Vis</v>
      </c>
      <c r="E688" t="s">
        <v>271</v>
      </c>
      <c r="F688" t="str">
        <f>VLOOKUP(Tabel1[[#This Row],[categorie]],Lijst!A:C,3,FALSE)</f>
        <v>Uitgave</v>
      </c>
      <c r="G688">
        <f>IF(F688="Uitgave", -ABS(C688), ABS(C688))</f>
        <v>-21.5</v>
      </c>
      <c r="H688" t="str">
        <f>VLOOKUP(Tabel1[[#This Row],[categorie]],Lijst!A:B,2,FALSE)</f>
        <v>Variabel</v>
      </c>
      <c r="I688" t="str">
        <f>IF(OR(AND(F688="Uitgave", C688&lt;0), AND(F688="Inkomst", C688&gt;0)), "OK", "FOUT")</f>
        <v>OK</v>
      </c>
    </row>
    <row r="689" spans="1:9" x14ac:dyDescent="0.3">
      <c r="A689" s="2">
        <v>45639</v>
      </c>
      <c r="B689" t="str">
        <f>TEXT(A689,"mmmm ")</f>
        <v xml:space="preserve">december </v>
      </c>
      <c r="C689">
        <v>-4</v>
      </c>
      <c r="D689" t="s">
        <v>44</v>
      </c>
      <c r="E689" t="s">
        <v>272</v>
      </c>
      <c r="F689" t="str">
        <f>VLOOKUP(Tabel1[[#This Row],[categorie]],Lijst!A:C,3,FALSE)</f>
        <v>Uitgave</v>
      </c>
      <c r="G689">
        <f>IF(F689="Uitgave", -ABS(C689), ABS(C689))</f>
        <v>-4</v>
      </c>
      <c r="H689" t="str">
        <f>VLOOKUP(Tabel1[[#This Row],[categorie]],Lijst!A:B,2,FALSE)</f>
        <v>Variabel</v>
      </c>
      <c r="I689" t="str">
        <f>IF(OR(AND(F689="Uitgave", C689&lt;0), AND(F689="Inkomst", C689&gt;0)), "OK", "FOUT")</f>
        <v>OK</v>
      </c>
    </row>
    <row r="690" spans="1:9" x14ac:dyDescent="0.3">
      <c r="A690" s="2">
        <v>45639</v>
      </c>
      <c r="B690" t="str">
        <f>TEXT(A690,"mmmm ")</f>
        <v xml:space="preserve">december </v>
      </c>
      <c r="C690">
        <v>-8.91</v>
      </c>
      <c r="D690" t="str" cm="1">
        <f t="array" ref="D690">IFERROR(
  _xlfn.XLOOKUP(TRUE, ISNUMBER(FIND(Trefwoorden!$A$2:$A$99, E690)), Trefwoorden!$B$2:$B$99),
  "Onbekend"
)</f>
        <v>Laadbeurt</v>
      </c>
      <c r="E690" t="s">
        <v>273</v>
      </c>
      <c r="F690" t="str">
        <f>VLOOKUP(Tabel1[[#This Row],[categorie]],Lijst!A:C,3,FALSE)</f>
        <v>Uitgave</v>
      </c>
      <c r="G690">
        <f>IF(F690="Uitgave", -ABS(C690), ABS(C690))</f>
        <v>-8.91</v>
      </c>
      <c r="H690" t="str">
        <f>VLOOKUP(Tabel1[[#This Row],[categorie]],Lijst!A:B,2,FALSE)</f>
        <v>Vast</v>
      </c>
      <c r="I690" t="str">
        <f>IF(OR(AND(F690="Uitgave", C690&lt;0), AND(F690="Inkomst", C690&gt;0)), "OK", "FOUT")</f>
        <v>OK</v>
      </c>
    </row>
    <row r="691" spans="1:9" x14ac:dyDescent="0.3">
      <c r="A691" s="2">
        <v>45639</v>
      </c>
      <c r="B691" t="str">
        <f>TEXT(A691,"mmmm ")</f>
        <v xml:space="preserve">december </v>
      </c>
      <c r="C691">
        <v>-5</v>
      </c>
      <c r="D691" t="str" cm="1">
        <f t="array" ref="D691">IFERROR(
  _xlfn.XLOOKUP(TRUE, ISNUMBER(FIND(Trefwoorden!$A$2:$A$99, E691)), Trefwoorden!$B$2:$B$99),
  "Onbekend"
)</f>
        <v>Laadbeurt</v>
      </c>
      <c r="E691" t="s">
        <v>274</v>
      </c>
      <c r="F691" t="str">
        <f>VLOOKUP(Tabel1[[#This Row],[categorie]],Lijst!A:C,3,FALSE)</f>
        <v>Uitgave</v>
      </c>
      <c r="G691">
        <f>IF(F691="Uitgave", -ABS(C691), ABS(C691))</f>
        <v>-5</v>
      </c>
      <c r="H691" t="str">
        <f>VLOOKUP(Tabel1[[#This Row],[categorie]],Lijst!A:B,2,FALSE)</f>
        <v>Vast</v>
      </c>
      <c r="I691" t="str">
        <f>IF(OR(AND(F691="Uitgave", C691&lt;0), AND(F691="Inkomst", C691&gt;0)), "OK", "FOUT")</f>
        <v>OK</v>
      </c>
    </row>
    <row r="692" spans="1:9" x14ac:dyDescent="0.3">
      <c r="A692" s="2">
        <v>45639</v>
      </c>
      <c r="B692" t="str">
        <f>TEXT(A692,"mmmm ")</f>
        <v xml:space="preserve">december </v>
      </c>
      <c r="C692">
        <v>-3.01</v>
      </c>
      <c r="D692" t="str" cm="1">
        <f t="array" ref="D692">IFERROR(
  _xlfn.XLOOKUP(TRUE, ISNUMBER(FIND(Trefwoorden!$A$2:$A$99, E692)), Trefwoorden!$B$2:$B$99),
  "Onbekend"
)</f>
        <v>voeding</v>
      </c>
      <c r="E692" t="s">
        <v>275</v>
      </c>
      <c r="F692" t="str">
        <f>VLOOKUP(Tabel1[[#This Row],[categorie]],Lijst!A:C,3,FALSE)</f>
        <v>Uitgave</v>
      </c>
      <c r="G692">
        <f>IF(F692="Uitgave", -ABS(C692), ABS(C692))</f>
        <v>-3.01</v>
      </c>
      <c r="H692" t="str">
        <f>VLOOKUP(Tabel1[[#This Row],[categorie]],Lijst!A:B,2,FALSE)</f>
        <v>Vast</v>
      </c>
      <c r="I692" t="str">
        <f>IF(OR(AND(F692="Uitgave", C692&lt;0), AND(F692="Inkomst", C692&gt;0)), "OK", "FOUT")</f>
        <v>OK</v>
      </c>
    </row>
    <row r="693" spans="1:9" x14ac:dyDescent="0.3">
      <c r="A693" s="2">
        <v>45639</v>
      </c>
      <c r="B693" t="str">
        <f>TEXT(A693,"mmmm ")</f>
        <v xml:space="preserve">december </v>
      </c>
      <c r="C693">
        <v>-1.79</v>
      </c>
      <c r="D693" t="s">
        <v>14</v>
      </c>
      <c r="E693" t="s">
        <v>270</v>
      </c>
      <c r="F693" t="s">
        <v>18</v>
      </c>
      <c r="G693">
        <f>IF(F693="Uitgave", -ABS(C693), ABS(C693))</f>
        <v>-1.79</v>
      </c>
      <c r="H693" t="str">
        <f>VLOOKUP(Tabel1[[#This Row],[categorie]],Lijst!A:B,2,FALSE)</f>
        <v>Variabel</v>
      </c>
      <c r="I693" t="str">
        <f>IF(OR(AND(F693="Uitgave", C693&lt;0), AND(F693="Inkomst", C693&gt;0)), "OK", "FOUT")</f>
        <v>OK</v>
      </c>
    </row>
    <row r="694" spans="1:9" x14ac:dyDescent="0.3">
      <c r="A694" s="2">
        <v>45642</v>
      </c>
      <c r="B694" t="str">
        <f>TEXT(A694,"mmmm ")</f>
        <v xml:space="preserve">december </v>
      </c>
      <c r="C694">
        <v>-9.65</v>
      </c>
      <c r="D694" t="str" cm="1">
        <f t="array" ref="D694">IFERROR(
  _xlfn.XLOOKUP(TRUE, ISNUMBER(FIND(Trefwoorden!$A$2:$A$99, E694)), Trefwoorden!$B$2:$B$99),
  "Onbekend"
)</f>
        <v>EuroShop</v>
      </c>
      <c r="E694" t="s">
        <v>244</v>
      </c>
      <c r="F694" t="str">
        <f>VLOOKUP(Tabel1[[#This Row],[categorie]],Lijst!A:C,3,FALSE)</f>
        <v>Uitgave</v>
      </c>
      <c r="G694">
        <f>IF(F694="Uitgave", -ABS(C694), ABS(C694))</f>
        <v>-9.65</v>
      </c>
      <c r="H694" t="str">
        <f>VLOOKUP(Tabel1[[#This Row],[categorie]],Lijst!A:B,2,FALSE)</f>
        <v>Variabel</v>
      </c>
      <c r="I694" t="str">
        <f>IF(OR(AND(F694="Uitgave", C694&lt;0), AND(F694="Inkomst", C694&gt;0)), "OK", "FOUT")</f>
        <v>OK</v>
      </c>
    </row>
    <row r="695" spans="1:9" x14ac:dyDescent="0.3">
      <c r="A695" s="2">
        <v>45642</v>
      </c>
      <c r="B695" t="str">
        <f>TEXT(A695,"mmmm ")</f>
        <v xml:space="preserve">december </v>
      </c>
      <c r="C695">
        <v>-3.64</v>
      </c>
      <c r="D695" t="str" cm="1">
        <f t="array" ref="D695">IFERROR(
  _xlfn.XLOOKUP(TRUE, ISNUMBER(FIND(Trefwoorden!$A$2:$A$99, E695)), Trefwoorden!$B$2:$B$99),
  "Onbekend"
)</f>
        <v>voeding</v>
      </c>
      <c r="E695" t="s">
        <v>245</v>
      </c>
      <c r="F695" t="str">
        <f>VLOOKUP(Tabel1[[#This Row],[categorie]],Lijst!A:C,3,FALSE)</f>
        <v>Uitgave</v>
      </c>
      <c r="G695">
        <f>IF(F695="Uitgave", -ABS(C695), ABS(C695))</f>
        <v>-3.64</v>
      </c>
      <c r="H695" t="str">
        <f>VLOOKUP(Tabel1[[#This Row],[categorie]],Lijst!A:B,2,FALSE)</f>
        <v>Vast</v>
      </c>
      <c r="I695" t="str">
        <f>IF(OR(AND(F695="Uitgave", C695&lt;0), AND(F695="Inkomst", C695&gt;0)), "OK", "FOUT")</f>
        <v>OK</v>
      </c>
    </row>
    <row r="696" spans="1:9" x14ac:dyDescent="0.3">
      <c r="A696" s="2">
        <v>45642</v>
      </c>
      <c r="B696" t="str">
        <f>TEXT(A696,"mmmm ")</f>
        <v xml:space="preserve">december </v>
      </c>
      <c r="C696">
        <v>-3.65</v>
      </c>
      <c r="D696" t="str" cm="1">
        <f t="array" ref="D696">IFERROR(
  _xlfn.XLOOKUP(TRUE, ISNUMBER(FIND(Trefwoorden!$A$2:$A$99, E696)), Trefwoorden!$B$2:$B$99),
  "Onbekend"
)</f>
        <v>voeding</v>
      </c>
      <c r="E696" t="s">
        <v>246</v>
      </c>
      <c r="F696" t="str">
        <f>VLOOKUP(Tabel1[[#This Row],[categorie]],Lijst!A:C,3,FALSE)</f>
        <v>Uitgave</v>
      </c>
      <c r="G696">
        <f>IF(F696="Uitgave", -ABS(C696), ABS(C696))</f>
        <v>-3.65</v>
      </c>
      <c r="H696" t="str">
        <f>VLOOKUP(Tabel1[[#This Row],[categorie]],Lijst!A:B,2,FALSE)</f>
        <v>Vast</v>
      </c>
      <c r="I696" t="str">
        <f>IF(OR(AND(F696="Uitgave", C696&lt;0), AND(F696="Inkomst", C696&gt;0)), "OK", "FOUT")</f>
        <v>OK</v>
      </c>
    </row>
    <row r="697" spans="1:9" x14ac:dyDescent="0.3">
      <c r="A697" s="2">
        <v>45642</v>
      </c>
      <c r="B697" t="str">
        <f>TEXT(A697,"mmmm ")</f>
        <v xml:space="preserve">december </v>
      </c>
      <c r="C697">
        <v>-4.97</v>
      </c>
      <c r="D697" t="str" cm="1">
        <f t="array" ref="D697">IFERROR(
  _xlfn.XLOOKUP(TRUE, ISNUMBER(FIND(Trefwoorden!$A$2:$A$99, E697)), Trefwoorden!$B$2:$B$99),
  "Onbekend"
)</f>
        <v>voeding</v>
      </c>
      <c r="E697" t="s">
        <v>247</v>
      </c>
      <c r="F697" t="str">
        <f>VLOOKUP(Tabel1[[#This Row],[categorie]],Lijst!A:C,3,FALSE)</f>
        <v>Uitgave</v>
      </c>
      <c r="G697">
        <f>IF(F697="Uitgave", -ABS(C697), ABS(C697))</f>
        <v>-4.97</v>
      </c>
      <c r="H697" t="str">
        <f>VLOOKUP(Tabel1[[#This Row],[categorie]],Lijst!A:B,2,FALSE)</f>
        <v>Vast</v>
      </c>
      <c r="I697" t="str">
        <f>IF(OR(AND(F697="Uitgave", C697&lt;0), AND(F697="Inkomst", C697&gt;0)), "OK", "FOUT")</f>
        <v>OK</v>
      </c>
    </row>
    <row r="698" spans="1:9" x14ac:dyDescent="0.3">
      <c r="A698" s="2">
        <v>45642</v>
      </c>
      <c r="B698" t="str">
        <f>TEXT(A698,"mmmm ")</f>
        <v xml:space="preserve">december </v>
      </c>
      <c r="C698">
        <v>-8.7899999999999991</v>
      </c>
      <c r="D698" t="str" cm="1">
        <f t="array" ref="D698">IFERROR(
  _xlfn.XLOOKUP(TRUE, ISNUMBER(FIND(Trefwoorden!$A$2:$A$99, E698)), Trefwoorden!$B$2:$B$99),
  "Onbekend"
)</f>
        <v>voeding</v>
      </c>
      <c r="E698" t="s">
        <v>248</v>
      </c>
      <c r="F698" t="str">
        <f>VLOOKUP(Tabel1[[#This Row],[categorie]],Lijst!A:C,3,FALSE)</f>
        <v>Uitgave</v>
      </c>
      <c r="G698">
        <f>IF(F698="Uitgave", -ABS(C698), ABS(C698))</f>
        <v>-8.7899999999999991</v>
      </c>
      <c r="H698" t="str">
        <f>VLOOKUP(Tabel1[[#This Row],[categorie]],Lijst!A:B,2,FALSE)</f>
        <v>Vast</v>
      </c>
      <c r="I698" t="str">
        <f>IF(OR(AND(F698="Uitgave", C698&lt;0), AND(F698="Inkomst", C698&gt;0)), "OK", "FOUT")</f>
        <v>OK</v>
      </c>
    </row>
    <row r="699" spans="1:9" x14ac:dyDescent="0.3">
      <c r="A699" s="2">
        <v>45642</v>
      </c>
      <c r="B699" t="str">
        <f>TEXT(A699,"mmmm ")</f>
        <v xml:space="preserve">december </v>
      </c>
      <c r="C699">
        <v>-17.309999999999999</v>
      </c>
      <c r="D699" t="str" cm="1">
        <f t="array" ref="D699">IFERROR(
  _xlfn.XLOOKUP(TRUE, ISNUMBER(FIND(Trefwoorden!$A$2:$A$99, E699)), Trefwoorden!$B$2:$B$99),
  "Onbekend"
)</f>
        <v>Louis/Vis</v>
      </c>
      <c r="E699" t="s">
        <v>249</v>
      </c>
      <c r="F699" t="str">
        <f>VLOOKUP(Tabel1[[#This Row],[categorie]],Lijst!A:C,3,FALSE)</f>
        <v>Uitgave</v>
      </c>
      <c r="G699">
        <f>IF(F699="Uitgave", -ABS(C699), ABS(C699))</f>
        <v>-17.309999999999999</v>
      </c>
      <c r="H699" t="str">
        <f>VLOOKUP(Tabel1[[#This Row],[categorie]],Lijst!A:B,2,FALSE)</f>
        <v>Variabel</v>
      </c>
      <c r="I699" t="str">
        <f>IF(OR(AND(F699="Uitgave", C699&lt;0), AND(F699="Inkomst", C699&gt;0)), "OK", "FOUT")</f>
        <v>OK</v>
      </c>
    </row>
    <row r="700" spans="1:9" x14ac:dyDescent="0.3">
      <c r="A700" s="2">
        <v>45642</v>
      </c>
      <c r="B700" t="str">
        <f>TEXT(A700,"mmmm ")</f>
        <v xml:space="preserve">december </v>
      </c>
      <c r="C700">
        <v>-3.5</v>
      </c>
      <c r="D700" t="str" cm="1">
        <f t="array" ref="D700">IFERROR(
  _xlfn.XLOOKUP(TRUE, ISNUMBER(FIND(Trefwoorden!$A$2:$A$99, E700)), Trefwoorden!$B$2:$B$99),
  "Onbekend"
)</f>
        <v>Louis/Vis</v>
      </c>
      <c r="E700" t="s">
        <v>250</v>
      </c>
      <c r="F700" t="str">
        <f>VLOOKUP(Tabel1[[#This Row],[categorie]],Lijst!A:C,3,FALSE)</f>
        <v>Uitgave</v>
      </c>
      <c r="G700">
        <f>IF(F700="Uitgave", -ABS(C700), ABS(C700))</f>
        <v>-3.5</v>
      </c>
      <c r="H700" t="str">
        <f>VLOOKUP(Tabel1[[#This Row],[categorie]],Lijst!A:B,2,FALSE)</f>
        <v>Variabel</v>
      </c>
      <c r="I700" t="str">
        <f>IF(OR(AND(F700="Uitgave", C700&lt;0), AND(F700="Inkomst", C700&gt;0)), "OK", "FOUT")</f>
        <v>OK</v>
      </c>
    </row>
    <row r="701" spans="1:9" x14ac:dyDescent="0.3">
      <c r="A701" s="2">
        <v>45642</v>
      </c>
      <c r="B701" t="str">
        <f>TEXT(A701,"mmmm ")</f>
        <v xml:space="preserve">december </v>
      </c>
      <c r="C701">
        <v>-13.67</v>
      </c>
      <c r="D701" t="str" cm="1">
        <f t="array" ref="D701">IFERROR(
  _xlfn.XLOOKUP(TRUE, ISNUMBER(FIND(Trefwoorden!$A$2:$A$99, E701)), Trefwoorden!$B$2:$B$99),
  "Onbekend"
)</f>
        <v>Laadbeurt</v>
      </c>
      <c r="E701" t="s">
        <v>251</v>
      </c>
      <c r="F701" t="str">
        <f>VLOOKUP(Tabel1[[#This Row],[categorie]],Lijst!A:C,3,FALSE)</f>
        <v>Uitgave</v>
      </c>
      <c r="G701">
        <f>IF(F701="Uitgave", -ABS(C701), ABS(C701))</f>
        <v>-13.67</v>
      </c>
      <c r="H701" t="str">
        <f>VLOOKUP(Tabel1[[#This Row],[categorie]],Lijst!A:B,2,FALSE)</f>
        <v>Vast</v>
      </c>
      <c r="I701" t="str">
        <f>IF(OR(AND(F701="Uitgave", C701&lt;0), AND(F701="Inkomst", C701&gt;0)), "OK", "FOUT")</f>
        <v>OK</v>
      </c>
    </row>
    <row r="702" spans="1:9" x14ac:dyDescent="0.3">
      <c r="A702" s="2">
        <v>45642</v>
      </c>
      <c r="B702" t="str">
        <f>TEXT(A702,"mmmm ")</f>
        <v xml:space="preserve">december </v>
      </c>
      <c r="C702">
        <v>-5</v>
      </c>
      <c r="D702" t="str" cm="1">
        <f t="array" ref="D702">IFERROR(
  _xlfn.XLOOKUP(TRUE, ISNUMBER(FIND(Trefwoorden!$A$2:$A$99, E702)), Trefwoorden!$B$2:$B$99),
  "Onbekend"
)</f>
        <v>Laadbeurt</v>
      </c>
      <c r="E702" t="s">
        <v>252</v>
      </c>
      <c r="F702" t="str">
        <f>VLOOKUP(Tabel1[[#This Row],[categorie]],Lijst!A:C,3,FALSE)</f>
        <v>Uitgave</v>
      </c>
      <c r="G702">
        <f>IF(F702="Uitgave", -ABS(C702), ABS(C702))</f>
        <v>-5</v>
      </c>
      <c r="H702" t="str">
        <f>VLOOKUP(Tabel1[[#This Row],[categorie]],Lijst!A:B,2,FALSE)</f>
        <v>Vast</v>
      </c>
      <c r="I702" t="str">
        <f>IF(OR(AND(F702="Uitgave", C702&lt;0), AND(F702="Inkomst", C702&gt;0)), "OK", "FOUT")</f>
        <v>OK</v>
      </c>
    </row>
    <row r="703" spans="1:9" x14ac:dyDescent="0.3">
      <c r="A703" s="2">
        <v>45642</v>
      </c>
      <c r="B703" t="str">
        <f>TEXT(A703,"mmmm ")</f>
        <v xml:space="preserve">december </v>
      </c>
      <c r="C703">
        <v>-11.44</v>
      </c>
      <c r="D703" t="str" cm="1">
        <f t="array" ref="D703">IFERROR(
  _xlfn.XLOOKUP(TRUE, ISNUMBER(FIND(Trefwoorden!$A$2:$A$99, E703)), Trefwoorden!$B$2:$B$99),
  "Onbekend"
)</f>
        <v>voeding</v>
      </c>
      <c r="E703" t="s">
        <v>253</v>
      </c>
      <c r="F703" t="str">
        <f>VLOOKUP(Tabel1[[#This Row],[categorie]],Lijst!A:C,3,FALSE)</f>
        <v>Uitgave</v>
      </c>
      <c r="G703">
        <f>IF(F703="Uitgave", -ABS(C703), ABS(C703))</f>
        <v>-11.44</v>
      </c>
      <c r="H703" t="str">
        <f>VLOOKUP(Tabel1[[#This Row],[categorie]],Lijst!A:B,2,FALSE)</f>
        <v>Vast</v>
      </c>
      <c r="I703" t="str">
        <f>IF(OR(AND(F703="Uitgave", C703&lt;0), AND(F703="Inkomst", C703&gt;0)), "OK", "FOUT")</f>
        <v>OK</v>
      </c>
    </row>
    <row r="704" spans="1:9" x14ac:dyDescent="0.3">
      <c r="A704" s="2">
        <v>45642</v>
      </c>
      <c r="B704" t="str">
        <f>TEXT(A704,"mmmm ")</f>
        <v xml:space="preserve">december </v>
      </c>
      <c r="C704">
        <v>-7.38</v>
      </c>
      <c r="D704" t="str" cm="1">
        <f t="array" ref="D704">IFERROR(
  _xlfn.XLOOKUP(TRUE, ISNUMBER(FIND(Trefwoorden!$A$2:$A$99, E704)), Trefwoorden!$B$2:$B$99),
  "Onbekend"
)</f>
        <v>Hema</v>
      </c>
      <c r="E704" t="s">
        <v>255</v>
      </c>
      <c r="F704" t="str">
        <f>VLOOKUP(Tabel1[[#This Row],[categorie]],Lijst!A:C,3,FALSE)</f>
        <v>Uitgave</v>
      </c>
      <c r="G704">
        <f>IF(F704="Uitgave", -ABS(C704), ABS(C704))</f>
        <v>-7.38</v>
      </c>
      <c r="H704" t="str">
        <f>VLOOKUP(Tabel1[[#This Row],[categorie]],Lijst!A:B,2,FALSE)</f>
        <v>Variabel</v>
      </c>
      <c r="I704" t="str">
        <f>IF(OR(AND(F704="Uitgave", C704&lt;0), AND(F704="Inkomst", C704&gt;0)), "OK", "FOUT")</f>
        <v>OK</v>
      </c>
    </row>
    <row r="705" spans="1:9" x14ac:dyDescent="0.3">
      <c r="A705" s="2">
        <v>45642</v>
      </c>
      <c r="B705" t="str">
        <f>TEXT(A705,"mmmm ")</f>
        <v xml:space="preserve">december </v>
      </c>
      <c r="C705">
        <v>-5.73</v>
      </c>
      <c r="D705" t="str" cm="1">
        <f t="array" ref="D705">IFERROR(
  _xlfn.XLOOKUP(TRUE, ISNUMBER(FIND(Trefwoorden!$A$2:$A$99, E705)), Trefwoorden!$B$2:$B$99),
  "Onbekend"
)</f>
        <v>voeding</v>
      </c>
      <c r="E705" t="s">
        <v>256</v>
      </c>
      <c r="F705" t="str">
        <f>VLOOKUP(Tabel1[[#This Row],[categorie]],Lijst!A:C,3,FALSE)</f>
        <v>Uitgave</v>
      </c>
      <c r="G705">
        <f>IF(F705="Uitgave", -ABS(C705), ABS(C705))</f>
        <v>-5.73</v>
      </c>
      <c r="H705" t="str">
        <f>VLOOKUP(Tabel1[[#This Row],[categorie]],Lijst!A:B,2,FALSE)</f>
        <v>Vast</v>
      </c>
      <c r="I705" t="str">
        <f>IF(OR(AND(F705="Uitgave", C705&lt;0), AND(F705="Inkomst", C705&gt;0)), "OK", "FOUT")</f>
        <v>OK</v>
      </c>
    </row>
    <row r="706" spans="1:9" x14ac:dyDescent="0.3">
      <c r="A706" s="2">
        <v>45642</v>
      </c>
      <c r="B706" t="str">
        <f>TEXT(A706,"mmmm ")</f>
        <v xml:space="preserve">december </v>
      </c>
      <c r="C706">
        <v>-1.5</v>
      </c>
      <c r="D706" t="str" cm="1">
        <f t="array" ref="D706">IFERROR(
  _xlfn.XLOOKUP(TRUE, ISNUMBER(FIND(Trefwoorden!$A$2:$A$99, E706)), Trefwoorden!$B$2:$B$99),
  "Onbekend"
)</f>
        <v>automaat De Lijn</v>
      </c>
      <c r="E706" t="s">
        <v>257</v>
      </c>
      <c r="F706" t="str">
        <f>VLOOKUP(Tabel1[[#This Row],[categorie]],Lijst!A:C,3,FALSE)</f>
        <v>Uitgave</v>
      </c>
      <c r="G706">
        <f>IF(F706="Uitgave", -ABS(C706), ABS(C706))</f>
        <v>-1.5</v>
      </c>
      <c r="H706" t="str">
        <f>VLOOKUP(Tabel1[[#This Row],[categorie]],Lijst!A:B,2,FALSE)</f>
        <v>Variabel</v>
      </c>
      <c r="I706" t="str">
        <f>IF(OR(AND(F706="Uitgave", C706&lt;0), AND(F706="Inkomst", C706&gt;0)), "OK", "FOUT")</f>
        <v>OK</v>
      </c>
    </row>
    <row r="707" spans="1:9" x14ac:dyDescent="0.3">
      <c r="A707" s="2">
        <v>45642</v>
      </c>
      <c r="B707" t="str">
        <f>TEXT(A707,"mmmm ")</f>
        <v xml:space="preserve">december </v>
      </c>
      <c r="C707">
        <v>-19</v>
      </c>
      <c r="D707" t="s">
        <v>21</v>
      </c>
      <c r="E707" t="s">
        <v>258</v>
      </c>
      <c r="F707" t="str">
        <f>VLOOKUP(Tabel1[[#This Row],[categorie]],Lijst!A:C,3,FALSE)</f>
        <v>Uitgave</v>
      </c>
      <c r="G707">
        <f>IF(F707="Uitgave", -ABS(C707), ABS(C707))</f>
        <v>-19</v>
      </c>
      <c r="H707" t="str">
        <f>VLOOKUP(Tabel1[[#This Row],[categorie]],Lijst!A:B,2,FALSE)</f>
        <v>Variabel</v>
      </c>
      <c r="I707" t="str">
        <f>IF(OR(AND(F707="Uitgave", C707&lt;0), AND(F707="Inkomst", C707&gt;0)), "OK", "FOUT")</f>
        <v>OK</v>
      </c>
    </row>
    <row r="708" spans="1:9" x14ac:dyDescent="0.3">
      <c r="A708" s="2">
        <v>45642</v>
      </c>
      <c r="B708" t="str">
        <f>TEXT(A708,"mmmm ")</f>
        <v xml:space="preserve">december </v>
      </c>
      <c r="C708">
        <v>-8.08</v>
      </c>
      <c r="D708" t="str" cm="1">
        <f t="array" ref="D708">IFERROR(
  _xlfn.XLOOKUP(TRUE, ISNUMBER(FIND(Trefwoorden!$A$2:$A$99, E708)), Trefwoorden!$B$2:$B$99),
  "Onbekend"
)</f>
        <v>Laadbeurt</v>
      </c>
      <c r="E708" t="s">
        <v>259</v>
      </c>
      <c r="F708" t="str">
        <f>VLOOKUP(Tabel1[[#This Row],[categorie]],Lijst!A:C,3,FALSE)</f>
        <v>Uitgave</v>
      </c>
      <c r="G708">
        <f>IF(F708="Uitgave", -ABS(C708), ABS(C708))</f>
        <v>-8.08</v>
      </c>
      <c r="H708" t="str">
        <f>VLOOKUP(Tabel1[[#This Row],[categorie]],Lijst!A:B,2,FALSE)</f>
        <v>Vast</v>
      </c>
      <c r="I708" t="str">
        <f>IF(OR(AND(F708="Uitgave", C708&lt;0), AND(F708="Inkomst", C708&gt;0)), "OK", "FOUT")</f>
        <v>OK</v>
      </c>
    </row>
    <row r="709" spans="1:9" x14ac:dyDescent="0.3">
      <c r="A709" s="2">
        <v>45642</v>
      </c>
      <c r="B709" t="str">
        <f>TEXT(A709,"mmmm ")</f>
        <v xml:space="preserve">december </v>
      </c>
      <c r="C709">
        <v>-5</v>
      </c>
      <c r="D709" t="str" cm="1">
        <f t="array" ref="D709">IFERROR(
  _xlfn.XLOOKUP(TRUE, ISNUMBER(FIND(Trefwoorden!$A$2:$A$99, E709)), Trefwoorden!$B$2:$B$99),
  "Onbekend"
)</f>
        <v>Laadbeurt</v>
      </c>
      <c r="E709" t="s">
        <v>260</v>
      </c>
      <c r="F709" t="str">
        <f>VLOOKUP(Tabel1[[#This Row],[categorie]],Lijst!A:C,3,FALSE)</f>
        <v>Uitgave</v>
      </c>
      <c r="G709">
        <f>IF(F709="Uitgave", -ABS(C709), ABS(C709))</f>
        <v>-5</v>
      </c>
      <c r="H709" t="str">
        <f>VLOOKUP(Tabel1[[#This Row],[categorie]],Lijst!A:B,2,FALSE)</f>
        <v>Vast</v>
      </c>
      <c r="I709" t="str">
        <f>IF(OR(AND(F709="Uitgave", C709&lt;0), AND(F709="Inkomst", C709&gt;0)), "OK", "FOUT")</f>
        <v>OK</v>
      </c>
    </row>
    <row r="710" spans="1:9" x14ac:dyDescent="0.3">
      <c r="A710" s="2">
        <v>45642</v>
      </c>
      <c r="B710" t="str">
        <f>TEXT(A710,"mmmm ")</f>
        <v xml:space="preserve">december </v>
      </c>
      <c r="C710">
        <v>-13</v>
      </c>
      <c r="D710" t="str" cm="1">
        <f t="array" ref="D710">IFERROR(
  _xlfn.XLOOKUP(TRUE, ISNUMBER(FIND(Trefwoorden!$A$2:$A$99, E710)), Trefwoorden!$B$2:$B$99),
  "Onbekend"
)</f>
        <v>Louis/Vis</v>
      </c>
      <c r="E710" t="s">
        <v>261</v>
      </c>
      <c r="F710" t="str">
        <f>VLOOKUP(Tabel1[[#This Row],[categorie]],Lijst!A:C,3,FALSE)</f>
        <v>Uitgave</v>
      </c>
      <c r="G710">
        <f>IF(F710="Uitgave", -ABS(C710), ABS(C710))</f>
        <v>-13</v>
      </c>
      <c r="H710" t="str">
        <f>VLOOKUP(Tabel1[[#This Row],[categorie]],Lijst!A:B,2,FALSE)</f>
        <v>Variabel</v>
      </c>
      <c r="I710" t="str">
        <f>IF(OR(AND(F710="Uitgave", C710&lt;0), AND(F710="Inkomst", C710&gt;0)), "OK", "FOUT")</f>
        <v>OK</v>
      </c>
    </row>
    <row r="711" spans="1:9" x14ac:dyDescent="0.3">
      <c r="A711" s="2">
        <v>45642</v>
      </c>
      <c r="B711" t="str">
        <f>TEXT(A711,"mmmm ")</f>
        <v xml:space="preserve">december </v>
      </c>
      <c r="C711">
        <v>-6.69</v>
      </c>
      <c r="D711" t="str" cm="1">
        <f t="array" ref="D711">IFERROR(
  _xlfn.XLOOKUP(TRUE, ISNUMBER(FIND(Trefwoorden!$A$2:$A$99, E711)), Trefwoorden!$B$2:$B$99),
  "Onbekend"
)</f>
        <v>voeding</v>
      </c>
      <c r="E711" t="s">
        <v>262</v>
      </c>
      <c r="F711" t="str">
        <f>VLOOKUP(Tabel1[[#This Row],[categorie]],Lijst!A:C,3,FALSE)</f>
        <v>Uitgave</v>
      </c>
      <c r="G711">
        <f>IF(F711="Uitgave", -ABS(C711), ABS(C711))</f>
        <v>-6.69</v>
      </c>
      <c r="H711" t="str">
        <f>VLOOKUP(Tabel1[[#This Row],[categorie]],Lijst!A:B,2,FALSE)</f>
        <v>Vast</v>
      </c>
      <c r="I711" t="str">
        <f>IF(OR(AND(F711="Uitgave", C711&lt;0), AND(F711="Inkomst", C711&gt;0)), "OK", "FOUT")</f>
        <v>OK</v>
      </c>
    </row>
    <row r="712" spans="1:9" x14ac:dyDescent="0.3">
      <c r="A712" s="2">
        <v>45642</v>
      </c>
      <c r="B712" t="str">
        <f>TEXT(A712,"mmmm ")</f>
        <v xml:space="preserve">december </v>
      </c>
      <c r="C712">
        <v>-86.25</v>
      </c>
      <c r="D712" t="str" cm="1">
        <f t="array" ref="D712">IFERROR(
  _xlfn.XLOOKUP(TRUE, ISNUMBER(FIND(Trefwoorden!$A$2:$A$99, E712)), Trefwoorden!$B$2:$B$99),
  "Onbekend"
)</f>
        <v>pensioensparen</v>
      </c>
      <c r="E712" t="s">
        <v>263</v>
      </c>
      <c r="F712" t="str">
        <f>VLOOKUP(Tabel1[[#This Row],[categorie]],Lijst!A:C,3,FALSE)</f>
        <v>Uitgave</v>
      </c>
      <c r="G712">
        <f>IF(F712="Uitgave", -ABS(C712), ABS(C712))</f>
        <v>-86.25</v>
      </c>
      <c r="H712" t="str">
        <f>VLOOKUP(Tabel1[[#This Row],[categorie]],Lijst!A:B,2,FALSE)</f>
        <v>Vast</v>
      </c>
      <c r="I712" t="str">
        <f>IF(OR(AND(F712="Uitgave", C712&lt;0), AND(F712="Inkomst", C712&gt;0)), "OK", "FOUT")</f>
        <v>OK</v>
      </c>
    </row>
    <row r="713" spans="1:9" x14ac:dyDescent="0.3">
      <c r="A713" s="2">
        <v>45642</v>
      </c>
      <c r="B713" t="str">
        <f>TEXT(A713,"mmmm ")</f>
        <v xml:space="preserve">december </v>
      </c>
      <c r="C713">
        <v>-81.66</v>
      </c>
      <c r="D713" t="str" cm="1">
        <f t="array" ref="D713">IFERROR(
  _xlfn.XLOOKUP(TRUE, ISNUMBER(FIND(Trefwoorden!$A$2:$A$99, E713)), Trefwoorden!$B$2:$B$99),
  "Onbekend"
)</f>
        <v>pensioensparen</v>
      </c>
      <c r="E713" t="s">
        <v>264</v>
      </c>
      <c r="F713" t="str">
        <f>VLOOKUP(Tabel1[[#This Row],[categorie]],Lijst!A:C,3,FALSE)</f>
        <v>Uitgave</v>
      </c>
      <c r="G713">
        <f>IF(F713="Uitgave", -ABS(C713), ABS(C713))</f>
        <v>-81.66</v>
      </c>
      <c r="H713" t="str">
        <f>VLOOKUP(Tabel1[[#This Row],[categorie]],Lijst!A:B,2,FALSE)</f>
        <v>Vast</v>
      </c>
      <c r="I713" t="str">
        <f>IF(OR(AND(F713="Uitgave", C713&lt;0), AND(F713="Inkomst", C713&gt;0)), "OK", "FOUT")</f>
        <v>OK</v>
      </c>
    </row>
    <row r="714" spans="1:9" x14ac:dyDescent="0.3">
      <c r="A714" s="2">
        <v>45642</v>
      </c>
      <c r="B714" t="str">
        <f>TEXT(A714,"mmmm ")</f>
        <v xml:space="preserve">december </v>
      </c>
      <c r="C714">
        <v>-33.549999999999997</v>
      </c>
      <c r="D714" t="str" cm="1">
        <f t="array" ref="D714">IFERROR(
  _xlfn.XLOOKUP(TRUE, ISNUMBER(FIND(Trefwoorden!$A$2:$A$99, E714)), Trefwoorden!$B$2:$B$99),
  "Onbekend"
)</f>
        <v>Cardif</v>
      </c>
      <c r="E714" t="s">
        <v>265</v>
      </c>
      <c r="F714" t="str">
        <f>VLOOKUP(Tabel1[[#This Row],[categorie]],Lijst!A:C,3,FALSE)</f>
        <v>Uitgave</v>
      </c>
      <c r="G714">
        <f>IF(F714="Uitgave", -ABS(C714), ABS(C714))</f>
        <v>-33.549999999999997</v>
      </c>
      <c r="H714" t="str">
        <f>VLOOKUP(Tabel1[[#This Row],[categorie]],Lijst!A:B,2,FALSE)</f>
        <v>Vast</v>
      </c>
      <c r="I714" t="str">
        <f>IF(OR(AND(F714="Uitgave", C714&lt;0), AND(F714="Inkomst", C714&gt;0)), "OK", "FOUT")</f>
        <v>OK</v>
      </c>
    </row>
    <row r="715" spans="1:9" x14ac:dyDescent="0.3">
      <c r="A715" s="2">
        <v>45642</v>
      </c>
      <c r="B715" t="str">
        <f>TEXT(A715,"mmmm ")</f>
        <v xml:space="preserve">december </v>
      </c>
      <c r="C715">
        <v>-29.95</v>
      </c>
      <c r="D715" t="s">
        <v>9</v>
      </c>
      <c r="E715" t="s">
        <v>243</v>
      </c>
      <c r="F715" t="s">
        <v>18</v>
      </c>
      <c r="G715">
        <f>IF(F715="Uitgave", -ABS(C715), ABS(C715))</f>
        <v>-29.95</v>
      </c>
      <c r="H715" t="str">
        <f>VLOOKUP(Tabel1[[#This Row],[categorie]],Lijst!A:B,2,FALSE)</f>
        <v>Variabel</v>
      </c>
      <c r="I715" t="str">
        <f>IF(OR(AND(F715="Uitgave", C715&lt;0), AND(F715="Inkomst", C715&gt;0)), "OK", "FOUT")</f>
        <v>OK</v>
      </c>
    </row>
    <row r="716" spans="1:9" x14ac:dyDescent="0.3">
      <c r="A716" s="2">
        <v>45642</v>
      </c>
      <c r="B716" t="str">
        <f>TEXT(A716,"mmmm ")</f>
        <v xml:space="preserve">december </v>
      </c>
      <c r="C716">
        <v>-166.38</v>
      </c>
      <c r="D716" t="s">
        <v>48</v>
      </c>
      <c r="E716" t="s">
        <v>242</v>
      </c>
      <c r="F716" t="s">
        <v>18</v>
      </c>
      <c r="G716">
        <f>IF(F716="Uitgave", -ABS(C716), ABS(C716))</f>
        <v>-166.38</v>
      </c>
      <c r="H716" t="str">
        <f>VLOOKUP(Tabel1[[#This Row],[categorie]],Lijst!A:B,2,FALSE)</f>
        <v>Variabel</v>
      </c>
      <c r="I716" t="str">
        <f>IF(OR(AND(F716="Uitgave", C716&lt;0), AND(F716="Inkomst", C716&gt;0)), "OK", "FOUT")</f>
        <v>OK</v>
      </c>
    </row>
    <row r="717" spans="1:9" x14ac:dyDescent="0.3">
      <c r="A717" s="2">
        <v>45642</v>
      </c>
      <c r="B717" t="str">
        <f>TEXT(A717,"mmmm ")</f>
        <v xml:space="preserve">december </v>
      </c>
      <c r="C717">
        <v>-30.7</v>
      </c>
      <c r="D717" t="s">
        <v>75</v>
      </c>
      <c r="E717" t="s">
        <v>254</v>
      </c>
      <c r="F717" t="s">
        <v>18</v>
      </c>
      <c r="G717">
        <f>IF(F717="Uitgave", -ABS(C717), ABS(C717))</f>
        <v>-30.7</v>
      </c>
      <c r="H717" t="str">
        <f>VLOOKUP(Tabel1[[#This Row],[categorie]],Lijst!A:B,2,FALSE)</f>
        <v>Variabel</v>
      </c>
      <c r="I717" t="str">
        <f>IF(OR(AND(F717="Uitgave", C717&lt;0), AND(F717="Inkomst", C717&gt;0)), "OK", "FOUT")</f>
        <v>OK</v>
      </c>
    </row>
    <row r="718" spans="1:9" x14ac:dyDescent="0.3">
      <c r="A718" s="2">
        <v>45643</v>
      </c>
      <c r="B718" t="str">
        <f>TEXT(A718,"mmmm ")</f>
        <v xml:space="preserve">december </v>
      </c>
      <c r="C718">
        <v>-9.9499999999999993</v>
      </c>
      <c r="D718" t="str" cm="1">
        <f t="array" ref="D718">IFERROR(
  _xlfn.XLOOKUP(TRUE, ISNUMBER(FIND(Trefwoorden!$A$2:$A$99, E718)), Trefwoorden!$B$2:$B$99),
  "Onbekend"
)</f>
        <v>Louis/Vis</v>
      </c>
      <c r="E718" t="s">
        <v>237</v>
      </c>
      <c r="F718" t="str">
        <f>VLOOKUP(Tabel1[[#This Row],[categorie]],Lijst!A:C,3,FALSE)</f>
        <v>Uitgave</v>
      </c>
      <c r="G718">
        <f>IF(F718="Uitgave", -ABS(C718), ABS(C718))</f>
        <v>-9.9499999999999993</v>
      </c>
      <c r="H718" t="str">
        <f>VLOOKUP(Tabel1[[#This Row],[categorie]],Lijst!A:B,2,FALSE)</f>
        <v>Variabel</v>
      </c>
      <c r="I718" t="str">
        <f>IF(OR(AND(F718="Uitgave", C718&lt;0), AND(F718="Inkomst", C718&gt;0)), "OK", "FOUT")</f>
        <v>OK</v>
      </c>
    </row>
    <row r="719" spans="1:9" x14ac:dyDescent="0.3">
      <c r="A719" s="2">
        <v>45643</v>
      </c>
      <c r="B719" t="str">
        <f>TEXT(A719,"mmmm ")</f>
        <v xml:space="preserve">december </v>
      </c>
      <c r="C719">
        <v>-10.19</v>
      </c>
      <c r="D719" t="str" cm="1">
        <f t="array" ref="D719">IFERROR(
  _xlfn.XLOOKUP(TRUE, ISNUMBER(FIND(Trefwoorden!$A$2:$A$99, E719)), Trefwoorden!$B$2:$B$99),
  "Onbekend"
)</f>
        <v>voeding</v>
      </c>
      <c r="E719" t="s">
        <v>238</v>
      </c>
      <c r="F719" t="str">
        <f>VLOOKUP(Tabel1[[#This Row],[categorie]],Lijst!A:C,3,FALSE)</f>
        <v>Uitgave</v>
      </c>
      <c r="G719">
        <f>IF(F719="Uitgave", -ABS(C719), ABS(C719))</f>
        <v>-10.19</v>
      </c>
      <c r="H719" t="str">
        <f>VLOOKUP(Tabel1[[#This Row],[categorie]],Lijst!A:B,2,FALSE)</f>
        <v>Vast</v>
      </c>
      <c r="I719" t="str">
        <f>IF(OR(AND(F719="Uitgave", C719&lt;0), AND(F719="Inkomst", C719&gt;0)), "OK", "FOUT")</f>
        <v>OK</v>
      </c>
    </row>
    <row r="720" spans="1:9" x14ac:dyDescent="0.3">
      <c r="A720" s="2">
        <v>45643</v>
      </c>
      <c r="B720" t="str">
        <f>TEXT(A720,"mmmm ")</f>
        <v xml:space="preserve">december </v>
      </c>
      <c r="C720">
        <v>-8.69</v>
      </c>
      <c r="D720" t="str" cm="1">
        <f t="array" ref="D720">IFERROR(
  _xlfn.XLOOKUP(TRUE, ISNUMBER(FIND(Trefwoorden!$A$2:$A$99, E720)), Trefwoorden!$B$2:$B$99),
  "Onbekend"
)</f>
        <v>voeding</v>
      </c>
      <c r="E720" t="s">
        <v>239</v>
      </c>
      <c r="F720" t="str">
        <f>VLOOKUP(Tabel1[[#This Row],[categorie]],Lijst!A:C,3,FALSE)</f>
        <v>Uitgave</v>
      </c>
      <c r="G720">
        <f>IF(F720="Uitgave", -ABS(C720), ABS(C720))</f>
        <v>-8.69</v>
      </c>
      <c r="H720" t="str">
        <f>VLOOKUP(Tabel1[[#This Row],[categorie]],Lijst!A:B,2,FALSE)</f>
        <v>Vast</v>
      </c>
      <c r="I720" t="str">
        <f>IF(OR(AND(F720="Uitgave", C720&lt;0), AND(F720="Inkomst", C720&gt;0)), "OK", "FOUT")</f>
        <v>OK</v>
      </c>
    </row>
    <row r="721" spans="1:9" x14ac:dyDescent="0.3">
      <c r="A721" s="2">
        <v>45643</v>
      </c>
      <c r="B721" t="str">
        <f>TEXT(A721,"mmmm ")</f>
        <v xml:space="preserve">december </v>
      </c>
      <c r="C721">
        <v>-10.93</v>
      </c>
      <c r="D721" t="str" cm="1">
        <f t="array" ref="D721">IFERROR(
  _xlfn.XLOOKUP(TRUE, ISNUMBER(FIND(Trefwoorden!$A$2:$A$99, E721)), Trefwoorden!$B$2:$B$99),
  "Onbekend"
)</f>
        <v>voeding</v>
      </c>
      <c r="E721" t="s">
        <v>240</v>
      </c>
      <c r="F721" t="str">
        <f>VLOOKUP(Tabel1[[#This Row],[categorie]],Lijst!A:C,3,FALSE)</f>
        <v>Uitgave</v>
      </c>
      <c r="G721">
        <f>IF(F721="Uitgave", -ABS(C721), ABS(C721))</f>
        <v>-10.93</v>
      </c>
      <c r="H721" t="str">
        <f>VLOOKUP(Tabel1[[#This Row],[categorie]],Lijst!A:B,2,FALSE)</f>
        <v>Vast</v>
      </c>
      <c r="I721" t="str">
        <f>IF(OR(AND(F721="Uitgave", C721&lt;0), AND(F721="Inkomst", C721&gt;0)), "OK", "FOUT")</f>
        <v>OK</v>
      </c>
    </row>
    <row r="722" spans="1:9" x14ac:dyDescent="0.3">
      <c r="A722" s="2">
        <v>45643</v>
      </c>
      <c r="B722" t="str">
        <f>TEXT(A722,"mmmm ")</f>
        <v xml:space="preserve">december </v>
      </c>
      <c r="C722">
        <v>-3.8</v>
      </c>
      <c r="D722" t="s">
        <v>25</v>
      </c>
      <c r="E722" t="s">
        <v>241</v>
      </c>
      <c r="F722" t="str">
        <f>VLOOKUP(Tabel1[[#This Row],[categorie]],Lijst!A:C,3,FALSE)</f>
        <v>Uitgave</v>
      </c>
      <c r="G722">
        <f>IF(F722="Uitgave", -ABS(C722), ABS(C722))</f>
        <v>-3.8</v>
      </c>
      <c r="H722" t="str">
        <f>VLOOKUP(Tabel1[[#This Row],[categorie]],Lijst!A:B,2,FALSE)</f>
        <v>Variabel</v>
      </c>
      <c r="I722" t="str">
        <f>IF(OR(AND(F722="Uitgave", C722&lt;0), AND(F722="Inkomst", C722&gt;0)), "OK", "FOUT")</f>
        <v>OK</v>
      </c>
    </row>
    <row r="723" spans="1:9" x14ac:dyDescent="0.3">
      <c r="A723" s="2">
        <v>45643</v>
      </c>
      <c r="B723" t="str">
        <f>TEXT(A723,"mmmm ")</f>
        <v xml:space="preserve">december </v>
      </c>
      <c r="C723">
        <v>-29.45</v>
      </c>
      <c r="D723" t="s">
        <v>75</v>
      </c>
      <c r="E723" t="s">
        <v>236</v>
      </c>
      <c r="F723" t="s">
        <v>18</v>
      </c>
      <c r="G723">
        <f>IF(F723="Uitgave", -ABS(C723), ABS(C723))</f>
        <v>-29.45</v>
      </c>
      <c r="H723" t="str">
        <f>VLOOKUP(Tabel1[[#This Row],[categorie]],Lijst!A:B,2,FALSE)</f>
        <v>Variabel</v>
      </c>
      <c r="I723" t="str">
        <f>IF(OR(AND(F723="Uitgave", C723&lt;0), AND(F723="Inkomst", C723&gt;0)), "OK", "FOUT")</f>
        <v>OK</v>
      </c>
    </row>
    <row r="724" spans="1:9" x14ac:dyDescent="0.3">
      <c r="A724" s="2">
        <v>45644</v>
      </c>
      <c r="B724" t="str">
        <f>TEXT(A724,"mmmm ")</f>
        <v xml:space="preserve">december </v>
      </c>
      <c r="C724">
        <v>-8.3000000000000007</v>
      </c>
      <c r="D724" t="s">
        <v>22</v>
      </c>
      <c r="E724" t="s">
        <v>228</v>
      </c>
      <c r="F724" t="str">
        <f>VLOOKUP(Tabel1[[#This Row],[categorie]],Lijst!A:C,3,FALSE)</f>
        <v>Uitgave</v>
      </c>
      <c r="G724">
        <f>IF(F724="Uitgave", -ABS(C724), ABS(C724))</f>
        <v>-8.3000000000000007</v>
      </c>
      <c r="H724" t="str">
        <f>VLOOKUP(Tabel1[[#This Row],[categorie]],Lijst!A:B,2,FALSE)</f>
        <v>Variabel</v>
      </c>
      <c r="I724" t="str">
        <f>IF(OR(AND(F724="Uitgave", C724&lt;0), AND(F724="Inkomst", C724&gt;0)), "OK", "FOUT")</f>
        <v>OK</v>
      </c>
    </row>
    <row r="725" spans="1:9" x14ac:dyDescent="0.3">
      <c r="A725" s="2">
        <v>45644</v>
      </c>
      <c r="B725" t="str">
        <f>TEXT(A725,"mmmm ")</f>
        <v xml:space="preserve">december </v>
      </c>
      <c r="C725">
        <v>-1.5</v>
      </c>
      <c r="D725" t="str" cm="1">
        <f t="array" ref="D725">IFERROR(
  _xlfn.XLOOKUP(TRUE, ISNUMBER(FIND(Trefwoorden!$A$2:$A$99, E725)), Trefwoorden!$B$2:$B$99),
  "Onbekend"
)</f>
        <v>automaat De Lijn</v>
      </c>
      <c r="E725" t="s">
        <v>229</v>
      </c>
      <c r="F725" t="str">
        <f>VLOOKUP(Tabel1[[#This Row],[categorie]],Lijst!A:C,3,FALSE)</f>
        <v>Uitgave</v>
      </c>
      <c r="G725">
        <f>IF(F725="Uitgave", -ABS(C725), ABS(C725))</f>
        <v>-1.5</v>
      </c>
      <c r="H725" t="str">
        <f>VLOOKUP(Tabel1[[#This Row],[categorie]],Lijst!A:B,2,FALSE)</f>
        <v>Variabel</v>
      </c>
      <c r="I725" t="str">
        <f>IF(OR(AND(F725="Uitgave", C725&lt;0), AND(F725="Inkomst", C725&gt;0)), "OK", "FOUT")</f>
        <v>OK</v>
      </c>
    </row>
    <row r="726" spans="1:9" x14ac:dyDescent="0.3">
      <c r="A726" s="2">
        <v>45644</v>
      </c>
      <c r="B726" t="str">
        <f>TEXT(A726,"mmmm ")</f>
        <v xml:space="preserve">december </v>
      </c>
      <c r="C726">
        <v>-1.5</v>
      </c>
      <c r="D726" t="str" cm="1">
        <f t="array" ref="D726">IFERROR(
  _xlfn.XLOOKUP(TRUE, ISNUMBER(FIND(Trefwoorden!$A$2:$A$99, E726)), Trefwoorden!$B$2:$B$99),
  "Onbekend"
)</f>
        <v>automaat De Lijn</v>
      </c>
      <c r="E726" t="s">
        <v>230</v>
      </c>
      <c r="F726" t="str">
        <f>VLOOKUP(Tabel1[[#This Row],[categorie]],Lijst!A:C,3,FALSE)</f>
        <v>Uitgave</v>
      </c>
      <c r="G726">
        <f>IF(F726="Uitgave", -ABS(C726), ABS(C726))</f>
        <v>-1.5</v>
      </c>
      <c r="H726" t="str">
        <f>VLOOKUP(Tabel1[[#This Row],[categorie]],Lijst!A:B,2,FALSE)</f>
        <v>Variabel</v>
      </c>
      <c r="I726" t="str">
        <f>IF(OR(AND(F726="Uitgave", C726&lt;0), AND(F726="Inkomst", C726&gt;0)), "OK", "FOUT")</f>
        <v>OK</v>
      </c>
    </row>
    <row r="727" spans="1:9" x14ac:dyDescent="0.3">
      <c r="A727" s="2">
        <v>45644</v>
      </c>
      <c r="B727" t="str">
        <f>TEXT(A727,"mmmm ")</f>
        <v xml:space="preserve">december </v>
      </c>
      <c r="C727">
        <v>-1.5</v>
      </c>
      <c r="D727" t="str" cm="1">
        <f t="array" ref="D727">IFERROR(
  _xlfn.XLOOKUP(TRUE, ISNUMBER(FIND(Trefwoorden!$A$2:$A$99, E727)), Trefwoorden!$B$2:$B$99),
  "Onbekend"
)</f>
        <v>automaat De Lijn</v>
      </c>
      <c r="E727" t="s">
        <v>230</v>
      </c>
      <c r="F727" t="str">
        <f>VLOOKUP(Tabel1[[#This Row],[categorie]],Lijst!A:C,3,FALSE)</f>
        <v>Uitgave</v>
      </c>
      <c r="G727">
        <f>IF(F727="Uitgave", -ABS(C727), ABS(C727))</f>
        <v>-1.5</v>
      </c>
      <c r="H727" t="str">
        <f>VLOOKUP(Tabel1[[#This Row],[categorie]],Lijst!A:B,2,FALSE)</f>
        <v>Variabel</v>
      </c>
      <c r="I727" t="str">
        <f>IF(OR(AND(F727="Uitgave", C727&lt;0), AND(F727="Inkomst", C727&gt;0)), "OK", "FOUT")</f>
        <v>OK</v>
      </c>
    </row>
    <row r="728" spans="1:9" x14ac:dyDescent="0.3">
      <c r="A728" s="2">
        <v>45644</v>
      </c>
      <c r="B728" t="str">
        <f>TEXT(A728,"mmmm ")</f>
        <v xml:space="preserve">december </v>
      </c>
      <c r="C728">
        <v>-6.7</v>
      </c>
      <c r="D728" t="str" cm="1">
        <f t="array" ref="D728">IFERROR(
  _xlfn.XLOOKUP(TRUE, ISNUMBER(FIND(Trefwoorden!$A$2:$A$99, E728)), Trefwoorden!$B$2:$B$99),
  "Onbekend"
)</f>
        <v>voeding</v>
      </c>
      <c r="E728" t="s">
        <v>232</v>
      </c>
      <c r="F728" t="str">
        <f>VLOOKUP(Tabel1[[#This Row],[categorie]],Lijst!A:C,3,FALSE)</f>
        <v>Uitgave</v>
      </c>
      <c r="G728">
        <f>IF(F728="Uitgave", -ABS(C728), ABS(C728))</f>
        <v>-6.7</v>
      </c>
      <c r="H728" t="str">
        <f>VLOOKUP(Tabel1[[#This Row],[categorie]],Lijst!A:B,2,FALSE)</f>
        <v>Vast</v>
      </c>
      <c r="I728" t="str">
        <f>IF(OR(AND(F728="Uitgave", C728&lt;0), AND(F728="Inkomst", C728&gt;0)), "OK", "FOUT")</f>
        <v>OK</v>
      </c>
    </row>
    <row r="729" spans="1:9" x14ac:dyDescent="0.3">
      <c r="A729" s="2">
        <v>45644</v>
      </c>
      <c r="B729" t="str">
        <f>TEXT(A729,"mmmm ")</f>
        <v xml:space="preserve">december </v>
      </c>
      <c r="C729">
        <v>-5.29</v>
      </c>
      <c r="D729" t="str" cm="1">
        <f t="array" ref="D729">IFERROR(
  _xlfn.XLOOKUP(TRUE, ISNUMBER(FIND(Trefwoorden!$A$2:$A$99, E729)), Trefwoorden!$B$2:$B$99),
  "Onbekend"
)</f>
        <v>voeding</v>
      </c>
      <c r="E729" t="s">
        <v>233</v>
      </c>
      <c r="F729" t="str">
        <f>VLOOKUP(Tabel1[[#This Row],[categorie]],Lijst!A:C,3,FALSE)</f>
        <v>Uitgave</v>
      </c>
      <c r="G729">
        <f>IF(F729="Uitgave", -ABS(C729), ABS(C729))</f>
        <v>-5.29</v>
      </c>
      <c r="H729" t="str">
        <f>VLOOKUP(Tabel1[[#This Row],[categorie]],Lijst!A:B,2,FALSE)</f>
        <v>Vast</v>
      </c>
      <c r="I729" t="str">
        <f>IF(OR(AND(F729="Uitgave", C729&lt;0), AND(F729="Inkomst", C729&gt;0)), "OK", "FOUT")</f>
        <v>OK</v>
      </c>
    </row>
    <row r="730" spans="1:9" x14ac:dyDescent="0.3">
      <c r="A730" s="2">
        <v>45644</v>
      </c>
      <c r="B730" t="str">
        <f>TEXT(A730,"mmmm ")</f>
        <v xml:space="preserve">december </v>
      </c>
      <c r="C730">
        <v>-14</v>
      </c>
      <c r="D730" t="str" cm="1">
        <f t="array" ref="D730">IFERROR(
  _xlfn.XLOOKUP(TRUE, ISNUMBER(FIND(Trefwoorden!$A$2:$A$99, E730)), Trefwoorden!$B$2:$B$99),
  "Onbekend"
)</f>
        <v>Louis/Vis</v>
      </c>
      <c r="E730" t="s">
        <v>234</v>
      </c>
      <c r="F730" t="str">
        <f>VLOOKUP(Tabel1[[#This Row],[categorie]],Lijst!A:C,3,FALSE)</f>
        <v>Uitgave</v>
      </c>
      <c r="G730">
        <f>IF(F730="Uitgave", -ABS(C730), ABS(C730))</f>
        <v>-14</v>
      </c>
      <c r="H730" t="str">
        <f>VLOOKUP(Tabel1[[#This Row],[categorie]],Lijst!A:B,2,FALSE)</f>
        <v>Variabel</v>
      </c>
      <c r="I730" t="str">
        <f>IF(OR(AND(F730="Uitgave", C730&lt;0), AND(F730="Inkomst", C730&gt;0)), "OK", "FOUT")</f>
        <v>OK</v>
      </c>
    </row>
    <row r="731" spans="1:9" x14ac:dyDescent="0.3">
      <c r="A731" s="2">
        <v>45644</v>
      </c>
      <c r="B731" t="str">
        <f>TEXT(A731,"mmmm ")</f>
        <v xml:space="preserve">december </v>
      </c>
      <c r="C731">
        <v>-11.95</v>
      </c>
      <c r="D731" t="str" cm="1">
        <f t="array" ref="D731">IFERROR(
  _xlfn.XLOOKUP(TRUE, ISNUMBER(FIND(Trefwoorden!$A$2:$A$99, E731)), Trefwoorden!$B$2:$B$99),
  "Onbekend"
)</f>
        <v>DPG</v>
      </c>
      <c r="E731" t="s">
        <v>235</v>
      </c>
      <c r="F731" t="str">
        <f>VLOOKUP(Tabel1[[#This Row],[categorie]],Lijst!A:C,3,FALSE)</f>
        <v>Uitgave</v>
      </c>
      <c r="G731">
        <f>IF(F731="Uitgave", -ABS(C731), ABS(C731))</f>
        <v>-11.95</v>
      </c>
      <c r="H731" t="str">
        <f>VLOOKUP(Tabel1[[#This Row],[categorie]],Lijst!A:B,2,FALSE)</f>
        <v>Variabel</v>
      </c>
      <c r="I731" t="str">
        <f>IF(OR(AND(F731="Uitgave", C731&lt;0), AND(F731="Inkomst", C731&gt;0)), "OK", "FOUT")</f>
        <v>OK</v>
      </c>
    </row>
    <row r="732" spans="1:9" x14ac:dyDescent="0.3">
      <c r="A732" s="2">
        <v>45644</v>
      </c>
      <c r="B732" t="str">
        <f>TEXT(A732,"mmmm ")</f>
        <v xml:space="preserve">december </v>
      </c>
      <c r="C732">
        <v>-9.5</v>
      </c>
      <c r="D732" t="str" cm="1">
        <f t="array" ref="D732">IFERROR(
  _xlfn.XLOOKUP(TRUE, ISNUMBER(FIND(Trefwoorden!$A$2:$A$99, E732)), Trefwoorden!$B$2:$B$99),
  "Onbekend"
)</f>
        <v>Gezondheid</v>
      </c>
      <c r="E732" t="s">
        <v>231</v>
      </c>
      <c r="F732" t="s">
        <v>18</v>
      </c>
      <c r="G732">
        <f>IF(F732="Uitgave", -ABS(C732), ABS(C732))</f>
        <v>-9.5</v>
      </c>
      <c r="H732" t="str">
        <f>VLOOKUP(Tabel1[[#This Row],[categorie]],Lijst!A:B,2,FALSE)</f>
        <v>Vast</v>
      </c>
      <c r="I732" t="str">
        <f>IF(OR(AND(F732="Uitgave", C732&lt;0), AND(F732="Inkomst", C732&gt;0)), "OK", "FOUT")</f>
        <v>OK</v>
      </c>
    </row>
    <row r="733" spans="1:9" x14ac:dyDescent="0.3">
      <c r="A733" s="2">
        <v>45645</v>
      </c>
      <c r="B733" t="str">
        <f>TEXT(A733,"mmmm ")</f>
        <v xml:space="preserve">december </v>
      </c>
      <c r="C733">
        <v>-2.6</v>
      </c>
      <c r="D733" t="str" cm="1">
        <f t="array" ref="D733">IFERROR(
  _xlfn.XLOOKUP(TRUE, ISNUMBER(FIND(Trefwoorden!$A$2:$A$99, E733)), Trefwoorden!$B$2:$B$99),
  "Onbekend"
)</f>
        <v>voeding</v>
      </c>
      <c r="E733" t="s">
        <v>221</v>
      </c>
      <c r="F733" t="str">
        <f>VLOOKUP(Tabel1[[#This Row],[categorie]],Lijst!A:C,3,FALSE)</f>
        <v>Uitgave</v>
      </c>
      <c r="G733">
        <f>IF(F733="Uitgave", -ABS(C733), ABS(C733))</f>
        <v>-2.6</v>
      </c>
      <c r="H733" t="str">
        <f>VLOOKUP(Tabel1[[#This Row],[categorie]],Lijst!A:B,2,FALSE)</f>
        <v>Vast</v>
      </c>
      <c r="I733" t="str">
        <f>IF(OR(AND(F733="Uitgave", C733&lt;0), AND(F733="Inkomst", C733&gt;0)), "OK", "FOUT")</f>
        <v>OK</v>
      </c>
    </row>
    <row r="734" spans="1:9" x14ac:dyDescent="0.3">
      <c r="A734" s="2">
        <v>45645</v>
      </c>
      <c r="B734" t="str">
        <f>TEXT(A734,"mmmm ")</f>
        <v xml:space="preserve">december </v>
      </c>
      <c r="C734">
        <v>-1.5</v>
      </c>
      <c r="D734" t="str" cm="1">
        <f t="array" ref="D734">IFERROR(
  _xlfn.XLOOKUP(TRUE, ISNUMBER(FIND(Trefwoorden!$A$2:$A$99, E734)), Trefwoorden!$B$2:$B$99),
  "Onbekend"
)</f>
        <v>automaat De Lijn</v>
      </c>
      <c r="E734" t="s">
        <v>222</v>
      </c>
      <c r="F734" t="str">
        <f>VLOOKUP(Tabel1[[#This Row],[categorie]],Lijst!A:C,3,FALSE)</f>
        <v>Uitgave</v>
      </c>
      <c r="G734">
        <f>IF(F734="Uitgave", -ABS(C734), ABS(C734))</f>
        <v>-1.5</v>
      </c>
      <c r="H734" t="str">
        <f>VLOOKUP(Tabel1[[#This Row],[categorie]],Lijst!A:B,2,FALSE)</f>
        <v>Variabel</v>
      </c>
      <c r="I734" t="str">
        <f>IF(OR(AND(F734="Uitgave", C734&lt;0), AND(F734="Inkomst", C734&gt;0)), "OK", "FOUT")</f>
        <v>OK</v>
      </c>
    </row>
    <row r="735" spans="1:9" x14ac:dyDescent="0.3">
      <c r="A735" s="2">
        <v>45645</v>
      </c>
      <c r="B735" t="str">
        <f>TEXT(A735,"mmmm ")</f>
        <v xml:space="preserve">december </v>
      </c>
      <c r="C735">
        <v>-13.92</v>
      </c>
      <c r="D735" t="str" cm="1">
        <f t="array" ref="D735">IFERROR(
  _xlfn.XLOOKUP(TRUE, ISNUMBER(FIND(Trefwoorden!$A$2:$A$99, E735)), Trefwoorden!$B$2:$B$99),
  "Onbekend"
)</f>
        <v>voeding</v>
      </c>
      <c r="E735" t="s">
        <v>223</v>
      </c>
      <c r="F735" t="str">
        <f>VLOOKUP(Tabel1[[#This Row],[categorie]],Lijst!A:C,3,FALSE)</f>
        <v>Uitgave</v>
      </c>
      <c r="G735">
        <f>IF(F735="Uitgave", -ABS(C735), ABS(C735))</f>
        <v>-13.92</v>
      </c>
      <c r="H735" t="str">
        <f>VLOOKUP(Tabel1[[#This Row],[categorie]],Lijst!A:B,2,FALSE)</f>
        <v>Vast</v>
      </c>
      <c r="I735" t="str">
        <f>IF(OR(AND(F735="Uitgave", C735&lt;0), AND(F735="Inkomst", C735&gt;0)), "OK", "FOUT")</f>
        <v>OK</v>
      </c>
    </row>
    <row r="736" spans="1:9" x14ac:dyDescent="0.3">
      <c r="A736" s="2">
        <v>45645</v>
      </c>
      <c r="B736" t="str">
        <f>TEXT(A736,"mmmm ")</f>
        <v xml:space="preserve">december </v>
      </c>
      <c r="C736">
        <v>-10.71</v>
      </c>
      <c r="D736" t="str" cm="1">
        <f t="array" ref="D736">IFERROR(
  _xlfn.XLOOKUP(TRUE, ISNUMBER(FIND(Trefwoorden!$A$2:$A$99, E736)), Trefwoorden!$B$2:$B$99),
  "Onbekend"
)</f>
        <v>voeding</v>
      </c>
      <c r="E736" t="s">
        <v>224</v>
      </c>
      <c r="F736" t="str">
        <f>VLOOKUP(Tabel1[[#This Row],[categorie]],Lijst!A:C,3,FALSE)</f>
        <v>Uitgave</v>
      </c>
      <c r="G736">
        <f>IF(F736="Uitgave", -ABS(C736), ABS(C736))</f>
        <v>-10.71</v>
      </c>
      <c r="H736" t="str">
        <f>VLOOKUP(Tabel1[[#This Row],[categorie]],Lijst!A:B,2,FALSE)</f>
        <v>Vast</v>
      </c>
      <c r="I736" t="str">
        <f>IF(OR(AND(F736="Uitgave", C736&lt;0), AND(F736="Inkomst", C736&gt;0)), "OK", "FOUT")</f>
        <v>OK</v>
      </c>
    </row>
    <row r="737" spans="1:9" x14ac:dyDescent="0.3">
      <c r="A737" s="2">
        <v>45645</v>
      </c>
      <c r="B737" t="str">
        <f>TEXT(A737,"mmmm ")</f>
        <v xml:space="preserve">december </v>
      </c>
      <c r="C737">
        <v>1578.61</v>
      </c>
      <c r="D737" t="str" cm="1">
        <f t="array" ref="D737">IFERROR(
  _xlfn.XLOOKUP(TRUE, ISNUMBER(FIND(Trefwoorden!$A$2:$A$99, E737)), Trefwoorden!$B$2:$B$99),
  "Onbekend"
)</f>
        <v>Inkomsten Loon</v>
      </c>
      <c r="E737" t="s">
        <v>225</v>
      </c>
      <c r="F737" t="str">
        <f>VLOOKUP(Tabel1[[#This Row],[categorie]],Lijst!A:C,3,FALSE)</f>
        <v>Inkomst</v>
      </c>
      <c r="G737">
        <f>IF(F737="Uitgave", -ABS(C737), ABS(C737))</f>
        <v>1578.61</v>
      </c>
      <c r="H737" t="str">
        <f>VLOOKUP(Tabel1[[#This Row],[categorie]],Lijst!A:B,2,FALSE)</f>
        <v>Inkomsten</v>
      </c>
      <c r="I737" t="str">
        <f>IF(OR(AND(F737="Uitgave", C737&lt;0), AND(F737="Inkomst", C737&gt;0)), "OK", "FOUT")</f>
        <v>OK</v>
      </c>
    </row>
    <row r="738" spans="1:9" x14ac:dyDescent="0.3">
      <c r="A738" s="2">
        <v>45645</v>
      </c>
      <c r="B738" t="str">
        <f>TEXT(A738,"mmmm ")</f>
        <v xml:space="preserve">december </v>
      </c>
      <c r="C738">
        <v>-10.38</v>
      </c>
      <c r="D738" t="str" cm="1">
        <f t="array" ref="D738">IFERROR(
  _xlfn.XLOOKUP(TRUE, ISNUMBER(FIND(Trefwoorden!$A$2:$A$99, E738)), Trefwoorden!$B$2:$B$99),
  "Onbekend"
)</f>
        <v>Laadbeurt</v>
      </c>
      <c r="E738" t="s">
        <v>226</v>
      </c>
      <c r="F738" t="str">
        <f>VLOOKUP(Tabel1[[#This Row],[categorie]],Lijst!A:C,3,FALSE)</f>
        <v>Uitgave</v>
      </c>
      <c r="G738">
        <f>IF(F738="Uitgave", -ABS(C738), ABS(C738))</f>
        <v>-10.38</v>
      </c>
      <c r="H738" t="str">
        <f>VLOOKUP(Tabel1[[#This Row],[categorie]],Lijst!A:B,2,FALSE)</f>
        <v>Vast</v>
      </c>
      <c r="I738" t="str">
        <f>IF(OR(AND(F738="Uitgave", C738&lt;0), AND(F738="Inkomst", C738&gt;0)), "OK", "FOUT")</f>
        <v>OK</v>
      </c>
    </row>
    <row r="739" spans="1:9" x14ac:dyDescent="0.3">
      <c r="A739" s="2">
        <v>45645</v>
      </c>
      <c r="B739" t="str">
        <f>TEXT(A739,"mmmm ")</f>
        <v xml:space="preserve">december </v>
      </c>
      <c r="C739">
        <v>-5</v>
      </c>
      <c r="D739" t="str" cm="1">
        <f t="array" ref="D739">IFERROR(
  _xlfn.XLOOKUP(TRUE, ISNUMBER(FIND(Trefwoorden!$A$2:$A$99, E739)), Trefwoorden!$B$2:$B$99),
  "Onbekend"
)</f>
        <v>Laadbeurt</v>
      </c>
      <c r="E739" t="s">
        <v>227</v>
      </c>
      <c r="F739" t="str">
        <f>VLOOKUP(Tabel1[[#This Row],[categorie]],Lijst!A:C,3,FALSE)</f>
        <v>Uitgave</v>
      </c>
      <c r="G739">
        <f>IF(F739="Uitgave", -ABS(C739), ABS(C739))</f>
        <v>-5</v>
      </c>
      <c r="H739" t="str">
        <f>VLOOKUP(Tabel1[[#This Row],[categorie]],Lijst!A:B,2,FALSE)</f>
        <v>Vast</v>
      </c>
      <c r="I739" t="str">
        <f>IF(OR(AND(F739="Uitgave", C739&lt;0), AND(F739="Inkomst", C739&gt;0)), "OK", "FOUT")</f>
        <v>OK</v>
      </c>
    </row>
    <row r="740" spans="1:9" x14ac:dyDescent="0.3">
      <c r="A740" s="2">
        <v>45646</v>
      </c>
      <c r="B740" t="str">
        <f>TEXT(A740,"mmmm ")</f>
        <v xml:space="preserve">december </v>
      </c>
      <c r="C740">
        <v>-1.5</v>
      </c>
      <c r="D740" t="str" cm="1">
        <f t="array" ref="D740">IFERROR(
  _xlfn.XLOOKUP(TRUE, ISNUMBER(FIND(Trefwoorden!$A$2:$A$99, E740)), Trefwoorden!$B$2:$B$99),
  "Onbekend"
)</f>
        <v>automaat De Lijn</v>
      </c>
      <c r="E740" t="s">
        <v>214</v>
      </c>
      <c r="F740" t="str">
        <f>VLOOKUP(Tabel1[[#This Row],[categorie]],Lijst!A:C,3,FALSE)</f>
        <v>Uitgave</v>
      </c>
      <c r="G740">
        <f>IF(F740="Uitgave", -ABS(C740), ABS(C740))</f>
        <v>-1.5</v>
      </c>
      <c r="H740" t="str">
        <f>VLOOKUP(Tabel1[[#This Row],[categorie]],Lijst!A:B,2,FALSE)</f>
        <v>Variabel</v>
      </c>
      <c r="I740" t="str">
        <f>IF(OR(AND(F740="Uitgave", C740&lt;0), AND(F740="Inkomst", C740&gt;0)), "OK", "FOUT")</f>
        <v>OK</v>
      </c>
    </row>
    <row r="741" spans="1:9" x14ac:dyDescent="0.3">
      <c r="A741" s="2">
        <v>45646</v>
      </c>
      <c r="B741" t="str">
        <f>TEXT(A741,"mmmm ")</f>
        <v xml:space="preserve">december </v>
      </c>
      <c r="C741">
        <v>-15</v>
      </c>
      <c r="D741" t="s">
        <v>35</v>
      </c>
      <c r="E741" t="s">
        <v>216</v>
      </c>
      <c r="F741" t="str">
        <f>VLOOKUP(Tabel1[[#This Row],[categorie]],Lijst!A:C,3,FALSE)</f>
        <v>Uitgave</v>
      </c>
      <c r="G741">
        <f>IF(F741="Uitgave", -ABS(C741), ABS(C741))</f>
        <v>-15</v>
      </c>
      <c r="H741" t="str">
        <f>VLOOKUP(Tabel1[[#This Row],[categorie]],Lijst!A:B,2,FALSE)</f>
        <v>Variabel</v>
      </c>
      <c r="I741" t="str">
        <f>IF(OR(AND(F741="Uitgave", C741&lt;0), AND(F741="Inkomst", C741&gt;0)), "OK", "FOUT")</f>
        <v>OK</v>
      </c>
    </row>
    <row r="742" spans="1:9" x14ac:dyDescent="0.3">
      <c r="A742" s="2">
        <v>45646</v>
      </c>
      <c r="B742" t="str">
        <f>TEXT(A742,"mmmm ")</f>
        <v xml:space="preserve">december </v>
      </c>
      <c r="C742">
        <v>-6.67</v>
      </c>
      <c r="D742" t="str" cm="1">
        <f t="array" ref="D742">IFERROR(
  _xlfn.XLOOKUP(TRUE, ISNUMBER(FIND(Trefwoorden!$A$2:$A$99, E742)), Trefwoorden!$B$2:$B$99),
  "Onbekend"
)</f>
        <v>Action</v>
      </c>
      <c r="E742" t="s">
        <v>217</v>
      </c>
      <c r="F742" t="str">
        <f>VLOOKUP(Tabel1[[#This Row],[categorie]],Lijst!A:C,3,FALSE)</f>
        <v>Uitgave</v>
      </c>
      <c r="G742">
        <f>IF(F742="Uitgave", -ABS(C742), ABS(C742))</f>
        <v>-6.67</v>
      </c>
      <c r="H742" t="str">
        <f>VLOOKUP(Tabel1[[#This Row],[categorie]],Lijst!A:B,2,FALSE)</f>
        <v>Variabel</v>
      </c>
      <c r="I742" t="str">
        <f>IF(OR(AND(F742="Uitgave", C742&lt;0), AND(F742="Inkomst", C742&gt;0)), "OK", "FOUT")</f>
        <v>OK</v>
      </c>
    </row>
    <row r="743" spans="1:9" x14ac:dyDescent="0.3">
      <c r="A743" s="2">
        <v>45646</v>
      </c>
      <c r="B743" t="str">
        <f>TEXT(A743,"mmmm ")</f>
        <v xml:space="preserve">december </v>
      </c>
      <c r="C743">
        <v>-4.4000000000000004</v>
      </c>
      <c r="D743" t="s">
        <v>3</v>
      </c>
      <c r="E743" t="s">
        <v>218</v>
      </c>
      <c r="F743" t="str">
        <f>VLOOKUP(Tabel1[[#This Row],[categorie]],Lijst!A:C,3,FALSE)</f>
        <v>Uitgave</v>
      </c>
      <c r="G743">
        <f>IF(F743="Uitgave", -ABS(C743), ABS(C743))</f>
        <v>-4.4000000000000004</v>
      </c>
      <c r="H743" t="str">
        <f>VLOOKUP(Tabel1[[#This Row],[categorie]],Lijst!A:B,2,FALSE)</f>
        <v>Vast</v>
      </c>
      <c r="I743" t="str">
        <f>IF(OR(AND(F743="Uitgave", C743&lt;0), AND(F743="Inkomst", C743&gt;0)), "OK", "FOUT")</f>
        <v>OK</v>
      </c>
    </row>
    <row r="744" spans="1:9" x14ac:dyDescent="0.3">
      <c r="A744" s="2">
        <v>45646</v>
      </c>
      <c r="B744" t="str">
        <f>TEXT(A744,"mmmm ")</f>
        <v xml:space="preserve">december </v>
      </c>
      <c r="C744">
        <v>-52.31</v>
      </c>
      <c r="D744" t="str" cm="1">
        <f t="array" ref="D744">IFERROR(
  _xlfn.XLOOKUP(TRUE, ISNUMBER(FIND(Trefwoorden!$A$2:$A$99, E744)), Trefwoorden!$B$2:$B$99),
  "Onbekend"
)</f>
        <v>AXA</v>
      </c>
      <c r="E744" t="s">
        <v>219</v>
      </c>
      <c r="F744" t="str">
        <f>VLOOKUP(Tabel1[[#This Row],[categorie]],Lijst!A:C,3,FALSE)</f>
        <v>Uitgave</v>
      </c>
      <c r="G744">
        <f>IF(F744="Uitgave", -ABS(C744), ABS(C744))</f>
        <v>-52.31</v>
      </c>
      <c r="H744" t="str">
        <f>VLOOKUP(Tabel1[[#This Row],[categorie]],Lijst!A:B,2,FALSE)</f>
        <v>Vast</v>
      </c>
      <c r="I744" t="str">
        <f>IF(OR(AND(F744="Uitgave", C744&lt;0), AND(F744="Inkomst", C744&gt;0)), "OK", "FOUT")</f>
        <v>OK</v>
      </c>
    </row>
    <row r="745" spans="1:9" x14ac:dyDescent="0.3">
      <c r="A745" s="2">
        <v>45646</v>
      </c>
      <c r="B745" t="str">
        <f>TEXT(A745,"mmmm ")</f>
        <v xml:space="preserve">december </v>
      </c>
      <c r="C745">
        <v>-122.94</v>
      </c>
      <c r="D745" t="str" cm="1">
        <f t="array" ref="D745">IFERROR(
  _xlfn.XLOOKUP(TRUE, ISNUMBER(FIND(Trefwoorden!$A$2:$A$99, E745)), Trefwoorden!$B$2:$B$99),
  "Onbekend"
)</f>
        <v>GSM Bram</v>
      </c>
      <c r="E745" t="s">
        <v>220</v>
      </c>
      <c r="F745" t="str">
        <f>VLOOKUP(Tabel1[[#This Row],[categorie]],Lijst!A:C,3,FALSE)</f>
        <v>Uitgave</v>
      </c>
      <c r="G745">
        <f>IF(F745="Uitgave", -ABS(C745), ABS(C745))</f>
        <v>-122.94</v>
      </c>
      <c r="H745" t="str">
        <f>VLOOKUP(Tabel1[[#This Row],[categorie]],Lijst!A:B,2,FALSE)</f>
        <v>Vast</v>
      </c>
      <c r="I745" t="str">
        <f>IF(OR(AND(F745="Uitgave", C745&lt;0), AND(F745="Inkomst", C745&gt;0)), "OK", "FOUT")</f>
        <v>OK</v>
      </c>
    </row>
    <row r="746" spans="1:9" x14ac:dyDescent="0.3">
      <c r="A746" s="2">
        <v>45646</v>
      </c>
      <c r="B746" t="str">
        <f>TEXT(A746,"mmmm ")</f>
        <v xml:space="preserve">december </v>
      </c>
      <c r="C746">
        <v>4.8</v>
      </c>
      <c r="D746" t="s">
        <v>75</v>
      </c>
      <c r="E746" t="s">
        <v>215</v>
      </c>
      <c r="F746" t="s">
        <v>17</v>
      </c>
      <c r="G746">
        <f>IF(F746="Uitgave", -ABS(C746), ABS(C746))</f>
        <v>4.8</v>
      </c>
      <c r="H746" t="str">
        <f>VLOOKUP(Tabel1[[#This Row],[categorie]],Lijst!A:B,2,FALSE)</f>
        <v>Variabel</v>
      </c>
      <c r="I746" t="str">
        <f>IF(OR(AND(F746="Uitgave", C746&lt;0), AND(F746="Inkomst", C746&gt;0)), "OK", "FOUT")</f>
        <v>OK</v>
      </c>
    </row>
    <row r="747" spans="1:9" x14ac:dyDescent="0.3">
      <c r="A747" s="2">
        <v>45647</v>
      </c>
      <c r="B747" t="str">
        <f>TEXT(A747,"mmmm ")</f>
        <v xml:space="preserve">december </v>
      </c>
      <c r="C747">
        <v>-3.75</v>
      </c>
      <c r="D747" t="str" cm="1">
        <f t="array" ref="D747">IFERROR(
  _xlfn.XLOOKUP(TRUE, ISNUMBER(FIND(Trefwoorden!$A$2:$A$99, E747)), Trefwoorden!$B$2:$B$99),
  "Onbekend"
)</f>
        <v>voeding</v>
      </c>
      <c r="E747" t="s">
        <v>212</v>
      </c>
      <c r="F747" t="str">
        <f>VLOOKUP(Tabel1[[#This Row],[categorie]],Lijst!A:C,3,FALSE)</f>
        <v>Uitgave</v>
      </c>
      <c r="G747">
        <f>IF(F747="Uitgave", -ABS(C747), ABS(C747))</f>
        <v>-3.75</v>
      </c>
      <c r="H747" t="str">
        <f>VLOOKUP(Tabel1[[#This Row],[categorie]],Lijst!A:B,2,FALSE)</f>
        <v>Vast</v>
      </c>
      <c r="I747" t="str">
        <f>IF(OR(AND(F747="Uitgave", C747&lt;0), AND(F747="Inkomst", C747&gt;0)), "OK", "FOUT")</f>
        <v>OK</v>
      </c>
    </row>
    <row r="748" spans="1:9" x14ac:dyDescent="0.3">
      <c r="A748" s="2">
        <v>45647</v>
      </c>
      <c r="B748" t="str">
        <f>TEXT(A748,"mmmm ")</f>
        <v xml:space="preserve">december </v>
      </c>
      <c r="C748">
        <v>-20.62</v>
      </c>
      <c r="D748" t="str" cm="1">
        <f t="array" ref="D748">IFERROR(
  _xlfn.XLOOKUP(TRUE, ISNUMBER(FIND(Trefwoorden!$A$2:$A$99, E748)), Trefwoorden!$B$2:$B$99),
  "Onbekend"
)</f>
        <v>Gezondheid</v>
      </c>
      <c r="E748" t="s">
        <v>213</v>
      </c>
      <c r="F748" t="s">
        <v>18</v>
      </c>
      <c r="G748">
        <f>IF(F748="Uitgave", -ABS(C748), ABS(C748))</f>
        <v>-20.62</v>
      </c>
      <c r="H748" t="str">
        <f>VLOOKUP(Tabel1[[#This Row],[categorie]],Lijst!A:B,2,FALSE)</f>
        <v>Vast</v>
      </c>
      <c r="I748" t="str">
        <f>IF(OR(AND(F748="Uitgave", C748&lt;0), AND(F748="Inkomst", C748&gt;0)), "OK", "FOUT")</f>
        <v>OK</v>
      </c>
    </row>
    <row r="749" spans="1:9" x14ac:dyDescent="0.3">
      <c r="A749" s="2">
        <v>45648</v>
      </c>
      <c r="B749" t="str">
        <f>TEXT(A749,"mmmm ")</f>
        <v xml:space="preserve">december </v>
      </c>
      <c r="C749">
        <v>-17.7</v>
      </c>
      <c r="D749" t="str" cm="1">
        <f t="array" ref="D749">IFERROR(
  _xlfn.XLOOKUP(TRUE, ISNUMBER(FIND(Trefwoorden!$A$2:$A$99, E749)), Trefwoorden!$B$2:$B$99),
  "Onbekend"
)</f>
        <v>Louis/Vis</v>
      </c>
      <c r="E749" t="s">
        <v>211</v>
      </c>
      <c r="F749" t="str">
        <f>VLOOKUP(Tabel1[[#This Row],[categorie]],Lijst!A:C,3,FALSE)</f>
        <v>Uitgave</v>
      </c>
      <c r="G749">
        <f>IF(F749="Uitgave", -ABS(C749), ABS(C749))</f>
        <v>-17.7</v>
      </c>
      <c r="H749" t="str">
        <f>VLOOKUP(Tabel1[[#This Row],[categorie]],Lijst!A:B,2,FALSE)</f>
        <v>Variabel</v>
      </c>
      <c r="I749" t="str">
        <f>IF(OR(AND(F749="Uitgave", C749&lt;0), AND(F749="Inkomst", C749&gt;0)), "OK", "FOUT")</f>
        <v>OK</v>
      </c>
    </row>
    <row r="750" spans="1:9" x14ac:dyDescent="0.3">
      <c r="A750" s="2">
        <v>45649</v>
      </c>
      <c r="B750" t="str">
        <f>TEXT(A750,"mmmm ")</f>
        <v xml:space="preserve">december </v>
      </c>
      <c r="C750">
        <v>-48.48</v>
      </c>
      <c r="D750" t="str" cm="1">
        <f t="array" ref="D750">IFERROR(
  _xlfn.XLOOKUP(TRUE, ISNUMBER(FIND(Trefwoorden!$A$2:$A$99, E750)), Trefwoorden!$B$2:$B$99),
  "Onbekend"
)</f>
        <v>kruidvat</v>
      </c>
      <c r="E750" t="s">
        <v>195</v>
      </c>
      <c r="F750" t="str">
        <f>VLOOKUP(Tabel1[[#This Row],[categorie]],Lijst!A:C,3,FALSE)</f>
        <v>Uitgave</v>
      </c>
      <c r="G750">
        <f>IF(F750="Uitgave", -ABS(C750), ABS(C750))</f>
        <v>-48.48</v>
      </c>
      <c r="H750" t="str">
        <f>VLOOKUP(Tabel1[[#This Row],[categorie]],Lijst!A:B,2,FALSE)</f>
        <v>Variabel</v>
      </c>
      <c r="I750" t="str">
        <f>IF(OR(AND(F750="Uitgave", C750&lt;0), AND(F750="Inkomst", C750&gt;0)), "OK", "FOUT")</f>
        <v>OK</v>
      </c>
    </row>
    <row r="751" spans="1:9" x14ac:dyDescent="0.3">
      <c r="A751" s="2">
        <v>45649</v>
      </c>
      <c r="B751" t="str">
        <f>TEXT(A751,"mmmm ")</f>
        <v xml:space="preserve">december </v>
      </c>
      <c r="C751">
        <v>-14.99</v>
      </c>
      <c r="D751" t="str" cm="1">
        <f t="array" ref="D751">IFERROR(
  _xlfn.XLOOKUP(TRUE, ISNUMBER(FIND(Trefwoorden!$A$2:$A$99, E751)), Trefwoorden!$B$2:$B$99),
  "Onbekend"
)</f>
        <v>Louis/Vis</v>
      </c>
      <c r="E751" t="s">
        <v>197</v>
      </c>
      <c r="F751" t="str">
        <f>VLOOKUP(Tabel1[[#This Row],[categorie]],Lijst!A:C,3,FALSE)</f>
        <v>Uitgave</v>
      </c>
      <c r="G751">
        <f>IF(F751="Uitgave", -ABS(C751), ABS(C751))</f>
        <v>-14.99</v>
      </c>
      <c r="H751" t="str">
        <f>VLOOKUP(Tabel1[[#This Row],[categorie]],Lijst!A:B,2,FALSE)</f>
        <v>Variabel</v>
      </c>
      <c r="I751" t="str">
        <f>IF(OR(AND(F751="Uitgave", C751&lt;0), AND(F751="Inkomst", C751&gt;0)), "OK", "FOUT")</f>
        <v>OK</v>
      </c>
    </row>
    <row r="752" spans="1:9" x14ac:dyDescent="0.3">
      <c r="A752" s="2">
        <v>45649</v>
      </c>
      <c r="B752" t="str">
        <f>TEXT(A752,"mmmm ")</f>
        <v xml:space="preserve">december </v>
      </c>
      <c r="C752">
        <v>-28</v>
      </c>
      <c r="D752" t="str" cm="1">
        <f t="array" ref="D752">IFERROR(
  _xlfn.XLOOKUP(TRUE, ISNUMBER(FIND(Trefwoorden!$A$2:$A$99, E752)), Trefwoorden!$B$2:$B$99),
  "Onbekend"
)</f>
        <v>Louis/Vis</v>
      </c>
      <c r="E752" t="s">
        <v>198</v>
      </c>
      <c r="F752" t="str">
        <f>VLOOKUP(Tabel1[[#This Row],[categorie]],Lijst!A:C,3,FALSE)</f>
        <v>Uitgave</v>
      </c>
      <c r="G752">
        <f>IF(F752="Uitgave", -ABS(C752), ABS(C752))</f>
        <v>-28</v>
      </c>
      <c r="H752" t="str">
        <f>VLOOKUP(Tabel1[[#This Row],[categorie]],Lijst!A:B,2,FALSE)</f>
        <v>Variabel</v>
      </c>
      <c r="I752" t="str">
        <f>IF(OR(AND(F752="Uitgave", C752&lt;0), AND(F752="Inkomst", C752&gt;0)), "OK", "FOUT")</f>
        <v>OK</v>
      </c>
    </row>
    <row r="753" spans="1:9" x14ac:dyDescent="0.3">
      <c r="A753" s="2">
        <v>45649</v>
      </c>
      <c r="B753" t="str">
        <f>TEXT(A753,"mmmm ")</f>
        <v xml:space="preserve">december </v>
      </c>
      <c r="C753">
        <v>-15.03</v>
      </c>
      <c r="D753" t="str" cm="1">
        <f t="array" ref="D753">IFERROR(
  _xlfn.XLOOKUP(TRUE, ISNUMBER(FIND(Trefwoorden!$A$2:$A$99, E753)), Trefwoorden!$B$2:$B$99),
  "Onbekend"
)</f>
        <v>voeding</v>
      </c>
      <c r="E753" t="s">
        <v>200</v>
      </c>
      <c r="F753" t="str">
        <f>VLOOKUP(Tabel1[[#This Row],[categorie]],Lijst!A:C,3,FALSE)</f>
        <v>Uitgave</v>
      </c>
      <c r="G753">
        <f>IF(F753="Uitgave", -ABS(C753), ABS(C753))</f>
        <v>-15.03</v>
      </c>
      <c r="H753" t="str">
        <f>VLOOKUP(Tabel1[[#This Row],[categorie]],Lijst!A:B,2,FALSE)</f>
        <v>Vast</v>
      </c>
      <c r="I753" t="str">
        <f>IF(OR(AND(F753="Uitgave", C753&lt;0), AND(F753="Inkomst", C753&gt;0)), "OK", "FOUT")</f>
        <v>OK</v>
      </c>
    </row>
    <row r="754" spans="1:9" x14ac:dyDescent="0.3">
      <c r="A754" s="2">
        <v>45649</v>
      </c>
      <c r="B754" t="str">
        <f>TEXT(A754,"mmmm ")</f>
        <v xml:space="preserve">december </v>
      </c>
      <c r="C754">
        <v>-33.03</v>
      </c>
      <c r="D754" t="str" cm="1">
        <f t="array" ref="D754">IFERROR(
  _xlfn.XLOOKUP(TRUE, ISNUMBER(FIND(Trefwoorden!$A$2:$A$99, E754)), Trefwoorden!$B$2:$B$99),
  "Onbekend"
)</f>
        <v>voeding</v>
      </c>
      <c r="E754" t="s">
        <v>201</v>
      </c>
      <c r="F754" t="str">
        <f>VLOOKUP(Tabel1[[#This Row],[categorie]],Lijst!A:C,3,FALSE)</f>
        <v>Uitgave</v>
      </c>
      <c r="G754">
        <f>IF(F754="Uitgave", -ABS(C754), ABS(C754))</f>
        <v>-33.03</v>
      </c>
      <c r="H754" t="str">
        <f>VLOOKUP(Tabel1[[#This Row],[categorie]],Lijst!A:B,2,FALSE)</f>
        <v>Vast</v>
      </c>
      <c r="I754" t="str">
        <f>IF(OR(AND(F754="Uitgave", C754&lt;0), AND(F754="Inkomst", C754&gt;0)), "OK", "FOUT")</f>
        <v>OK</v>
      </c>
    </row>
    <row r="755" spans="1:9" x14ac:dyDescent="0.3">
      <c r="A755" s="2">
        <v>45649</v>
      </c>
      <c r="B755" t="str">
        <f>TEXT(A755,"mmmm ")</f>
        <v xml:space="preserve">december </v>
      </c>
      <c r="C755">
        <v>-3.65</v>
      </c>
      <c r="D755" t="str" cm="1">
        <f t="array" ref="D755">IFERROR(
  _xlfn.XLOOKUP(TRUE, ISNUMBER(FIND(Trefwoorden!$A$2:$A$99, E755)), Trefwoorden!$B$2:$B$99),
  "Onbekend"
)</f>
        <v>voeding</v>
      </c>
      <c r="E755" t="s">
        <v>202</v>
      </c>
      <c r="F755" t="str">
        <f>VLOOKUP(Tabel1[[#This Row],[categorie]],Lijst!A:C,3,FALSE)</f>
        <v>Uitgave</v>
      </c>
      <c r="G755">
        <f>IF(F755="Uitgave", -ABS(C755), ABS(C755))</f>
        <v>-3.65</v>
      </c>
      <c r="H755" t="str">
        <f>VLOOKUP(Tabel1[[#This Row],[categorie]],Lijst!A:B,2,FALSE)</f>
        <v>Vast</v>
      </c>
      <c r="I755" t="str">
        <f>IF(OR(AND(F755="Uitgave", C755&lt;0), AND(F755="Inkomst", C755&gt;0)), "OK", "FOUT")</f>
        <v>OK</v>
      </c>
    </row>
    <row r="756" spans="1:9" x14ac:dyDescent="0.3">
      <c r="A756" s="2">
        <v>45649</v>
      </c>
      <c r="B756" t="str">
        <f>TEXT(A756,"mmmm ")</f>
        <v xml:space="preserve">december </v>
      </c>
      <c r="C756">
        <v>-9</v>
      </c>
      <c r="D756" t="str" cm="1">
        <f t="array" ref="D756">IFERROR(
  _xlfn.XLOOKUP(TRUE, ISNUMBER(FIND(Trefwoorden!$A$2:$A$99, E756)), Trefwoorden!$B$2:$B$99),
  "Onbekend"
)</f>
        <v>voeding</v>
      </c>
      <c r="E756" t="s">
        <v>203</v>
      </c>
      <c r="F756" t="str">
        <f>VLOOKUP(Tabel1[[#This Row],[categorie]],Lijst!A:C,3,FALSE)</f>
        <v>Uitgave</v>
      </c>
      <c r="G756">
        <f>IF(F756="Uitgave", -ABS(C756), ABS(C756))</f>
        <v>-9</v>
      </c>
      <c r="H756" t="str">
        <f>VLOOKUP(Tabel1[[#This Row],[categorie]],Lijst!A:B,2,FALSE)</f>
        <v>Vast</v>
      </c>
      <c r="I756" t="str">
        <f>IF(OR(AND(F756="Uitgave", C756&lt;0), AND(F756="Inkomst", C756&gt;0)), "OK", "FOUT")</f>
        <v>OK</v>
      </c>
    </row>
    <row r="757" spans="1:9" x14ac:dyDescent="0.3">
      <c r="A757" s="2">
        <v>45649</v>
      </c>
      <c r="B757" t="str">
        <f>TEXT(A757,"mmmm ")</f>
        <v xml:space="preserve">december </v>
      </c>
      <c r="C757">
        <v>-2.33</v>
      </c>
      <c r="D757" t="str" cm="1">
        <f t="array" ref="D757">IFERROR(
  _xlfn.XLOOKUP(TRUE, ISNUMBER(FIND(Trefwoorden!$A$2:$A$99, E757)), Trefwoorden!$B$2:$B$99),
  "Onbekend"
)</f>
        <v>Laadbeurt</v>
      </c>
      <c r="E757" t="s">
        <v>204</v>
      </c>
      <c r="F757" t="str">
        <f>VLOOKUP(Tabel1[[#This Row],[categorie]],Lijst!A:C,3,FALSE)</f>
        <v>Uitgave</v>
      </c>
      <c r="G757">
        <f>IF(F757="Uitgave", -ABS(C757), ABS(C757))</f>
        <v>-2.33</v>
      </c>
      <c r="H757" t="str">
        <f>VLOOKUP(Tabel1[[#This Row],[categorie]],Lijst!A:B,2,FALSE)</f>
        <v>Vast</v>
      </c>
      <c r="I757" t="str">
        <f>IF(OR(AND(F757="Uitgave", C757&lt;0), AND(F757="Inkomst", C757&gt;0)), "OK", "FOUT")</f>
        <v>OK</v>
      </c>
    </row>
    <row r="758" spans="1:9" x14ac:dyDescent="0.3">
      <c r="A758" s="2">
        <v>45649</v>
      </c>
      <c r="B758" t="str">
        <f>TEXT(A758,"mmmm ")</f>
        <v xml:space="preserve">december </v>
      </c>
      <c r="C758">
        <v>-9.4</v>
      </c>
      <c r="D758" t="s">
        <v>3</v>
      </c>
      <c r="E758" t="s">
        <v>206</v>
      </c>
      <c r="F758" t="str">
        <f>VLOOKUP(Tabel1[[#This Row],[categorie]],Lijst!A:C,3,FALSE)</f>
        <v>Uitgave</v>
      </c>
      <c r="G758">
        <f>IF(F758="Uitgave", -ABS(C758), ABS(C758))</f>
        <v>-9.4</v>
      </c>
      <c r="H758" t="str">
        <f>VLOOKUP(Tabel1[[#This Row],[categorie]],Lijst!A:B,2,FALSE)</f>
        <v>Vast</v>
      </c>
      <c r="I758" t="str">
        <f>IF(OR(AND(F758="Uitgave", C758&lt;0), AND(F758="Inkomst", C758&gt;0)), "OK", "FOUT")</f>
        <v>OK</v>
      </c>
    </row>
    <row r="759" spans="1:9" x14ac:dyDescent="0.3">
      <c r="A759" s="2">
        <v>45649</v>
      </c>
      <c r="B759" t="str">
        <f>TEXT(A759,"mmmm ")</f>
        <v xml:space="preserve">december </v>
      </c>
      <c r="C759">
        <v>-1.5</v>
      </c>
      <c r="D759" t="s">
        <v>22</v>
      </c>
      <c r="E759" t="s">
        <v>207</v>
      </c>
      <c r="F759" t="str">
        <f>VLOOKUP(Tabel1[[#This Row],[categorie]],Lijst!A:C,3,FALSE)</f>
        <v>Uitgave</v>
      </c>
      <c r="G759">
        <f>IF(F759="Uitgave", -ABS(C759), ABS(C759))</f>
        <v>-1.5</v>
      </c>
      <c r="H759" t="str">
        <f>VLOOKUP(Tabel1[[#This Row],[categorie]],Lijst!A:B,2,FALSE)</f>
        <v>Variabel</v>
      </c>
      <c r="I759" t="str">
        <f>IF(OR(AND(F759="Uitgave", C759&lt;0), AND(F759="Inkomst", C759&gt;0)), "OK", "FOUT")</f>
        <v>OK</v>
      </c>
    </row>
    <row r="760" spans="1:9" x14ac:dyDescent="0.3">
      <c r="A760" s="2">
        <v>45649</v>
      </c>
      <c r="B760" t="str">
        <f>TEXT(A760,"mmmm ")</f>
        <v xml:space="preserve">december </v>
      </c>
      <c r="C760">
        <v>-1.5</v>
      </c>
      <c r="D760" t="str" cm="1">
        <f t="array" ref="D760">IFERROR(
  _xlfn.XLOOKUP(TRUE, ISNUMBER(FIND(Trefwoorden!$A$2:$A$99, E760)), Trefwoorden!$B$2:$B$99),
  "Onbekend"
)</f>
        <v>automaat De Lijn</v>
      </c>
      <c r="E760" t="s">
        <v>208</v>
      </c>
      <c r="F760" t="str">
        <f>VLOOKUP(Tabel1[[#This Row],[categorie]],Lijst!A:C,3,FALSE)</f>
        <v>Uitgave</v>
      </c>
      <c r="G760">
        <f>IF(F760="Uitgave", -ABS(C760), ABS(C760))</f>
        <v>-1.5</v>
      </c>
      <c r="H760" t="str">
        <f>VLOOKUP(Tabel1[[#This Row],[categorie]],Lijst!A:B,2,FALSE)</f>
        <v>Variabel</v>
      </c>
      <c r="I760" t="str">
        <f>IF(OR(AND(F760="Uitgave", C760&lt;0), AND(F760="Inkomst", C760&gt;0)), "OK", "FOUT")</f>
        <v>OK</v>
      </c>
    </row>
    <row r="761" spans="1:9" x14ac:dyDescent="0.3">
      <c r="A761" s="2">
        <v>45649</v>
      </c>
      <c r="B761" t="str">
        <f>TEXT(A761,"mmmm ")</f>
        <v xml:space="preserve">december </v>
      </c>
      <c r="C761">
        <v>-5.63</v>
      </c>
      <c r="D761" t="str" cm="1">
        <f t="array" ref="D761">IFERROR(
  _xlfn.XLOOKUP(TRUE, ISNUMBER(FIND(Trefwoorden!$A$2:$A$99, E761)), Trefwoorden!$B$2:$B$99),
  "Onbekend"
)</f>
        <v>voeding</v>
      </c>
      <c r="E761" t="s">
        <v>209</v>
      </c>
      <c r="F761" t="str">
        <f>VLOOKUP(Tabel1[[#This Row],[categorie]],Lijst!A:C,3,FALSE)</f>
        <v>Uitgave</v>
      </c>
      <c r="G761">
        <f>IF(F761="Uitgave", -ABS(C761), ABS(C761))</f>
        <v>-5.63</v>
      </c>
      <c r="H761" t="str">
        <f>VLOOKUP(Tabel1[[#This Row],[categorie]],Lijst!A:B,2,FALSE)</f>
        <v>Vast</v>
      </c>
      <c r="I761" t="str">
        <f>IF(OR(AND(F761="Uitgave", C761&lt;0), AND(F761="Inkomst", C761&gt;0)), "OK", "FOUT")</f>
        <v>OK</v>
      </c>
    </row>
    <row r="762" spans="1:9" x14ac:dyDescent="0.3">
      <c r="A762" s="2">
        <v>45649</v>
      </c>
      <c r="B762" t="str">
        <f>TEXT(A762,"mmmm ")</f>
        <v xml:space="preserve">december </v>
      </c>
      <c r="C762">
        <v>-6.78</v>
      </c>
      <c r="D762" t="s">
        <v>3</v>
      </c>
      <c r="E762" t="s">
        <v>210</v>
      </c>
      <c r="F762" t="str">
        <f>VLOOKUP(Tabel1[[#This Row],[categorie]],Lijst!A:C,3,FALSE)</f>
        <v>Uitgave</v>
      </c>
      <c r="G762">
        <f>IF(F762="Uitgave", -ABS(C762), ABS(C762))</f>
        <v>-6.78</v>
      </c>
      <c r="H762" t="str">
        <f>VLOOKUP(Tabel1[[#This Row],[categorie]],Lijst!A:B,2,FALSE)</f>
        <v>Vast</v>
      </c>
      <c r="I762" t="str">
        <f>IF(OR(AND(F762="Uitgave", C762&lt;0), AND(F762="Inkomst", C762&gt;0)), "OK", "FOUT")</f>
        <v>OK</v>
      </c>
    </row>
    <row r="763" spans="1:9" x14ac:dyDescent="0.3">
      <c r="A763" s="2">
        <v>45649</v>
      </c>
      <c r="B763" t="str">
        <f>TEXT(A763,"mmmm ")</f>
        <v xml:space="preserve">december </v>
      </c>
      <c r="C763">
        <v>-27.9</v>
      </c>
      <c r="D763" t="s">
        <v>9</v>
      </c>
      <c r="E763" t="s">
        <v>196</v>
      </c>
      <c r="F763" t="s">
        <v>18</v>
      </c>
      <c r="G763">
        <f>IF(F763="Uitgave", -ABS(C763), ABS(C763))</f>
        <v>-27.9</v>
      </c>
      <c r="H763" t="str">
        <f>VLOOKUP(Tabel1[[#This Row],[categorie]],Lijst!A:B,2,FALSE)</f>
        <v>Variabel</v>
      </c>
      <c r="I763" t="str">
        <f>IF(OR(AND(F763="Uitgave", C763&lt;0), AND(F763="Inkomst", C763&gt;0)), "OK", "FOUT")</f>
        <v>OK</v>
      </c>
    </row>
    <row r="764" spans="1:9" x14ac:dyDescent="0.3">
      <c r="A764" s="2">
        <v>45649</v>
      </c>
      <c r="B764" t="str">
        <f>TEXT(A764,"mmmm ")</f>
        <v xml:space="preserve">december </v>
      </c>
      <c r="C764">
        <v>-16.3</v>
      </c>
      <c r="D764" t="s">
        <v>9</v>
      </c>
      <c r="E764" t="s">
        <v>205</v>
      </c>
      <c r="F764" t="s">
        <v>18</v>
      </c>
      <c r="G764">
        <f>IF(F764="Uitgave", -ABS(C764), ABS(C764))</f>
        <v>-16.3</v>
      </c>
      <c r="H764" t="str">
        <f>VLOOKUP(Tabel1[[#This Row],[categorie]],Lijst!A:B,2,FALSE)</f>
        <v>Variabel</v>
      </c>
      <c r="I764" t="str">
        <f>IF(OR(AND(F764="Uitgave", C764&lt;0), AND(F764="Inkomst", C764&gt;0)), "OK", "FOUT")</f>
        <v>OK</v>
      </c>
    </row>
    <row r="765" spans="1:9" x14ac:dyDescent="0.3">
      <c r="A765" s="2">
        <v>45649</v>
      </c>
      <c r="B765" t="str">
        <f>TEXT(A765,"mmmm ")</f>
        <v xml:space="preserve">december </v>
      </c>
      <c r="C765">
        <v>80</v>
      </c>
      <c r="D765" t="str" cm="1">
        <f t="array" ref="D765">IFERROR(
  _xlfn.XLOOKUP(TRUE, ISNUMBER(FIND(Trefwoorden!$A$2:$A$99, E765)), Trefwoorden!$B$2:$B$99),
  "Onbekend"
)</f>
        <v>Coolblue</v>
      </c>
      <c r="E765" t="s">
        <v>199</v>
      </c>
      <c r="F765" t="s">
        <v>17</v>
      </c>
      <c r="G765">
        <f>IF(F765="Uitgave", -ABS(C765), ABS(C765))</f>
        <v>80</v>
      </c>
      <c r="H765" t="str">
        <f>VLOOKUP(Tabel1[[#This Row],[categorie]],Lijst!A:B,2,FALSE)</f>
        <v>Variabel</v>
      </c>
      <c r="I765" t="str">
        <f>IF(OR(AND(F765="Uitgave", C765&lt;0), AND(F765="Inkomst", C765&gt;0)), "OK", "FOUT")</f>
        <v>OK</v>
      </c>
    </row>
    <row r="766" spans="1:9" x14ac:dyDescent="0.3">
      <c r="A766" s="2">
        <v>45650</v>
      </c>
      <c r="B766" t="str">
        <f>TEXT(A766,"mmmm ")</f>
        <v xml:space="preserve">december </v>
      </c>
      <c r="C766">
        <v>-1.5</v>
      </c>
      <c r="D766" t="str" cm="1">
        <f t="array" ref="D766">IFERROR(
  _xlfn.XLOOKUP(TRUE, ISNUMBER(FIND(Trefwoorden!$A$2:$A$99, E766)), Trefwoorden!$B$2:$B$99),
  "Onbekend"
)</f>
        <v>automaat De Lijn</v>
      </c>
      <c r="E766" t="s">
        <v>188</v>
      </c>
      <c r="F766" t="str">
        <f>VLOOKUP(Tabel1[[#This Row],[categorie]],Lijst!A:C,3,FALSE)</f>
        <v>Uitgave</v>
      </c>
      <c r="G766">
        <f>IF(F766="Uitgave", -ABS(C766), ABS(C766))</f>
        <v>-1.5</v>
      </c>
      <c r="H766" t="str">
        <f>VLOOKUP(Tabel1[[#This Row],[categorie]],Lijst!A:B,2,FALSE)</f>
        <v>Variabel</v>
      </c>
      <c r="I766" t="str">
        <f>IF(OR(AND(F766="Uitgave", C766&lt;0), AND(F766="Inkomst", C766&gt;0)), "OK", "FOUT")</f>
        <v>OK</v>
      </c>
    </row>
    <row r="767" spans="1:9" x14ac:dyDescent="0.3">
      <c r="A767" s="2">
        <v>45650</v>
      </c>
      <c r="B767" t="str">
        <f>TEXT(A767,"mmmm ")</f>
        <v xml:space="preserve">december </v>
      </c>
      <c r="C767">
        <v>-1.7</v>
      </c>
      <c r="D767" t="str" cm="1">
        <f t="array" ref="D767">IFERROR(
  _xlfn.XLOOKUP(TRUE, ISNUMBER(FIND(Trefwoorden!$A$2:$A$99, E767)), Trefwoorden!$B$2:$B$99),
  "Onbekend"
)</f>
        <v>automaat De Lijn</v>
      </c>
      <c r="E767" t="s">
        <v>189</v>
      </c>
      <c r="F767" t="str">
        <f>VLOOKUP(Tabel1[[#This Row],[categorie]],Lijst!A:C,3,FALSE)</f>
        <v>Uitgave</v>
      </c>
      <c r="G767">
        <f>IF(F767="Uitgave", -ABS(C767), ABS(C767))</f>
        <v>-1.7</v>
      </c>
      <c r="H767" t="str">
        <f>VLOOKUP(Tabel1[[#This Row],[categorie]],Lijst!A:B,2,FALSE)</f>
        <v>Variabel</v>
      </c>
      <c r="I767" t="str">
        <f>IF(OR(AND(F767="Uitgave", C767&lt;0), AND(F767="Inkomst", C767&gt;0)), "OK", "FOUT")</f>
        <v>OK</v>
      </c>
    </row>
    <row r="768" spans="1:9" x14ac:dyDescent="0.3">
      <c r="A768" s="2">
        <v>45650</v>
      </c>
      <c r="B768" t="str">
        <f>TEXT(A768,"mmmm ")</f>
        <v xml:space="preserve">december </v>
      </c>
      <c r="C768">
        <v>-18.8</v>
      </c>
      <c r="D768" t="str" cm="1">
        <f t="array" ref="D768">IFERROR(
  _xlfn.XLOOKUP(TRUE, ISNUMBER(FIND(Trefwoorden!$A$2:$A$99, E768)), Trefwoorden!$B$2:$B$99),
  "Onbekend"
)</f>
        <v>voeding</v>
      </c>
      <c r="E768" t="s">
        <v>190</v>
      </c>
      <c r="F768" t="str">
        <f>VLOOKUP(Tabel1[[#This Row],[categorie]],Lijst!A:C,3,FALSE)</f>
        <v>Uitgave</v>
      </c>
      <c r="G768">
        <f>IF(F768="Uitgave", -ABS(C768), ABS(C768))</f>
        <v>-18.8</v>
      </c>
      <c r="H768" t="str">
        <f>VLOOKUP(Tabel1[[#This Row],[categorie]],Lijst!A:B,2,FALSE)</f>
        <v>Vast</v>
      </c>
      <c r="I768" t="str">
        <f>IF(OR(AND(F768="Uitgave", C768&lt;0), AND(F768="Inkomst", C768&gt;0)), "OK", "FOUT")</f>
        <v>OK</v>
      </c>
    </row>
    <row r="769" spans="1:9" x14ac:dyDescent="0.3">
      <c r="A769" s="2">
        <v>45650</v>
      </c>
      <c r="B769" t="str">
        <f>TEXT(A769,"mmmm ")</f>
        <v xml:space="preserve">december </v>
      </c>
      <c r="C769">
        <v>-10.85</v>
      </c>
      <c r="D769" t="str" cm="1">
        <f t="array" ref="D769">IFERROR(
  _xlfn.XLOOKUP(TRUE, ISNUMBER(FIND(Trefwoorden!$A$2:$A$99, E769)), Trefwoorden!$B$2:$B$99),
  "Onbekend"
)</f>
        <v>voeding</v>
      </c>
      <c r="E769" t="s">
        <v>191</v>
      </c>
      <c r="F769" t="str">
        <f>VLOOKUP(Tabel1[[#This Row],[categorie]],Lijst!A:C,3,FALSE)</f>
        <v>Uitgave</v>
      </c>
      <c r="G769">
        <f>IF(F769="Uitgave", -ABS(C769), ABS(C769))</f>
        <v>-10.85</v>
      </c>
      <c r="H769" t="str">
        <f>VLOOKUP(Tabel1[[#This Row],[categorie]],Lijst!A:B,2,FALSE)</f>
        <v>Vast</v>
      </c>
      <c r="I769" t="str">
        <f>IF(OR(AND(F769="Uitgave", C769&lt;0), AND(F769="Inkomst", C769&gt;0)), "OK", "FOUT")</f>
        <v>OK</v>
      </c>
    </row>
    <row r="770" spans="1:9" x14ac:dyDescent="0.3">
      <c r="A770" s="2">
        <v>45650</v>
      </c>
      <c r="B770" t="str">
        <f>TEXT(A770,"mmmm ")</f>
        <v xml:space="preserve">december </v>
      </c>
      <c r="C770">
        <v>-7.79</v>
      </c>
      <c r="D770" t="str" cm="1">
        <f t="array" ref="D770">IFERROR(
  _xlfn.XLOOKUP(TRUE, ISNUMBER(FIND(Trefwoorden!$A$2:$A$99, E770)), Trefwoorden!$B$2:$B$99),
  "Onbekend"
)</f>
        <v>Laadbeurt</v>
      </c>
      <c r="E770" t="s">
        <v>192</v>
      </c>
      <c r="F770" t="str">
        <f>VLOOKUP(Tabel1[[#This Row],[categorie]],Lijst!A:C,3,FALSE)</f>
        <v>Uitgave</v>
      </c>
      <c r="G770">
        <f>IF(F770="Uitgave", -ABS(C770), ABS(C770))</f>
        <v>-7.79</v>
      </c>
      <c r="H770" t="str">
        <f>VLOOKUP(Tabel1[[#This Row],[categorie]],Lijst!A:B,2,FALSE)</f>
        <v>Vast</v>
      </c>
      <c r="I770" t="str">
        <f>IF(OR(AND(F770="Uitgave", C770&lt;0), AND(F770="Inkomst", C770&gt;0)), "OK", "FOUT")</f>
        <v>OK</v>
      </c>
    </row>
    <row r="771" spans="1:9" x14ac:dyDescent="0.3">
      <c r="A771" s="2">
        <v>45650</v>
      </c>
      <c r="B771" t="str">
        <f>TEXT(A771,"mmmm ")</f>
        <v xml:space="preserve">december </v>
      </c>
      <c r="C771">
        <v>-5</v>
      </c>
      <c r="D771" t="str" cm="1">
        <f t="array" ref="D771">IFERROR(
  _xlfn.XLOOKUP(TRUE, ISNUMBER(FIND(Trefwoorden!$A$2:$A$99, E771)), Trefwoorden!$B$2:$B$99),
  "Onbekend"
)</f>
        <v>Laadbeurt</v>
      </c>
      <c r="E771" t="s">
        <v>193</v>
      </c>
      <c r="F771" t="str">
        <f>VLOOKUP(Tabel1[[#This Row],[categorie]],Lijst!A:C,3,FALSE)</f>
        <v>Uitgave</v>
      </c>
      <c r="G771">
        <f>IF(F771="Uitgave", -ABS(C771), ABS(C771))</f>
        <v>-5</v>
      </c>
      <c r="H771" t="str">
        <f>VLOOKUP(Tabel1[[#This Row],[categorie]],Lijst!A:B,2,FALSE)</f>
        <v>Vast</v>
      </c>
      <c r="I771" t="str">
        <f>IF(OR(AND(F771="Uitgave", C771&lt;0), AND(F771="Inkomst", C771&gt;0)), "OK", "FOUT")</f>
        <v>OK</v>
      </c>
    </row>
    <row r="772" spans="1:9" x14ac:dyDescent="0.3">
      <c r="A772" s="2">
        <v>45650</v>
      </c>
      <c r="B772" t="str">
        <f>TEXT(A772,"mmmm ")</f>
        <v xml:space="preserve">december </v>
      </c>
      <c r="C772">
        <v>-24.99</v>
      </c>
      <c r="D772" t="str" cm="1">
        <f t="array" ref="D772">IFERROR(
  _xlfn.XLOOKUP(TRUE, ISNUMBER(FIND(Trefwoorden!$A$2:$A$99, E772)), Trefwoorden!$B$2:$B$99),
  "Onbekend"
)</f>
        <v>GSM Bram</v>
      </c>
      <c r="E772" t="s">
        <v>194</v>
      </c>
      <c r="F772" t="str">
        <f>VLOOKUP(Tabel1[[#This Row],[categorie]],Lijst!A:C,3,FALSE)</f>
        <v>Uitgave</v>
      </c>
      <c r="G772">
        <f>IF(F772="Uitgave", -ABS(C772), ABS(C772))</f>
        <v>-24.99</v>
      </c>
      <c r="H772" t="str">
        <f>VLOOKUP(Tabel1[[#This Row],[categorie]],Lijst!A:B,2,FALSE)</f>
        <v>Vast</v>
      </c>
      <c r="I772" t="str">
        <f>IF(OR(AND(F772="Uitgave", C772&lt;0), AND(F772="Inkomst", C772&gt;0)), "OK", "FOUT")</f>
        <v>OK</v>
      </c>
    </row>
    <row r="773" spans="1:9" x14ac:dyDescent="0.3">
      <c r="A773" s="2">
        <v>45652</v>
      </c>
      <c r="B773" t="str">
        <f>TEXT(A773,"mmmm ")</f>
        <v xml:space="preserve">december </v>
      </c>
      <c r="C773">
        <v>-2.44</v>
      </c>
      <c r="D773" t="str" cm="1">
        <f t="array" ref="D773">IFERROR(
  _xlfn.XLOOKUP(TRUE, ISNUMBER(FIND(Trefwoorden!$A$2:$A$99, E773)), Trefwoorden!$B$2:$B$99),
  "Onbekend"
)</f>
        <v>Parkeren</v>
      </c>
      <c r="E773" t="s">
        <v>186</v>
      </c>
      <c r="F773" t="str">
        <f>VLOOKUP(Tabel1[[#This Row],[categorie]],Lijst!A:C,3,FALSE)</f>
        <v>Uitgave</v>
      </c>
      <c r="G773">
        <f>IF(F773="Uitgave", -ABS(C773), ABS(C773))</f>
        <v>-2.44</v>
      </c>
      <c r="H773" t="str">
        <f>VLOOKUP(Tabel1[[#This Row],[categorie]],Lijst!A:B,2,FALSE)</f>
        <v>Variabel</v>
      </c>
      <c r="I773" t="str">
        <f>IF(OR(AND(F773="Uitgave", C773&lt;0), AND(F773="Inkomst", C773&gt;0)), "OK", "FOUT")</f>
        <v>OK</v>
      </c>
    </row>
    <row r="774" spans="1:9" x14ac:dyDescent="0.3">
      <c r="A774" s="2">
        <v>45652</v>
      </c>
      <c r="B774" t="str">
        <f>TEXT(A774,"mmmm ")</f>
        <v xml:space="preserve">december </v>
      </c>
      <c r="C774">
        <v>-4</v>
      </c>
      <c r="D774" t="str" cm="1">
        <f t="array" ref="D774">IFERROR(
  _xlfn.XLOOKUP(TRUE, ISNUMBER(FIND(Trefwoorden!$A$2:$A$99, E774)), Trefwoorden!$B$2:$B$99),
  "Onbekend"
)</f>
        <v>Gezondheid</v>
      </c>
      <c r="E774" t="s">
        <v>187</v>
      </c>
      <c r="F774" t="s">
        <v>18</v>
      </c>
      <c r="G774">
        <f>IF(F774="Uitgave", -ABS(C774), ABS(C774))</f>
        <v>-4</v>
      </c>
      <c r="H774" t="str">
        <f>VLOOKUP(Tabel1[[#This Row],[categorie]],Lijst!A:B,2,FALSE)</f>
        <v>Vast</v>
      </c>
      <c r="I774" t="str">
        <f>IF(OR(AND(F774="Uitgave", C774&lt;0), AND(F774="Inkomst", C774&gt;0)), "OK", "FOUT")</f>
        <v>OK</v>
      </c>
    </row>
    <row r="775" spans="1:9" x14ac:dyDescent="0.3">
      <c r="A775" s="2">
        <v>45653</v>
      </c>
      <c r="B775" t="str">
        <f>TEXT(A775,"mmmm ")</f>
        <v xml:space="preserve">december </v>
      </c>
      <c r="C775">
        <v>-7.5</v>
      </c>
      <c r="D775" t="s">
        <v>21</v>
      </c>
      <c r="E775" t="s">
        <v>169</v>
      </c>
      <c r="F775" t="str">
        <f>VLOOKUP(Tabel1[[#This Row],[categorie]],Lijst!A:C,3,FALSE)</f>
        <v>Uitgave</v>
      </c>
      <c r="G775">
        <f>IF(F775="Uitgave", -ABS(C775), ABS(C775))</f>
        <v>-7.5</v>
      </c>
      <c r="H775" t="str">
        <f>VLOOKUP(Tabel1[[#This Row],[categorie]],Lijst!A:B,2,FALSE)</f>
        <v>Variabel</v>
      </c>
      <c r="I775" t="str">
        <f>IF(OR(AND(F775="Uitgave", C775&lt;0), AND(F775="Inkomst", C775&gt;0)), "OK", "FOUT")</f>
        <v>OK</v>
      </c>
    </row>
    <row r="776" spans="1:9" x14ac:dyDescent="0.3">
      <c r="A776" s="2">
        <v>45653</v>
      </c>
      <c r="B776" t="str">
        <f>TEXT(A776,"mmmm ")</f>
        <v xml:space="preserve">december </v>
      </c>
      <c r="C776">
        <v>-28</v>
      </c>
      <c r="D776" t="str" cm="1">
        <f t="array" ref="D776">IFERROR(
  _xlfn.XLOOKUP(TRUE, ISNUMBER(FIND(Trefwoorden!$A$2:$A$99, E776)), Trefwoorden!$B$2:$B$99),
  "Onbekend"
)</f>
        <v>standaardboekhandel</v>
      </c>
      <c r="E776" t="s">
        <v>170</v>
      </c>
      <c r="F776" t="str">
        <f>VLOOKUP(Tabel1[[#This Row],[categorie]],Lijst!A:C,3,FALSE)</f>
        <v>Uitgave</v>
      </c>
      <c r="G776">
        <f>IF(F776="Uitgave", -ABS(C776), ABS(C776))</f>
        <v>-28</v>
      </c>
      <c r="H776" t="str">
        <f>VLOOKUP(Tabel1[[#This Row],[categorie]],Lijst!A:B,2,FALSE)</f>
        <v>Variabel</v>
      </c>
      <c r="I776" t="str">
        <f>IF(OR(AND(F776="Uitgave", C776&lt;0), AND(F776="Inkomst", C776&gt;0)), "OK", "FOUT")</f>
        <v>OK</v>
      </c>
    </row>
    <row r="777" spans="1:9" x14ac:dyDescent="0.3">
      <c r="A777" s="2">
        <v>45653</v>
      </c>
      <c r="B777" t="str">
        <f>TEXT(A777,"mmmm ")</f>
        <v xml:space="preserve">december </v>
      </c>
      <c r="C777">
        <v>-13.65</v>
      </c>
      <c r="D777" t="str" cm="1">
        <f t="array" ref="D777">IFERROR(
  _xlfn.XLOOKUP(TRUE, ISNUMBER(FIND(Trefwoorden!$A$2:$A$99, E777)), Trefwoorden!$B$2:$B$99),
  "Onbekend"
)</f>
        <v>voeding</v>
      </c>
      <c r="E777" t="s">
        <v>172</v>
      </c>
      <c r="F777" t="str">
        <f>VLOOKUP(Tabel1[[#This Row],[categorie]],Lijst!A:C,3,FALSE)</f>
        <v>Uitgave</v>
      </c>
      <c r="G777">
        <f>IF(F777="Uitgave", -ABS(C777), ABS(C777))</f>
        <v>-13.65</v>
      </c>
      <c r="H777" t="str">
        <f>VLOOKUP(Tabel1[[#This Row],[categorie]],Lijst!A:B,2,FALSE)</f>
        <v>Vast</v>
      </c>
      <c r="I777" t="str">
        <f>IF(OR(AND(F777="Uitgave", C777&lt;0), AND(F777="Inkomst", C777&gt;0)), "OK", "FOUT")</f>
        <v>OK</v>
      </c>
    </row>
    <row r="778" spans="1:9" x14ac:dyDescent="0.3">
      <c r="A778" s="2">
        <v>45653</v>
      </c>
      <c r="B778" t="str">
        <f>TEXT(A778,"mmmm ")</f>
        <v xml:space="preserve">december </v>
      </c>
      <c r="C778">
        <v>-11.97</v>
      </c>
      <c r="D778" t="str" cm="1">
        <f t="array" ref="D778">IFERROR(
  _xlfn.XLOOKUP(TRUE, ISNUMBER(FIND(Trefwoorden!$A$2:$A$99, E778)), Trefwoorden!$B$2:$B$99),
  "Onbekend"
)</f>
        <v>kruidvat</v>
      </c>
      <c r="E778" t="s">
        <v>173</v>
      </c>
      <c r="F778" t="str">
        <f>VLOOKUP(Tabel1[[#This Row],[categorie]],Lijst!A:C,3,FALSE)</f>
        <v>Uitgave</v>
      </c>
      <c r="G778">
        <f>IF(F778="Uitgave", -ABS(C778), ABS(C778))</f>
        <v>-11.97</v>
      </c>
      <c r="H778" t="str">
        <f>VLOOKUP(Tabel1[[#This Row],[categorie]],Lijst!A:B,2,FALSE)</f>
        <v>Variabel</v>
      </c>
      <c r="I778" t="str">
        <f>IF(OR(AND(F778="Uitgave", C778&lt;0), AND(F778="Inkomst", C778&gt;0)), "OK", "FOUT")</f>
        <v>OK</v>
      </c>
    </row>
    <row r="779" spans="1:9" x14ac:dyDescent="0.3">
      <c r="A779" s="2">
        <v>45653</v>
      </c>
      <c r="B779" t="str">
        <f>TEXT(A779,"mmmm ")</f>
        <v xml:space="preserve">december </v>
      </c>
      <c r="C779">
        <v>-8</v>
      </c>
      <c r="D779" t="str" cm="1">
        <f t="array" ref="D779">IFERROR(
  _xlfn.XLOOKUP(TRUE, ISNUMBER(FIND(Trefwoorden!$A$2:$A$99, E779)), Trefwoorden!$B$2:$B$99),
  "Onbekend"
)</f>
        <v>voeding</v>
      </c>
      <c r="E779" t="s">
        <v>176</v>
      </c>
      <c r="F779" t="str">
        <f>VLOOKUP(Tabel1[[#This Row],[categorie]],Lijst!A:C,3,FALSE)</f>
        <v>Uitgave</v>
      </c>
      <c r="G779">
        <f>IF(F779="Uitgave", -ABS(C779), ABS(C779))</f>
        <v>-8</v>
      </c>
      <c r="H779" t="str">
        <f>VLOOKUP(Tabel1[[#This Row],[categorie]],Lijst!A:B,2,FALSE)</f>
        <v>Vast</v>
      </c>
      <c r="I779" t="str">
        <f>IF(OR(AND(F779="Uitgave", C779&lt;0), AND(F779="Inkomst", C779&gt;0)), "OK", "FOUT")</f>
        <v>OK</v>
      </c>
    </row>
    <row r="780" spans="1:9" x14ac:dyDescent="0.3">
      <c r="A780" s="2">
        <v>45653</v>
      </c>
      <c r="B780" t="str">
        <f>TEXT(A780,"mmmm ")</f>
        <v xml:space="preserve">december </v>
      </c>
      <c r="C780">
        <v>-6</v>
      </c>
      <c r="D780" t="str" cm="1">
        <f t="array" ref="D780">IFERROR(
  _xlfn.XLOOKUP(TRUE, ISNUMBER(FIND(Trefwoorden!$A$2:$A$99, E780)), Trefwoorden!$B$2:$B$99),
  "Onbekend"
)</f>
        <v>Louis/Vis</v>
      </c>
      <c r="E780" t="s">
        <v>177</v>
      </c>
      <c r="F780" t="str">
        <f>VLOOKUP(Tabel1[[#This Row],[categorie]],Lijst!A:C,3,FALSE)</f>
        <v>Uitgave</v>
      </c>
      <c r="G780">
        <f>IF(F780="Uitgave", -ABS(C780), ABS(C780))</f>
        <v>-6</v>
      </c>
      <c r="H780" t="str">
        <f>VLOOKUP(Tabel1[[#This Row],[categorie]],Lijst!A:B,2,FALSE)</f>
        <v>Variabel</v>
      </c>
      <c r="I780" t="str">
        <f>IF(OR(AND(F780="Uitgave", C780&lt;0), AND(F780="Inkomst", C780&gt;0)), "OK", "FOUT")</f>
        <v>OK</v>
      </c>
    </row>
    <row r="781" spans="1:9" x14ac:dyDescent="0.3">
      <c r="A781" s="2">
        <v>45653</v>
      </c>
      <c r="B781" t="str">
        <f>TEXT(A781,"mmmm ")</f>
        <v xml:space="preserve">december </v>
      </c>
      <c r="C781">
        <v>-54.99</v>
      </c>
      <c r="D781" t="str" cm="1">
        <f t="array" ref="D781">IFERROR(
  _xlfn.XLOOKUP(TRUE, ISNUMBER(FIND(Trefwoorden!$A$2:$A$99, E781)), Trefwoorden!$B$2:$B$99),
  "Onbekend"
)</f>
        <v>voeding</v>
      </c>
      <c r="E781" t="s">
        <v>178</v>
      </c>
      <c r="F781" t="str">
        <f>VLOOKUP(Tabel1[[#This Row],[categorie]],Lijst!A:C,3,FALSE)</f>
        <v>Uitgave</v>
      </c>
      <c r="G781">
        <f>IF(F781="Uitgave", -ABS(C781), ABS(C781))</f>
        <v>-54.99</v>
      </c>
      <c r="H781" t="str">
        <f>VLOOKUP(Tabel1[[#This Row],[categorie]],Lijst!A:B,2,FALSE)</f>
        <v>Vast</v>
      </c>
      <c r="I781" t="str">
        <f>IF(OR(AND(F781="Uitgave", C781&lt;0), AND(F781="Inkomst", C781&gt;0)), "OK", "FOUT")</f>
        <v>OK</v>
      </c>
    </row>
    <row r="782" spans="1:9" x14ac:dyDescent="0.3">
      <c r="A782" s="2">
        <v>45653</v>
      </c>
      <c r="B782" t="str">
        <f>TEXT(A782,"mmmm ")</f>
        <v xml:space="preserve">december </v>
      </c>
      <c r="C782">
        <v>-6.28</v>
      </c>
      <c r="D782" t="str" cm="1">
        <f t="array" ref="D782">IFERROR(
  _xlfn.XLOOKUP(TRUE, ISNUMBER(FIND(Trefwoorden!$A$2:$A$99, E782)), Trefwoorden!$B$2:$B$99),
  "Onbekend"
)</f>
        <v>voeding</v>
      </c>
      <c r="E782" t="s">
        <v>179</v>
      </c>
      <c r="F782" t="str">
        <f>VLOOKUP(Tabel1[[#This Row],[categorie]],Lijst!A:C,3,FALSE)</f>
        <v>Uitgave</v>
      </c>
      <c r="G782">
        <f>IF(F782="Uitgave", -ABS(C782), ABS(C782))</f>
        <v>-6.28</v>
      </c>
      <c r="H782" t="str">
        <f>VLOOKUP(Tabel1[[#This Row],[categorie]],Lijst!A:B,2,FALSE)</f>
        <v>Vast</v>
      </c>
      <c r="I782" t="str">
        <f>IF(OR(AND(F782="Uitgave", C782&lt;0), AND(F782="Inkomst", C782&gt;0)), "OK", "FOUT")</f>
        <v>OK</v>
      </c>
    </row>
    <row r="783" spans="1:9" x14ac:dyDescent="0.3">
      <c r="A783" s="2">
        <v>45653</v>
      </c>
      <c r="B783" t="str">
        <f>TEXT(A783,"mmmm ")</f>
        <v xml:space="preserve">december </v>
      </c>
      <c r="C783">
        <v>-5.44</v>
      </c>
      <c r="D783" t="str" cm="1">
        <f t="array" ref="D783">IFERROR(
  _xlfn.XLOOKUP(TRUE, ISNUMBER(FIND(Trefwoorden!$A$2:$A$99, E783)), Trefwoorden!$B$2:$B$99),
  "Onbekend"
)</f>
        <v>Laadbeurt</v>
      </c>
      <c r="E783" t="s">
        <v>181</v>
      </c>
      <c r="F783" t="str">
        <f>VLOOKUP(Tabel1[[#This Row],[categorie]],Lijst!A:C,3,FALSE)</f>
        <v>Uitgave</v>
      </c>
      <c r="G783">
        <f>IF(F783="Uitgave", -ABS(C783), ABS(C783))</f>
        <v>-5.44</v>
      </c>
      <c r="H783" t="str">
        <f>VLOOKUP(Tabel1[[#This Row],[categorie]],Lijst!A:B,2,FALSE)</f>
        <v>Vast</v>
      </c>
      <c r="I783" t="str">
        <f>IF(OR(AND(F783="Uitgave", C783&lt;0), AND(F783="Inkomst", C783&gt;0)), "OK", "FOUT")</f>
        <v>OK</v>
      </c>
    </row>
    <row r="784" spans="1:9" x14ac:dyDescent="0.3">
      <c r="A784" s="2">
        <v>45653</v>
      </c>
      <c r="B784" t="str">
        <f>TEXT(A784,"mmmm ")</f>
        <v xml:space="preserve">december </v>
      </c>
      <c r="C784">
        <v>-5</v>
      </c>
      <c r="D784" t="str" cm="1">
        <f t="array" ref="D784">IFERROR(
  _xlfn.XLOOKUP(TRUE, ISNUMBER(FIND(Trefwoorden!$A$2:$A$99, E784)), Trefwoorden!$B$2:$B$99),
  "Onbekend"
)</f>
        <v>Laadbeurt</v>
      </c>
      <c r="E784" t="s">
        <v>182</v>
      </c>
      <c r="F784" t="str">
        <f>VLOOKUP(Tabel1[[#This Row],[categorie]],Lijst!A:C,3,FALSE)</f>
        <v>Uitgave</v>
      </c>
      <c r="G784">
        <f>IF(F784="Uitgave", -ABS(C784), ABS(C784))</f>
        <v>-5</v>
      </c>
      <c r="H784" t="str">
        <f>VLOOKUP(Tabel1[[#This Row],[categorie]],Lijst!A:B,2,FALSE)</f>
        <v>Vast</v>
      </c>
      <c r="I784" t="str">
        <f>IF(OR(AND(F784="Uitgave", C784&lt;0), AND(F784="Inkomst", C784&gt;0)), "OK", "FOUT")</f>
        <v>OK</v>
      </c>
    </row>
    <row r="785" spans="1:9" x14ac:dyDescent="0.3">
      <c r="A785" s="2">
        <v>45653</v>
      </c>
      <c r="B785" t="str">
        <f>TEXT(A785,"mmmm ")</f>
        <v xml:space="preserve">december </v>
      </c>
      <c r="C785">
        <v>-10</v>
      </c>
      <c r="D785" t="str" cm="1">
        <f t="array" ref="D785">IFERROR(
  _xlfn.XLOOKUP(TRUE, ISNUMBER(FIND(Trefwoorden!$A$2:$A$99, E785)), Trefwoorden!$B$2:$B$99),
  "Onbekend"
)</f>
        <v>Louis/Vis</v>
      </c>
      <c r="E785" t="s">
        <v>183</v>
      </c>
      <c r="F785" t="str">
        <f>VLOOKUP(Tabel1[[#This Row],[categorie]],Lijst!A:C,3,FALSE)</f>
        <v>Uitgave</v>
      </c>
      <c r="G785">
        <f>IF(F785="Uitgave", -ABS(C785), ABS(C785))</f>
        <v>-10</v>
      </c>
      <c r="H785" t="str">
        <f>VLOOKUP(Tabel1[[#This Row],[categorie]],Lijst!A:B,2,FALSE)</f>
        <v>Variabel</v>
      </c>
      <c r="I785" t="str">
        <f>IF(OR(AND(F785="Uitgave", C785&lt;0), AND(F785="Inkomst", C785&gt;0)), "OK", "FOUT")</f>
        <v>OK</v>
      </c>
    </row>
    <row r="786" spans="1:9" x14ac:dyDescent="0.3">
      <c r="A786" s="2">
        <v>45653</v>
      </c>
      <c r="B786" t="str">
        <f>TEXT(A786,"mmmm ")</f>
        <v xml:space="preserve">december </v>
      </c>
      <c r="C786">
        <v>-113.49</v>
      </c>
      <c r="D786" t="str" cm="1">
        <f t="array" ref="D786">IFERROR(
  _xlfn.XLOOKUP(TRUE, ISNUMBER(FIND(Trefwoorden!$A$2:$A$99, E786)), Trefwoorden!$B$2:$B$99),
  "Onbekend"
)</f>
        <v>AXA</v>
      </c>
      <c r="E786" t="s">
        <v>185</v>
      </c>
      <c r="F786" t="str">
        <f>VLOOKUP(Tabel1[[#This Row],[categorie]],Lijst!A:C,3,FALSE)</f>
        <v>Uitgave</v>
      </c>
      <c r="G786">
        <f>IF(F786="Uitgave", -ABS(C786), ABS(C786))</f>
        <v>-113.49</v>
      </c>
      <c r="H786" t="str">
        <f>VLOOKUP(Tabel1[[#This Row],[categorie]],Lijst!A:B,2,FALSE)</f>
        <v>Vast</v>
      </c>
      <c r="I786" t="str">
        <f>IF(OR(AND(F786="Uitgave", C786&lt;0), AND(F786="Inkomst", C786&gt;0)), "OK", "FOUT")</f>
        <v>OK</v>
      </c>
    </row>
    <row r="787" spans="1:9" x14ac:dyDescent="0.3">
      <c r="A787" s="2">
        <v>45653</v>
      </c>
      <c r="B787" t="str">
        <f>TEXT(A787,"mmmm ")</f>
        <v xml:space="preserve">december </v>
      </c>
      <c r="C787">
        <v>-48</v>
      </c>
      <c r="D787" t="str" cm="1">
        <f t="array" ref="D787">IFERROR(
  _xlfn.XLOOKUP(TRUE, ISNUMBER(FIND(Trefwoorden!$A$2:$A$99, E787)), Trefwoorden!$B$2:$B$99),
  "Onbekend"
)</f>
        <v>restaurant</v>
      </c>
      <c r="E787" t="s">
        <v>184</v>
      </c>
      <c r="F787" t="s">
        <v>18</v>
      </c>
      <c r="G787">
        <f>IF(F787="Uitgave", -ABS(C787), ABS(C787))</f>
        <v>-48</v>
      </c>
      <c r="H787" t="str">
        <f>VLOOKUP(Tabel1[[#This Row],[categorie]],Lijst!A:B,2,FALSE)</f>
        <v>Variabel</v>
      </c>
      <c r="I787" t="str">
        <f>IF(OR(AND(F787="Uitgave", C787&lt;0), AND(F787="Inkomst", C787&gt;0)), "OK", "FOUT")</f>
        <v>OK</v>
      </c>
    </row>
    <row r="788" spans="1:9" x14ac:dyDescent="0.3">
      <c r="A788" s="2">
        <v>45653</v>
      </c>
      <c r="B788" t="str">
        <f>TEXT(A788,"mmmm ")</f>
        <v xml:space="preserve">december </v>
      </c>
      <c r="C788">
        <v>-7</v>
      </c>
      <c r="D788" t="str" cm="1">
        <f t="array" ref="D788">IFERROR(
  _xlfn.XLOOKUP(TRUE, ISNUMBER(FIND(Trefwoorden!$A$2:$A$99, E788)), Trefwoorden!$B$2:$B$99),
  "Onbekend"
)</f>
        <v>Ouders Bram</v>
      </c>
      <c r="E788" t="s">
        <v>168</v>
      </c>
      <c r="F788" t="s">
        <v>18</v>
      </c>
      <c r="G788">
        <f>IF(F788="Uitgave", -ABS(C788), ABS(C788))</f>
        <v>-7</v>
      </c>
      <c r="H788" t="str">
        <f>VLOOKUP(Tabel1[[#This Row],[categorie]],Lijst!A:B,2,FALSE)</f>
        <v>Variabel</v>
      </c>
      <c r="I788" t="str">
        <f>IF(OR(AND(F788="Uitgave", C788&lt;0), AND(F788="Inkomst", C788&gt;0)), "OK", "FOUT")</f>
        <v>OK</v>
      </c>
    </row>
    <row r="789" spans="1:9" x14ac:dyDescent="0.3">
      <c r="A789" s="2">
        <v>45653</v>
      </c>
      <c r="B789" t="str">
        <f>TEXT(A789,"mmmm ")</f>
        <v xml:space="preserve">december </v>
      </c>
      <c r="C789">
        <v>-45.4</v>
      </c>
      <c r="D789" t="s">
        <v>75</v>
      </c>
      <c r="E789" t="s">
        <v>174</v>
      </c>
      <c r="F789" t="s">
        <v>18</v>
      </c>
      <c r="G789">
        <f>IF(F789="Uitgave", -ABS(C789), ABS(C789))</f>
        <v>-45.4</v>
      </c>
      <c r="H789" t="str">
        <f>VLOOKUP(Tabel1[[#This Row],[categorie]],Lijst!A:B,2,FALSE)</f>
        <v>Variabel</v>
      </c>
      <c r="I789" t="str">
        <f>IF(OR(AND(F789="Uitgave", C789&lt;0), AND(F789="Inkomst", C789&gt;0)), "OK", "FOUT")</f>
        <v>OK</v>
      </c>
    </row>
    <row r="790" spans="1:9" x14ac:dyDescent="0.3">
      <c r="A790" s="2">
        <v>45653</v>
      </c>
      <c r="B790" t="str">
        <f>TEXT(A790,"mmmm ")</f>
        <v xml:space="preserve">december </v>
      </c>
      <c r="C790">
        <v>-15.95</v>
      </c>
      <c r="D790" t="str" cm="1">
        <f t="array" ref="D790">IFERROR(
  _xlfn.XLOOKUP(TRUE, ISNUMBER(FIND(Trefwoorden!$A$2:$A$99, E790)), Trefwoorden!$B$2:$B$99),
  "Onbekend"
)</f>
        <v>Allerlei</v>
      </c>
      <c r="E790" t="s">
        <v>180</v>
      </c>
      <c r="F790" t="s">
        <v>18</v>
      </c>
      <c r="G790">
        <f>IF(F790="Uitgave", -ABS(C790), ABS(C790))</f>
        <v>-15.95</v>
      </c>
      <c r="H790" t="str">
        <f>VLOOKUP(Tabel1[[#This Row],[categorie]],Lijst!A:B,2,FALSE)</f>
        <v>Variabel</v>
      </c>
      <c r="I790" t="str">
        <f>IF(OR(AND(F790="Uitgave", C790&lt;0), AND(F790="Inkomst", C790&gt;0)), "OK", "FOUT")</f>
        <v>OK</v>
      </c>
    </row>
    <row r="791" spans="1:9" x14ac:dyDescent="0.3">
      <c r="A791" s="2">
        <v>45653</v>
      </c>
      <c r="B791" t="str">
        <f>TEXT(A791,"mmmm ")</f>
        <v xml:space="preserve">december </v>
      </c>
      <c r="C791">
        <v>-10.96</v>
      </c>
      <c r="D791" t="s">
        <v>14</v>
      </c>
      <c r="E791" t="s">
        <v>171</v>
      </c>
      <c r="F791" t="s">
        <v>18</v>
      </c>
      <c r="G791">
        <f>IF(F791="Uitgave", -ABS(C791), ABS(C791))</f>
        <v>-10.96</v>
      </c>
      <c r="H791" t="str">
        <f>VLOOKUP(Tabel1[[#This Row],[categorie]],Lijst!A:B,2,FALSE)</f>
        <v>Variabel</v>
      </c>
      <c r="I791" t="str">
        <f>IF(OR(AND(F791="Uitgave", C791&lt;0), AND(F791="Inkomst", C791&gt;0)), "OK", "FOUT")</f>
        <v>OK</v>
      </c>
    </row>
    <row r="792" spans="1:9" x14ac:dyDescent="0.3">
      <c r="A792" s="2">
        <v>45653</v>
      </c>
      <c r="B792" t="str">
        <f>TEXT(A792,"mmmm ")</f>
        <v xml:space="preserve">december </v>
      </c>
      <c r="C792">
        <v>-1.49</v>
      </c>
      <c r="D792" t="s">
        <v>75</v>
      </c>
      <c r="E792" t="s">
        <v>175</v>
      </c>
      <c r="F792" t="s">
        <v>18</v>
      </c>
      <c r="G792">
        <f>IF(F792="Uitgave", -ABS(C792), ABS(C792))</f>
        <v>-1.49</v>
      </c>
      <c r="H792" t="str">
        <f>VLOOKUP(Tabel1[[#This Row],[categorie]],Lijst!A:B,2,FALSE)</f>
        <v>Variabel</v>
      </c>
      <c r="I792" t="str">
        <f>IF(OR(AND(F792="Uitgave", C792&lt;0), AND(F792="Inkomst", C792&gt;0)), "OK", "FOUT")</f>
        <v>OK</v>
      </c>
    </row>
    <row r="793" spans="1:9" x14ac:dyDescent="0.3">
      <c r="A793" s="2">
        <v>45654</v>
      </c>
      <c r="B793" t="str">
        <f>TEXT(A793,"mmmm ")</f>
        <v xml:space="preserve">december </v>
      </c>
      <c r="C793">
        <v>-18.98</v>
      </c>
      <c r="D793" t="str" cm="1">
        <f t="array" ref="D793">IFERROR(
  _xlfn.XLOOKUP(TRUE, ISNUMBER(FIND(Trefwoorden!$A$2:$A$99, E793)), Trefwoorden!$B$2:$B$99),
  "Onbekend"
)</f>
        <v>Bol</v>
      </c>
      <c r="E793" t="s">
        <v>165</v>
      </c>
      <c r="F793" t="str">
        <f>VLOOKUP(Tabel1[[#This Row],[categorie]],Lijst!A:C,3,FALSE)</f>
        <v>Uitgave</v>
      </c>
      <c r="G793">
        <f>IF(F793="Uitgave", -ABS(C793), ABS(C793))</f>
        <v>-18.98</v>
      </c>
      <c r="H793" t="str">
        <f>VLOOKUP(Tabel1[[#This Row],[categorie]],Lijst!A:B,2,FALSE)</f>
        <v>Variabel</v>
      </c>
      <c r="I793" t="str">
        <f>IF(OR(AND(F793="Uitgave", C793&lt;0), AND(F793="Inkomst", C793&gt;0)), "OK", "FOUT")</f>
        <v>OK</v>
      </c>
    </row>
    <row r="794" spans="1:9" x14ac:dyDescent="0.3">
      <c r="A794" s="2">
        <v>45654</v>
      </c>
      <c r="B794" t="str">
        <f>TEXT(A794,"mmmm ")</f>
        <v xml:space="preserve">december </v>
      </c>
      <c r="C794">
        <v>-43.5</v>
      </c>
      <c r="D794" t="s">
        <v>75</v>
      </c>
      <c r="E794" t="s">
        <v>166</v>
      </c>
      <c r="F794" t="s">
        <v>18</v>
      </c>
      <c r="G794">
        <f>IF(F794="Uitgave", -ABS(C794), ABS(C794))</f>
        <v>-43.5</v>
      </c>
      <c r="H794" t="str">
        <f>VLOOKUP(Tabel1[[#This Row],[categorie]],Lijst!A:B,2,FALSE)</f>
        <v>Variabel</v>
      </c>
      <c r="I794" t="str">
        <f>IF(OR(AND(F794="Uitgave", C794&lt;0), AND(F794="Inkomst", C794&gt;0)), "OK", "FOUT")</f>
        <v>OK</v>
      </c>
    </row>
    <row r="795" spans="1:9" x14ac:dyDescent="0.3">
      <c r="A795" s="2">
        <v>45654</v>
      </c>
      <c r="B795" t="str">
        <f>TEXT(A795,"mmmm ")</f>
        <v xml:space="preserve">december </v>
      </c>
      <c r="C795">
        <v>-0.6</v>
      </c>
      <c r="D795" t="s">
        <v>75</v>
      </c>
      <c r="E795" t="s">
        <v>167</v>
      </c>
      <c r="F795" t="s">
        <v>18</v>
      </c>
      <c r="G795">
        <f>IF(F795="Uitgave", -ABS(C795), ABS(C795))</f>
        <v>-0.6</v>
      </c>
      <c r="H795" t="str">
        <f>VLOOKUP(Tabel1[[#This Row],[categorie]],Lijst!A:B,2,FALSE)</f>
        <v>Variabel</v>
      </c>
      <c r="I795" t="str">
        <f>IF(OR(AND(F795="Uitgave", C795&lt;0), AND(F795="Inkomst", C795&gt;0)), "OK", "FOUT")</f>
        <v>OK</v>
      </c>
    </row>
    <row r="796" spans="1:9" x14ac:dyDescent="0.3">
      <c r="A796" s="2">
        <v>45655</v>
      </c>
      <c r="B796" t="str">
        <f>TEXT(A796,"mmmm ")</f>
        <v xml:space="preserve">december </v>
      </c>
      <c r="C796">
        <v>-0.93</v>
      </c>
      <c r="D796" t="str" cm="1">
        <f t="array" ref="D796">IFERROR(
  _xlfn.XLOOKUP(TRUE, ISNUMBER(FIND(Trefwoorden!$A$2:$A$99, E796)), Trefwoorden!$B$2:$B$99),
  "Onbekend"
)</f>
        <v>kledij</v>
      </c>
      <c r="E796" t="s">
        <v>161</v>
      </c>
      <c r="F796" t="str">
        <f>VLOOKUP(Tabel1[[#This Row],[categorie]],Lijst!A:C,3,FALSE)</f>
        <v>Uitgave</v>
      </c>
      <c r="G796">
        <f>IF(F796="Uitgave", -ABS(C796), ABS(C796))</f>
        <v>-0.93</v>
      </c>
      <c r="H796" t="str">
        <f>VLOOKUP(Tabel1[[#This Row],[categorie]],Lijst!A:B,2,FALSE)</f>
        <v>Variabel</v>
      </c>
      <c r="I796" t="str">
        <f>IF(OR(AND(F796="Uitgave", C796&lt;0), AND(F796="Inkomst", C796&gt;0)), "OK", "FOUT")</f>
        <v>OK</v>
      </c>
    </row>
    <row r="797" spans="1:9" x14ac:dyDescent="0.3">
      <c r="A797" s="2">
        <v>45655</v>
      </c>
      <c r="B797" t="str">
        <f>TEXT(A797,"mmmm ")</f>
        <v xml:space="preserve">december </v>
      </c>
      <c r="C797">
        <v>-111.8</v>
      </c>
      <c r="D797" t="s">
        <v>21</v>
      </c>
      <c r="E797" t="s">
        <v>162</v>
      </c>
      <c r="F797" t="str">
        <f>VLOOKUP(Tabel1[[#This Row],[categorie]],Lijst!A:C,3,FALSE)</f>
        <v>Uitgave</v>
      </c>
      <c r="G797">
        <f>IF(F797="Uitgave", -ABS(C797), ABS(C797))</f>
        <v>-111.8</v>
      </c>
      <c r="H797" t="str">
        <f>VLOOKUP(Tabel1[[#This Row],[categorie]],Lijst!A:B,2,FALSE)</f>
        <v>Variabel</v>
      </c>
      <c r="I797" t="str">
        <f>IF(OR(AND(F797="Uitgave", C797&lt;0), AND(F797="Inkomst", C797&gt;0)), "OK", "FOUT")</f>
        <v>OK</v>
      </c>
    </row>
    <row r="798" spans="1:9" x14ac:dyDescent="0.3">
      <c r="A798" s="2">
        <v>45655</v>
      </c>
      <c r="B798" t="str">
        <f>TEXT(A798,"mmmm ")</f>
        <v xml:space="preserve">december </v>
      </c>
      <c r="C798">
        <v>-12</v>
      </c>
      <c r="D798" t="s">
        <v>75</v>
      </c>
      <c r="E798" t="s">
        <v>163</v>
      </c>
      <c r="F798" t="s">
        <v>18</v>
      </c>
      <c r="G798">
        <f>IF(F798="Uitgave", -ABS(C798), ABS(C798))</f>
        <v>-12</v>
      </c>
      <c r="H798" t="str">
        <f>VLOOKUP(Tabel1[[#This Row],[categorie]],Lijst!A:B,2,FALSE)</f>
        <v>Variabel</v>
      </c>
      <c r="I798" t="str">
        <f>IF(OR(AND(F798="Uitgave", C798&lt;0), AND(F798="Inkomst", C798&gt;0)), "OK", "FOUT")</f>
        <v>OK</v>
      </c>
    </row>
    <row r="799" spans="1:9" x14ac:dyDescent="0.3">
      <c r="A799" s="2">
        <v>45655</v>
      </c>
      <c r="B799" t="str">
        <f>TEXT(A799,"mmmm ")</f>
        <v xml:space="preserve">december </v>
      </c>
      <c r="C799">
        <v>-12</v>
      </c>
      <c r="D799" t="s">
        <v>75</v>
      </c>
      <c r="E799" t="s">
        <v>164</v>
      </c>
      <c r="F799" t="s">
        <v>18</v>
      </c>
      <c r="G799">
        <f>IF(F799="Uitgave", -ABS(C799), ABS(C799))</f>
        <v>-12</v>
      </c>
      <c r="H799" t="str">
        <f>VLOOKUP(Tabel1[[#This Row],[categorie]],Lijst!A:B,2,FALSE)</f>
        <v>Variabel</v>
      </c>
      <c r="I799" t="str">
        <f>IF(OR(AND(F799="Uitgave", C799&lt;0), AND(F799="Inkomst", C799&gt;0)), "OK", "FOUT")</f>
        <v>OK</v>
      </c>
    </row>
    <row r="800" spans="1:9" x14ac:dyDescent="0.3">
      <c r="A800" s="2">
        <v>45656</v>
      </c>
      <c r="B800" t="str">
        <f>TEXT(A800,"mmmm ")</f>
        <v xml:space="preserve">december </v>
      </c>
      <c r="C800">
        <v>-24</v>
      </c>
      <c r="D800" t="str" cm="1">
        <f t="array" ref="D800">IFERROR(
  _xlfn.XLOOKUP(TRUE, ISNUMBER(FIND(Trefwoorden!$A$2:$A$99, E800)), Trefwoorden!$B$2:$B$99),
  "Onbekend"
)</f>
        <v>Louis/Vis</v>
      </c>
      <c r="E800" t="s">
        <v>142</v>
      </c>
      <c r="F800" t="str">
        <f>VLOOKUP(Tabel1[[#This Row],[categorie]],Lijst!A:C,3,FALSE)</f>
        <v>Uitgave</v>
      </c>
      <c r="G800">
        <f>IF(F800="Uitgave", -ABS(C800), ABS(C800))</f>
        <v>-24</v>
      </c>
      <c r="H800" t="str">
        <f>VLOOKUP(Tabel1[[#This Row],[categorie]],Lijst!A:B,2,FALSE)</f>
        <v>Variabel</v>
      </c>
      <c r="I800" t="str">
        <f>IF(OR(AND(F800="Uitgave", C800&lt;0), AND(F800="Inkomst", C800&gt;0)), "OK", "FOUT")</f>
        <v>OK</v>
      </c>
    </row>
    <row r="801" spans="1:9" x14ac:dyDescent="0.3">
      <c r="A801" s="2">
        <v>45656</v>
      </c>
      <c r="B801" t="str">
        <f>TEXT(A801,"mmmm ")</f>
        <v xml:space="preserve">december </v>
      </c>
      <c r="C801">
        <v>-5.88</v>
      </c>
      <c r="D801" t="str" cm="1">
        <f t="array" ref="D801">IFERROR(
  _xlfn.XLOOKUP(TRUE, ISNUMBER(FIND(Trefwoorden!$A$2:$A$99, E801)), Trefwoorden!$B$2:$B$99),
  "Onbekend"
)</f>
        <v>voeding</v>
      </c>
      <c r="E801" t="s">
        <v>143</v>
      </c>
      <c r="F801" t="str">
        <f>VLOOKUP(Tabel1[[#This Row],[categorie]],Lijst!A:C,3,FALSE)</f>
        <v>Uitgave</v>
      </c>
      <c r="G801">
        <f>IF(F801="Uitgave", -ABS(C801), ABS(C801))</f>
        <v>-5.88</v>
      </c>
      <c r="H801" t="str">
        <f>VLOOKUP(Tabel1[[#This Row],[categorie]],Lijst!A:B,2,FALSE)</f>
        <v>Vast</v>
      </c>
      <c r="I801" t="str">
        <f>IF(OR(AND(F801="Uitgave", C801&lt;0), AND(F801="Inkomst", C801&gt;0)), "OK", "FOUT")</f>
        <v>OK</v>
      </c>
    </row>
    <row r="802" spans="1:9" x14ac:dyDescent="0.3">
      <c r="A802" s="2">
        <v>45656</v>
      </c>
      <c r="B802" t="str">
        <f>TEXT(A802,"mmmm ")</f>
        <v xml:space="preserve">december </v>
      </c>
      <c r="C802">
        <v>-12.51</v>
      </c>
      <c r="D802" t="str" cm="1">
        <f t="array" ref="D802">IFERROR(
  _xlfn.XLOOKUP(TRUE, ISNUMBER(FIND(Trefwoorden!$A$2:$A$99, E802)), Trefwoorden!$B$2:$B$99),
  "Onbekend"
)</f>
        <v>voeding</v>
      </c>
      <c r="E802" t="s">
        <v>144</v>
      </c>
      <c r="F802" t="str">
        <f>VLOOKUP(Tabel1[[#This Row],[categorie]],Lijst!A:C,3,FALSE)</f>
        <v>Uitgave</v>
      </c>
      <c r="G802">
        <f>IF(F802="Uitgave", -ABS(C802), ABS(C802))</f>
        <v>-12.51</v>
      </c>
      <c r="H802" t="str">
        <f>VLOOKUP(Tabel1[[#This Row],[categorie]],Lijst!A:B,2,FALSE)</f>
        <v>Vast</v>
      </c>
      <c r="I802" t="str">
        <f>IF(OR(AND(F802="Uitgave", C802&lt;0), AND(F802="Inkomst", C802&gt;0)), "OK", "FOUT")</f>
        <v>OK</v>
      </c>
    </row>
    <row r="803" spans="1:9" x14ac:dyDescent="0.3">
      <c r="A803" s="2">
        <v>45656</v>
      </c>
      <c r="B803" t="str">
        <f>TEXT(A803,"mmmm ")</f>
        <v xml:space="preserve">december </v>
      </c>
      <c r="C803">
        <v>-7</v>
      </c>
      <c r="D803" t="str" cm="1">
        <f t="array" ref="D803">IFERROR(
  _xlfn.XLOOKUP(TRUE, ISNUMBER(FIND(Trefwoorden!$A$2:$A$99, E803)), Trefwoorden!$B$2:$B$99),
  "Onbekend"
)</f>
        <v>kledij</v>
      </c>
      <c r="E803" t="s">
        <v>145</v>
      </c>
      <c r="F803" t="str">
        <f>VLOOKUP(Tabel1[[#This Row],[categorie]],Lijst!A:C,3,FALSE)</f>
        <v>Uitgave</v>
      </c>
      <c r="G803">
        <f>IF(F803="Uitgave", -ABS(C803), ABS(C803))</f>
        <v>-7</v>
      </c>
      <c r="H803" t="str">
        <f>VLOOKUP(Tabel1[[#This Row],[categorie]],Lijst!A:B,2,FALSE)</f>
        <v>Variabel</v>
      </c>
      <c r="I803" t="str">
        <f>IF(OR(AND(F803="Uitgave", C803&lt;0), AND(F803="Inkomst", C803&gt;0)), "OK", "FOUT")</f>
        <v>OK</v>
      </c>
    </row>
    <row r="804" spans="1:9" x14ac:dyDescent="0.3">
      <c r="A804" s="2">
        <v>45656</v>
      </c>
      <c r="B804" t="str">
        <f>TEXT(A804,"mmmm ")</f>
        <v xml:space="preserve">december </v>
      </c>
      <c r="C804">
        <v>-29.03</v>
      </c>
      <c r="D804" t="str" cm="1">
        <f t="array" ref="D804">IFERROR(
  _xlfn.XLOOKUP(TRUE, ISNUMBER(FIND(Trefwoorden!$A$2:$A$99, E804)), Trefwoorden!$B$2:$B$99),
  "Onbekend"
)</f>
        <v>voeding</v>
      </c>
      <c r="E804" t="s">
        <v>146</v>
      </c>
      <c r="F804" t="str">
        <f>VLOOKUP(Tabel1[[#This Row],[categorie]],Lijst!A:C,3,FALSE)</f>
        <v>Uitgave</v>
      </c>
      <c r="G804">
        <f>IF(F804="Uitgave", -ABS(C804), ABS(C804))</f>
        <v>-29.03</v>
      </c>
      <c r="H804" t="str">
        <f>VLOOKUP(Tabel1[[#This Row],[categorie]],Lijst!A:B,2,FALSE)</f>
        <v>Vast</v>
      </c>
      <c r="I804" t="str">
        <f>IF(OR(AND(F804="Uitgave", C804&lt;0), AND(F804="Inkomst", C804&gt;0)), "OK", "FOUT")</f>
        <v>OK</v>
      </c>
    </row>
    <row r="805" spans="1:9" x14ac:dyDescent="0.3">
      <c r="A805" s="2">
        <v>45656</v>
      </c>
      <c r="B805" t="str">
        <f>TEXT(A805,"mmmm ")</f>
        <v xml:space="preserve">december </v>
      </c>
      <c r="C805">
        <v>-66.010000000000005</v>
      </c>
      <c r="D805" t="str" cm="1">
        <f t="array" ref="D805">IFERROR(
  _xlfn.XLOOKUP(TRUE, ISNUMBER(FIND(Trefwoorden!$A$2:$A$99, E805)), Trefwoorden!$B$2:$B$99),
  "Onbekend"
)</f>
        <v>Telenet</v>
      </c>
      <c r="E805" t="s">
        <v>148</v>
      </c>
      <c r="F805" t="str">
        <f>VLOOKUP(Tabel1[[#This Row],[categorie]],Lijst!A:C,3,FALSE)</f>
        <v>Uitgave</v>
      </c>
      <c r="G805">
        <f>IF(F805="Uitgave", -ABS(C805), ABS(C805))</f>
        <v>-66.010000000000005</v>
      </c>
      <c r="H805" t="str">
        <f>VLOOKUP(Tabel1[[#This Row],[categorie]],Lijst!A:B,2,FALSE)</f>
        <v>Vast</v>
      </c>
      <c r="I805" t="str">
        <f>IF(OR(AND(F805="Uitgave", C805&lt;0), AND(F805="Inkomst", C805&gt;0)), "OK", "FOUT")</f>
        <v>OK</v>
      </c>
    </row>
    <row r="806" spans="1:9" x14ac:dyDescent="0.3">
      <c r="A806" s="2">
        <v>45656</v>
      </c>
      <c r="B806" t="str">
        <f>TEXT(A806,"mmmm ")</f>
        <v xml:space="preserve">december </v>
      </c>
      <c r="C806">
        <v>-376.83</v>
      </c>
      <c r="D806" t="str" cm="1">
        <f t="array" ref="D806">IFERROR(
  _xlfn.XLOOKUP(TRUE, ISNUMBER(FIND(Trefwoorden!$A$2:$A$99, E806)), Trefwoorden!$B$2:$B$99),
  "Onbekend"
)</f>
        <v>Leasing Auto</v>
      </c>
      <c r="E806" t="s">
        <v>149</v>
      </c>
      <c r="F806" t="str">
        <f>VLOOKUP(Tabel1[[#This Row],[categorie]],Lijst!A:C,3,FALSE)</f>
        <v>Uitgave</v>
      </c>
      <c r="G806">
        <f>IF(F806="Uitgave", -ABS(C806), ABS(C806))</f>
        <v>-376.83</v>
      </c>
      <c r="H806" t="str">
        <f>VLOOKUP(Tabel1[[#This Row],[categorie]],Lijst!A:B,2,FALSE)</f>
        <v>Vast</v>
      </c>
      <c r="I806" t="str">
        <f>IF(OR(AND(F806="Uitgave", C806&lt;0), AND(F806="Inkomst", C806&gt;0)), "OK", "FOUT")</f>
        <v>OK</v>
      </c>
    </row>
    <row r="807" spans="1:9" x14ac:dyDescent="0.3">
      <c r="A807" s="2">
        <v>45656</v>
      </c>
      <c r="B807" t="str">
        <f>TEXT(A807,"mmmm ")</f>
        <v xml:space="preserve">december </v>
      </c>
      <c r="C807">
        <v>-1</v>
      </c>
      <c r="D807" t="s">
        <v>22</v>
      </c>
      <c r="E807" t="s">
        <v>150</v>
      </c>
      <c r="F807" t="str">
        <f>VLOOKUP(Tabel1[[#This Row],[categorie]],Lijst!A:C,3,FALSE)</f>
        <v>Uitgave</v>
      </c>
      <c r="G807">
        <f>IF(F807="Uitgave", -ABS(C807), ABS(C807))</f>
        <v>-1</v>
      </c>
      <c r="H807" t="str">
        <f>VLOOKUP(Tabel1[[#This Row],[categorie]],Lijst!A:B,2,FALSE)</f>
        <v>Variabel</v>
      </c>
      <c r="I807" t="str">
        <f>IF(OR(AND(F807="Uitgave", C807&lt;0), AND(F807="Inkomst", C807&gt;0)), "OK", "FOUT")</f>
        <v>OK</v>
      </c>
    </row>
    <row r="808" spans="1:9" x14ac:dyDescent="0.3">
      <c r="A808" s="2">
        <v>45656</v>
      </c>
      <c r="B808" t="str">
        <f>TEXT(A808,"mmmm ")</f>
        <v xml:space="preserve">december </v>
      </c>
      <c r="C808">
        <v>-1</v>
      </c>
      <c r="D808" t="s">
        <v>22</v>
      </c>
      <c r="E808" t="s">
        <v>151</v>
      </c>
      <c r="F808" t="str">
        <f>VLOOKUP(Tabel1[[#This Row],[categorie]],Lijst!A:C,3,FALSE)</f>
        <v>Uitgave</v>
      </c>
      <c r="G808">
        <f>IF(F808="Uitgave", -ABS(C808), ABS(C808))</f>
        <v>-1</v>
      </c>
      <c r="H808" t="str">
        <f>VLOOKUP(Tabel1[[#This Row],[categorie]],Lijst!A:B,2,FALSE)</f>
        <v>Variabel</v>
      </c>
      <c r="I808" t="str">
        <f>IF(OR(AND(F808="Uitgave", C808&lt;0), AND(F808="Inkomst", C808&gt;0)), "OK", "FOUT")</f>
        <v>OK</v>
      </c>
    </row>
    <row r="809" spans="1:9" x14ac:dyDescent="0.3">
      <c r="A809" s="2">
        <v>45656</v>
      </c>
      <c r="B809" t="str">
        <f>TEXT(A809,"mmmm ")</f>
        <v xml:space="preserve">december </v>
      </c>
      <c r="C809">
        <v>-6.3</v>
      </c>
      <c r="D809" t="str" cm="1">
        <f t="array" ref="D809">IFERROR(
  _xlfn.XLOOKUP(TRUE, ISNUMBER(FIND(Trefwoorden!$A$2:$A$99, E809)), Trefwoorden!$B$2:$B$99),
  "Onbekend"
)</f>
        <v>EuroShop</v>
      </c>
      <c r="E809" t="s">
        <v>152</v>
      </c>
      <c r="F809" t="str">
        <f>VLOOKUP(Tabel1[[#This Row],[categorie]],Lijst!A:C,3,FALSE)</f>
        <v>Uitgave</v>
      </c>
      <c r="G809">
        <f>IF(F809="Uitgave", -ABS(C809), ABS(C809))</f>
        <v>-6.3</v>
      </c>
      <c r="H809" t="str">
        <f>VLOOKUP(Tabel1[[#This Row],[categorie]],Lijst!A:B,2,FALSE)</f>
        <v>Variabel</v>
      </c>
      <c r="I809" t="str">
        <f>IF(OR(AND(F809="Uitgave", C809&lt;0), AND(F809="Inkomst", C809&gt;0)), "OK", "FOUT")</f>
        <v>OK</v>
      </c>
    </row>
    <row r="810" spans="1:9" x14ac:dyDescent="0.3">
      <c r="A810" s="2">
        <v>45656</v>
      </c>
      <c r="B810" t="str">
        <f>TEXT(A810,"mmmm ")</f>
        <v xml:space="preserve">december </v>
      </c>
      <c r="C810">
        <v>-14.79</v>
      </c>
      <c r="D810" t="str" cm="1">
        <f t="array" ref="D810">IFERROR(
  _xlfn.XLOOKUP(TRUE, ISNUMBER(FIND(Trefwoorden!$A$2:$A$99, E810)), Trefwoorden!$B$2:$B$99),
  "Onbekend"
)</f>
        <v>Louis/Vis</v>
      </c>
      <c r="E810" t="s">
        <v>153</v>
      </c>
      <c r="F810" t="str">
        <f>VLOOKUP(Tabel1[[#This Row],[categorie]],Lijst!A:C,3,FALSE)</f>
        <v>Uitgave</v>
      </c>
      <c r="G810">
        <f>IF(F810="Uitgave", -ABS(C810), ABS(C810))</f>
        <v>-14.79</v>
      </c>
      <c r="H810" t="str">
        <f>VLOOKUP(Tabel1[[#This Row],[categorie]],Lijst!A:B,2,FALSE)</f>
        <v>Variabel</v>
      </c>
      <c r="I810" t="str">
        <f>IF(OR(AND(F810="Uitgave", C810&lt;0), AND(F810="Inkomst", C810&gt;0)), "OK", "FOUT")</f>
        <v>OK</v>
      </c>
    </row>
    <row r="811" spans="1:9" x14ac:dyDescent="0.3">
      <c r="A811" s="2">
        <v>45656</v>
      </c>
      <c r="B811" t="str">
        <f>TEXT(A811,"mmmm ")</f>
        <v xml:space="preserve">december </v>
      </c>
      <c r="C811">
        <v>-103.95</v>
      </c>
      <c r="D811" t="str" cm="1">
        <f t="array" ref="D811">IFERROR(
  _xlfn.XLOOKUP(TRUE, ISNUMBER(FIND(Trefwoorden!$A$2:$A$99, E811)), Trefwoorden!$B$2:$B$99),
  "Onbekend"
)</f>
        <v>kledij</v>
      </c>
      <c r="E811" t="s">
        <v>154</v>
      </c>
      <c r="F811" t="str">
        <f>VLOOKUP(Tabel1[[#This Row],[categorie]],Lijst!A:C,3,FALSE)</f>
        <v>Uitgave</v>
      </c>
      <c r="G811">
        <f>IF(F811="Uitgave", -ABS(C811), ABS(C811))</f>
        <v>-103.95</v>
      </c>
      <c r="H811" t="str">
        <f>VLOOKUP(Tabel1[[#This Row],[categorie]],Lijst!A:B,2,FALSE)</f>
        <v>Variabel</v>
      </c>
      <c r="I811" t="str">
        <f>IF(OR(AND(F811="Uitgave", C811&lt;0), AND(F811="Inkomst", C811&gt;0)), "OK", "FOUT")</f>
        <v>OK</v>
      </c>
    </row>
    <row r="812" spans="1:9" x14ac:dyDescent="0.3">
      <c r="A812" s="2">
        <v>45656</v>
      </c>
      <c r="B812" t="str">
        <f>TEXT(A812,"mmmm ")</f>
        <v xml:space="preserve">december </v>
      </c>
      <c r="C812">
        <v>-17.5</v>
      </c>
      <c r="D812" t="str" cm="1">
        <f t="array" ref="D812">IFERROR(
  _xlfn.XLOOKUP(TRUE, ISNUMBER(FIND(Trefwoorden!$A$2:$A$99, E812)), Trefwoorden!$B$2:$B$99),
  "Onbekend"
)</f>
        <v>kledij</v>
      </c>
      <c r="E812" t="s">
        <v>155</v>
      </c>
      <c r="F812" t="str">
        <f>VLOOKUP(Tabel1[[#This Row],[categorie]],Lijst!A:C,3,FALSE)</f>
        <v>Uitgave</v>
      </c>
      <c r="G812">
        <f>IF(F812="Uitgave", -ABS(C812), ABS(C812))</f>
        <v>-17.5</v>
      </c>
      <c r="H812" t="str">
        <f>VLOOKUP(Tabel1[[#This Row],[categorie]],Lijst!A:B,2,FALSE)</f>
        <v>Variabel</v>
      </c>
      <c r="I812" t="str">
        <f>IF(OR(AND(F812="Uitgave", C812&lt;0), AND(F812="Inkomst", C812&gt;0)), "OK", "FOUT")</f>
        <v>OK</v>
      </c>
    </row>
    <row r="813" spans="1:9" x14ac:dyDescent="0.3">
      <c r="A813" s="2">
        <v>45656</v>
      </c>
      <c r="B813" t="str">
        <f>TEXT(A813,"mmmm ")</f>
        <v xml:space="preserve">december </v>
      </c>
      <c r="C813">
        <v>-5</v>
      </c>
      <c r="D813" t="str" cm="1">
        <f t="array" ref="D813">IFERROR(
  _xlfn.XLOOKUP(TRUE, ISNUMBER(FIND(Trefwoorden!$A$2:$A$99, E813)), Trefwoorden!$B$2:$B$99),
  "Onbekend"
)</f>
        <v>Laadbeurt</v>
      </c>
      <c r="E813" t="s">
        <v>156</v>
      </c>
      <c r="F813" t="str">
        <f>VLOOKUP(Tabel1[[#This Row],[categorie]],Lijst!A:C,3,FALSE)</f>
        <v>Uitgave</v>
      </c>
      <c r="G813">
        <f>IF(F813="Uitgave", -ABS(C813), ABS(C813))</f>
        <v>-5</v>
      </c>
      <c r="H813" t="str">
        <f>VLOOKUP(Tabel1[[#This Row],[categorie]],Lijst!A:B,2,FALSE)</f>
        <v>Vast</v>
      </c>
      <c r="I813" t="str">
        <f>IF(OR(AND(F813="Uitgave", C813&lt;0), AND(F813="Inkomst", C813&gt;0)), "OK", "FOUT")</f>
        <v>OK</v>
      </c>
    </row>
    <row r="814" spans="1:9" x14ac:dyDescent="0.3">
      <c r="A814" s="2">
        <v>45656</v>
      </c>
      <c r="B814" t="str">
        <f>TEXT(A814,"mmmm ")</f>
        <v xml:space="preserve">december </v>
      </c>
      <c r="C814">
        <v>-8.41</v>
      </c>
      <c r="D814" t="str" cm="1">
        <f t="array" ref="D814">IFERROR(
  _xlfn.XLOOKUP(TRUE, ISNUMBER(FIND(Trefwoorden!$A$2:$A$99, E814)), Trefwoorden!$B$2:$B$99),
  "Onbekend"
)</f>
        <v>Laadbeurt</v>
      </c>
      <c r="E814" t="s">
        <v>157</v>
      </c>
      <c r="F814" t="str">
        <f>VLOOKUP(Tabel1[[#This Row],[categorie]],Lijst!A:C,3,FALSE)</f>
        <v>Uitgave</v>
      </c>
      <c r="G814">
        <f>IF(F814="Uitgave", -ABS(C814), ABS(C814))</f>
        <v>-8.41</v>
      </c>
      <c r="H814" t="str">
        <f>VLOOKUP(Tabel1[[#This Row],[categorie]],Lijst!A:B,2,FALSE)</f>
        <v>Vast</v>
      </c>
      <c r="I814" t="str">
        <f>IF(OR(AND(F814="Uitgave", C814&lt;0), AND(F814="Inkomst", C814&gt;0)), "OK", "FOUT")</f>
        <v>OK</v>
      </c>
    </row>
    <row r="815" spans="1:9" x14ac:dyDescent="0.3">
      <c r="A815" s="2">
        <v>45656</v>
      </c>
      <c r="B815" t="str">
        <f>TEXT(A815,"mmmm ")</f>
        <v xml:space="preserve">december </v>
      </c>
      <c r="C815">
        <v>-1.17</v>
      </c>
      <c r="D815" t="str" cm="1">
        <f t="array" ref="D815">IFERROR(
  _xlfn.XLOOKUP(TRUE, ISNUMBER(FIND(Trefwoorden!$A$2:$A$99, E815)), Trefwoorden!$B$2:$B$99),
  "Onbekend"
)</f>
        <v>Laadbeurt</v>
      </c>
      <c r="E815" t="s">
        <v>158</v>
      </c>
      <c r="F815" t="str">
        <f>VLOOKUP(Tabel1[[#This Row],[categorie]],Lijst!A:C,3,FALSE)</f>
        <v>Uitgave</v>
      </c>
      <c r="G815">
        <f>IF(F815="Uitgave", -ABS(C815), ABS(C815))</f>
        <v>-1.17</v>
      </c>
      <c r="H815" t="str">
        <f>VLOOKUP(Tabel1[[#This Row],[categorie]],Lijst!A:B,2,FALSE)</f>
        <v>Vast</v>
      </c>
      <c r="I815" t="str">
        <f>IF(OR(AND(F815="Uitgave", C815&lt;0), AND(F815="Inkomst", C815&gt;0)), "OK", "FOUT")</f>
        <v>OK</v>
      </c>
    </row>
    <row r="816" spans="1:9" x14ac:dyDescent="0.3">
      <c r="A816" s="2">
        <v>45656</v>
      </c>
      <c r="B816" t="str">
        <f>TEXT(A816,"mmmm ")</f>
        <v xml:space="preserve">december </v>
      </c>
      <c r="C816">
        <v>-9.84</v>
      </c>
      <c r="D816" t="str" cm="1">
        <f t="array" ref="D816">IFERROR(
  _xlfn.XLOOKUP(TRUE, ISNUMBER(FIND(Trefwoorden!$A$2:$A$99, E816)), Trefwoorden!$B$2:$B$99),
  "Onbekend"
)</f>
        <v>Laadbeurt</v>
      </c>
      <c r="E816" t="s">
        <v>159</v>
      </c>
      <c r="F816" t="str">
        <f>VLOOKUP(Tabel1[[#This Row],[categorie]],Lijst!A:C,3,FALSE)</f>
        <v>Uitgave</v>
      </c>
      <c r="G816">
        <f>IF(F816="Uitgave", -ABS(C816), ABS(C816))</f>
        <v>-9.84</v>
      </c>
      <c r="H816" t="str">
        <f>VLOOKUP(Tabel1[[#This Row],[categorie]],Lijst!A:B,2,FALSE)</f>
        <v>Vast</v>
      </c>
      <c r="I816" t="str">
        <f>IF(OR(AND(F816="Uitgave", C816&lt;0), AND(F816="Inkomst", C816&gt;0)), "OK", "FOUT")</f>
        <v>OK</v>
      </c>
    </row>
    <row r="817" spans="1:9" x14ac:dyDescent="0.3">
      <c r="A817" s="2">
        <v>45656</v>
      </c>
      <c r="B817" t="str">
        <f>TEXT(A817,"mmmm ")</f>
        <v xml:space="preserve">december </v>
      </c>
      <c r="C817">
        <v>-5</v>
      </c>
      <c r="D817" t="str" cm="1">
        <f t="array" ref="D817">IFERROR(
  _xlfn.XLOOKUP(TRUE, ISNUMBER(FIND(Trefwoorden!$A$2:$A$99, E817)), Trefwoorden!$B$2:$B$99),
  "Onbekend"
)</f>
        <v>Laadbeurt</v>
      </c>
      <c r="E817" t="s">
        <v>160</v>
      </c>
      <c r="F817" t="str">
        <f>VLOOKUP(Tabel1[[#This Row],[categorie]],Lijst!A:C,3,FALSE)</f>
        <v>Uitgave</v>
      </c>
      <c r="G817">
        <f>IF(F817="Uitgave", -ABS(C817), ABS(C817))</f>
        <v>-5</v>
      </c>
      <c r="H817" t="str">
        <f>VLOOKUP(Tabel1[[#This Row],[categorie]],Lijst!A:B,2,FALSE)</f>
        <v>Vast</v>
      </c>
      <c r="I817" t="str">
        <f>IF(OR(AND(F817="Uitgave", C817&lt;0), AND(F817="Inkomst", C817&gt;0)), "OK", "FOUT")</f>
        <v>OK</v>
      </c>
    </row>
    <row r="818" spans="1:9" x14ac:dyDescent="0.3">
      <c r="A818" s="2">
        <v>45656</v>
      </c>
      <c r="B818" t="str">
        <f>TEXT(A818,"mmmm ")</f>
        <v xml:space="preserve">december </v>
      </c>
      <c r="C818">
        <v>-209.29</v>
      </c>
      <c r="D818" t="str" cm="1">
        <f t="array" ref="D818">IFERROR(
  _xlfn.XLOOKUP(TRUE, ISNUMBER(FIND(Trefwoorden!$A$2:$A$99, E818)), Trefwoorden!$B$2:$B$99),
  "Onbekend"
)</f>
        <v>Leasing Auto</v>
      </c>
      <c r="E818" t="s">
        <v>149</v>
      </c>
      <c r="F818" t="str">
        <f>VLOOKUP(Tabel1[[#This Row],[categorie]],Lijst!A:C,3,FALSE)</f>
        <v>Uitgave</v>
      </c>
      <c r="G818">
        <f>IF(F818="Uitgave", -ABS(C818), ABS(C818))</f>
        <v>-209.29</v>
      </c>
      <c r="H818" t="str">
        <f>VLOOKUP(Tabel1[[#This Row],[categorie]],Lijst!A:B,2,FALSE)</f>
        <v>Vast</v>
      </c>
      <c r="I818" t="str">
        <f>IF(OR(AND(F818="Uitgave", C818&lt;0), AND(F818="Inkomst", C818&gt;0)), "OK", "FOUT")</f>
        <v>OK</v>
      </c>
    </row>
    <row r="819" spans="1:9" x14ac:dyDescent="0.3">
      <c r="A819" s="2">
        <v>45656</v>
      </c>
      <c r="B819" t="str">
        <f>TEXT(A819,"mmmm ")</f>
        <v xml:space="preserve">december </v>
      </c>
      <c r="C819">
        <v>-31.7</v>
      </c>
      <c r="D819" t="str" cm="1">
        <f t="array" ref="D819">IFERROR(
  _xlfn.XLOOKUP(TRUE, ISNUMBER(FIND(Trefwoorden!$A$2:$A$99, E819)), Trefwoorden!$B$2:$B$99),
  "Onbekend"
)</f>
        <v>restaurant</v>
      </c>
      <c r="E819" t="s">
        <v>147</v>
      </c>
      <c r="F819" t="s">
        <v>18</v>
      </c>
      <c r="G819">
        <f>IF(F819="Uitgave", -ABS(C819), ABS(C819))</f>
        <v>-31.7</v>
      </c>
      <c r="H819" t="str">
        <f>VLOOKUP(Tabel1[[#This Row],[categorie]],Lijst!A:B,2,FALSE)</f>
        <v>Variabel</v>
      </c>
      <c r="I819" t="str">
        <f>IF(OR(AND(F819="Uitgave", C819&lt;0), AND(F819="Inkomst", C819&gt;0)), "OK", "FOUT")</f>
        <v>OK</v>
      </c>
    </row>
    <row r="820" spans="1:9" x14ac:dyDescent="0.3">
      <c r="A820" s="2">
        <v>45656</v>
      </c>
      <c r="B820" t="str">
        <f>TEXT(A820,"mmmm ")</f>
        <v xml:space="preserve">december </v>
      </c>
      <c r="C820">
        <v>-2</v>
      </c>
      <c r="D820" t="s">
        <v>75</v>
      </c>
      <c r="E820" t="s">
        <v>140</v>
      </c>
      <c r="F820" t="s">
        <v>18</v>
      </c>
      <c r="G820">
        <f>IF(F820="Uitgave", -ABS(C820), ABS(C820))</f>
        <v>-2</v>
      </c>
      <c r="H820" t="str">
        <f>VLOOKUP(Tabel1[[#This Row],[categorie]],Lijst!A:B,2,FALSE)</f>
        <v>Variabel</v>
      </c>
      <c r="I820" t="str">
        <f>IF(OR(AND(F820="Uitgave", C820&lt;0), AND(F820="Inkomst", C820&gt;0)), "OK", "FOUT")</f>
        <v>OK</v>
      </c>
    </row>
    <row r="821" spans="1:9" x14ac:dyDescent="0.3">
      <c r="A821" s="2">
        <v>45657</v>
      </c>
      <c r="B821" t="str">
        <f>TEXT(A821,"mmmm ")</f>
        <v xml:space="preserve">december </v>
      </c>
      <c r="C821">
        <v>-3.5</v>
      </c>
      <c r="D821" t="s">
        <v>3</v>
      </c>
      <c r="E821" t="s">
        <v>133</v>
      </c>
      <c r="F821" t="str">
        <f>VLOOKUP(Tabel1[[#This Row],[categorie]],Lijst!A:C,3,FALSE)</f>
        <v>Uitgave</v>
      </c>
      <c r="G821">
        <f>IF(F821="Uitgave", -ABS(C821), ABS(C821))</f>
        <v>-3.5</v>
      </c>
      <c r="H821" t="str">
        <f>VLOOKUP(Tabel1[[#This Row],[categorie]],Lijst!A:B,2,FALSE)</f>
        <v>Vast</v>
      </c>
      <c r="I821" t="str">
        <f>IF(OR(AND(F821="Uitgave", C821&lt;0), AND(F821="Inkomst", C821&gt;0)), "OK", "FOUT")</f>
        <v>OK</v>
      </c>
    </row>
    <row r="822" spans="1:9" x14ac:dyDescent="0.3">
      <c r="A822" s="2">
        <v>45657</v>
      </c>
      <c r="B822" t="str">
        <f>TEXT(A822,"mmmm ")</f>
        <v xml:space="preserve">december </v>
      </c>
      <c r="C822">
        <v>-4.3</v>
      </c>
      <c r="D822" t="s">
        <v>21</v>
      </c>
      <c r="E822" t="s">
        <v>134</v>
      </c>
      <c r="F822" t="str">
        <f>VLOOKUP(Tabel1[[#This Row],[categorie]],Lijst!A:C,3,FALSE)</f>
        <v>Uitgave</v>
      </c>
      <c r="G822">
        <f>IF(F822="Uitgave", -ABS(C822), ABS(C822))</f>
        <v>-4.3</v>
      </c>
      <c r="H822" t="str">
        <f>VLOOKUP(Tabel1[[#This Row],[categorie]],Lijst!A:B,2,FALSE)</f>
        <v>Variabel</v>
      </c>
      <c r="I822" t="str">
        <f>IF(OR(AND(F822="Uitgave", C822&lt;0), AND(F822="Inkomst", C822&gt;0)), "OK", "FOUT")</f>
        <v>OK</v>
      </c>
    </row>
    <row r="823" spans="1:9" x14ac:dyDescent="0.3">
      <c r="A823" s="2">
        <v>45657</v>
      </c>
      <c r="B823" t="str">
        <f>TEXT(A823,"mmmm ")</f>
        <v xml:space="preserve">december </v>
      </c>
      <c r="C823">
        <v>-8.25</v>
      </c>
      <c r="D823" t="s">
        <v>21</v>
      </c>
      <c r="E823" t="s">
        <v>135</v>
      </c>
      <c r="F823" t="str">
        <f>VLOOKUP(Tabel1[[#This Row],[categorie]],Lijst!A:C,3,FALSE)</f>
        <v>Uitgave</v>
      </c>
      <c r="G823">
        <f>IF(F823="Uitgave", -ABS(C823), ABS(C823))</f>
        <v>-8.25</v>
      </c>
      <c r="H823" t="str">
        <f>VLOOKUP(Tabel1[[#This Row],[categorie]],Lijst!A:B,2,FALSE)</f>
        <v>Variabel</v>
      </c>
      <c r="I823" t="str">
        <f>IF(OR(AND(F823="Uitgave", C823&lt;0), AND(F823="Inkomst", C823&gt;0)), "OK", "FOUT")</f>
        <v>OK</v>
      </c>
    </row>
    <row r="824" spans="1:9" x14ac:dyDescent="0.3">
      <c r="A824" s="2">
        <v>45657</v>
      </c>
      <c r="B824" t="str">
        <f>TEXT(A824,"mmmm ")</f>
        <v xml:space="preserve">december </v>
      </c>
      <c r="C824">
        <v>-18.899999999999999</v>
      </c>
      <c r="D824" t="s">
        <v>21</v>
      </c>
      <c r="E824" t="s">
        <v>136</v>
      </c>
      <c r="F824" t="str">
        <f>VLOOKUP(Tabel1[[#This Row],[categorie]],Lijst!A:C,3,FALSE)</f>
        <v>Uitgave</v>
      </c>
      <c r="G824">
        <f>IF(F824="Uitgave", -ABS(C824), ABS(C824))</f>
        <v>-18.899999999999999</v>
      </c>
      <c r="H824" t="str">
        <f>VLOOKUP(Tabel1[[#This Row],[categorie]],Lijst!A:B,2,FALSE)</f>
        <v>Variabel</v>
      </c>
      <c r="I824" t="str">
        <f>IF(OR(AND(F824="Uitgave", C824&lt;0), AND(F824="Inkomst", C824&gt;0)), "OK", "FOUT")</f>
        <v>OK</v>
      </c>
    </row>
    <row r="825" spans="1:9" x14ac:dyDescent="0.3">
      <c r="A825" s="2">
        <v>45657</v>
      </c>
      <c r="B825" t="str">
        <f>TEXT(A825,"mmmm ")</f>
        <v xml:space="preserve">december </v>
      </c>
      <c r="C825">
        <v>-9.41</v>
      </c>
      <c r="D825" t="str" cm="1">
        <f t="array" ref="D825">IFERROR(
  _xlfn.XLOOKUP(TRUE, ISNUMBER(FIND(Trefwoorden!$A$2:$A$99, E825)), Trefwoorden!$B$2:$B$99),
  "Onbekend"
)</f>
        <v>Laadbeurt</v>
      </c>
      <c r="E825" t="s">
        <v>137</v>
      </c>
      <c r="F825" t="str">
        <f>VLOOKUP(Tabel1[[#This Row],[categorie]],Lijst!A:C,3,FALSE)</f>
        <v>Uitgave</v>
      </c>
      <c r="G825">
        <f>IF(F825="Uitgave", -ABS(C825), ABS(C825))</f>
        <v>-9.41</v>
      </c>
      <c r="H825" t="str">
        <f>VLOOKUP(Tabel1[[#This Row],[categorie]],Lijst!A:B,2,FALSE)</f>
        <v>Vast</v>
      </c>
      <c r="I825" t="str">
        <f>IF(OR(AND(F825="Uitgave", C825&lt;0), AND(F825="Inkomst", C825&gt;0)), "OK", "FOUT")</f>
        <v>OK</v>
      </c>
    </row>
    <row r="826" spans="1:9" x14ac:dyDescent="0.3">
      <c r="A826" s="2">
        <v>45657</v>
      </c>
      <c r="B826" t="str">
        <f>TEXT(A826,"mmmm ")</f>
        <v xml:space="preserve">december </v>
      </c>
      <c r="C826">
        <v>-5</v>
      </c>
      <c r="D826" t="str" cm="1">
        <f t="array" ref="D826">IFERROR(
  _xlfn.XLOOKUP(TRUE, ISNUMBER(FIND(Trefwoorden!$A$2:$A$99, E826)), Trefwoorden!$B$2:$B$99),
  "Onbekend"
)</f>
        <v>Laadbeurt</v>
      </c>
      <c r="E826" t="s">
        <v>138</v>
      </c>
      <c r="F826" t="str">
        <f>VLOOKUP(Tabel1[[#This Row],[categorie]],Lijst!A:C,3,FALSE)</f>
        <v>Uitgave</v>
      </c>
      <c r="G826">
        <f>IF(F826="Uitgave", -ABS(C826), ABS(C826))</f>
        <v>-5</v>
      </c>
      <c r="H826" t="str">
        <f>VLOOKUP(Tabel1[[#This Row],[categorie]],Lijst!A:B,2,FALSE)</f>
        <v>Vast</v>
      </c>
      <c r="I826" t="str">
        <f>IF(OR(AND(F826="Uitgave", C826&lt;0), AND(F826="Inkomst", C826&gt;0)), "OK", "FOUT")</f>
        <v>OK</v>
      </c>
    </row>
    <row r="827" spans="1:9" x14ac:dyDescent="0.3">
      <c r="A827" s="2">
        <v>45657</v>
      </c>
      <c r="B827" t="str">
        <f>TEXT(A827,"mmmm ")</f>
        <v xml:space="preserve">december </v>
      </c>
      <c r="C827">
        <v>-44.64</v>
      </c>
      <c r="D827" t="str" cm="1">
        <f t="array" ref="D827">IFERROR(
  _xlfn.XLOOKUP(TRUE, ISNUMBER(FIND(Trefwoorden!$A$2:$A$99, E827)), Trefwoorden!$B$2:$B$99),
  "Onbekend"
)</f>
        <v>Hospitalisatie</v>
      </c>
      <c r="E827" t="s">
        <v>139</v>
      </c>
      <c r="F827" t="str">
        <f>VLOOKUP(Tabel1[[#This Row],[categorie]],Lijst!A:C,3,FALSE)</f>
        <v>Uitgave</v>
      </c>
      <c r="G827">
        <f>IF(F827="Uitgave", -ABS(C827), ABS(C827))</f>
        <v>-44.64</v>
      </c>
      <c r="H827" t="str">
        <f>VLOOKUP(Tabel1[[#This Row],[categorie]],Lijst!A:B,2,FALSE)</f>
        <v>Vast</v>
      </c>
      <c r="I827" t="str">
        <f>IF(OR(AND(F827="Uitgave", C827&lt;0), AND(F827="Inkomst", C827&gt;0)), "OK", "FOUT")</f>
        <v>OK</v>
      </c>
    </row>
    <row r="828" spans="1:9" x14ac:dyDescent="0.3">
      <c r="A828" s="2">
        <v>45658</v>
      </c>
      <c r="B828" t="str">
        <f>TEXT(A828,"mmmm ")</f>
        <v xml:space="preserve">januari </v>
      </c>
      <c r="C828">
        <v>2693.39</v>
      </c>
      <c r="D828" t="str" cm="1">
        <f t="array" ref="D828">IFERROR(
  _xlfn.XLOOKUP(TRUE, ISNUMBER(FIND(Trefwoorden!$A$2:$A$99, E828)), Trefwoorden!$B$2:$B$99),
  "Onbekend"
)</f>
        <v>Inkomsten Loon</v>
      </c>
      <c r="E828" t="s">
        <v>141</v>
      </c>
      <c r="F828" t="str">
        <f>VLOOKUP(Tabel1[[#This Row],[categorie]],Lijst!A:C,3,FALSE)</f>
        <v>Inkomst</v>
      </c>
      <c r="G828">
        <f>IF(F828="Uitgave", -ABS(C828), ABS(C828))</f>
        <v>2693.39</v>
      </c>
      <c r="H828" t="str">
        <f>VLOOKUP(Tabel1[[#This Row],[categorie]],Lijst!A:B,2,FALSE)</f>
        <v>Inkomsten</v>
      </c>
      <c r="I828" t="str">
        <f>IF(OR(AND(F828="Uitgave", C828&lt;0), AND(F828="Inkomst", C828&gt;0)), "OK", "FOUT")</f>
        <v>OK</v>
      </c>
    </row>
    <row r="829" spans="1:9" x14ac:dyDescent="0.3">
      <c r="A829" s="2">
        <v>45658</v>
      </c>
      <c r="B829" t="str">
        <f>TEXT(A829,"mmmm ")</f>
        <v xml:space="preserve">januari </v>
      </c>
      <c r="C829">
        <v>2186.96</v>
      </c>
      <c r="D829" t="str" cm="1">
        <f t="array" ref="D829">IFERROR(
  _xlfn.XLOOKUP(TRUE, ISNUMBER(FIND(Trefwoorden!$A$2:$A$99, E829)), Trefwoorden!$B$2:$B$99),
  "Onbekend"
)</f>
        <v>Inkomsten Loon</v>
      </c>
      <c r="E829" t="s">
        <v>132</v>
      </c>
      <c r="F829" t="s">
        <v>65</v>
      </c>
      <c r="G829">
        <f>IF(F829="Uitgave", -ABS(C829), ABS(C829))</f>
        <v>2186.96</v>
      </c>
      <c r="H829" t="str">
        <f>VLOOKUP(Tabel1[[#This Row],[categorie]],Lijst!A:B,2,FALSE)</f>
        <v>Inkomsten</v>
      </c>
      <c r="I829" t="str">
        <f>IF(OR(AND(F829="Uitgave", C829&lt;0), AND(F829="Inkomst", C829&gt;0)), "OK", "FOUT")</f>
        <v>OK</v>
      </c>
    </row>
    <row r="830" spans="1:9" x14ac:dyDescent="0.3">
      <c r="A830" s="2">
        <v>45658</v>
      </c>
      <c r="B830" t="str">
        <f>TEXT(A830,"mmmm ")</f>
        <v xml:space="preserve">januari </v>
      </c>
      <c r="C830">
        <v>70</v>
      </c>
      <c r="D830" t="s">
        <v>69</v>
      </c>
      <c r="F830" t="s">
        <v>17</v>
      </c>
      <c r="G830">
        <f>IF(F830="Uitgave", -ABS(C830), ABS(C830))</f>
        <v>70</v>
      </c>
      <c r="H830" t="str">
        <f>VLOOKUP(Tabel1[[#This Row],[categorie]],Lijst!A:B,2,FALSE)</f>
        <v>Variabel</v>
      </c>
      <c r="I830" t="str">
        <f>IF(OR(AND(F830="Uitgave", C830&lt;0), AND(F830="Inkomst", C830&gt;0)), "OK", "FOUT")</f>
        <v>OK</v>
      </c>
    </row>
    <row r="831" spans="1:9" x14ac:dyDescent="0.3">
      <c r="A831" s="2">
        <v>45659</v>
      </c>
      <c r="B831" t="str">
        <f>TEXT(A831,"mmmm ")</f>
        <v xml:space="preserve">januari </v>
      </c>
      <c r="C831">
        <v>-65.849999999999994</v>
      </c>
      <c r="D831" t="s">
        <v>3</v>
      </c>
      <c r="F831" t="s">
        <v>18</v>
      </c>
      <c r="G831">
        <f>IF(F831="Uitgave", -ABS(C831), ABS(C831))</f>
        <v>-65.849999999999994</v>
      </c>
      <c r="H831" t="str">
        <f>VLOOKUP(Tabel1[[#This Row],[categorie]],Lijst!A:B,2,FALSE)</f>
        <v>Vast</v>
      </c>
      <c r="I831" t="str">
        <f>IF(OR(AND(F831="Uitgave", C831&lt;0), AND(F831="Inkomst", C831&gt;0)), "OK", "FOUT")</f>
        <v>OK</v>
      </c>
    </row>
    <row r="832" spans="1:9" x14ac:dyDescent="0.3">
      <c r="A832" s="2">
        <v>45659</v>
      </c>
      <c r="B832" t="str">
        <f>TEXT(A832,"mmmm ")</f>
        <v xml:space="preserve">januari </v>
      </c>
      <c r="C832">
        <v>-42.81</v>
      </c>
      <c r="D832" t="s">
        <v>3</v>
      </c>
      <c r="F832" t="s">
        <v>18</v>
      </c>
      <c r="G832">
        <f>IF(F832="Uitgave", -ABS(C832), ABS(C832))</f>
        <v>-42.81</v>
      </c>
      <c r="H832" t="str">
        <f>VLOOKUP(Tabel1[[#This Row],[categorie]],Lijst!A:B,2,FALSE)</f>
        <v>Vast</v>
      </c>
      <c r="I832" t="str">
        <f>IF(OR(AND(F832="Uitgave", C832&lt;0), AND(F832="Inkomst", C832&gt;0)), "OK", "FOUT")</f>
        <v>OK</v>
      </c>
    </row>
    <row r="833" spans="1:9" x14ac:dyDescent="0.3">
      <c r="A833" s="2">
        <v>45659</v>
      </c>
      <c r="B833" t="str">
        <f>TEXT(A833,"mmmm ")</f>
        <v xml:space="preserve">januari </v>
      </c>
      <c r="C833">
        <v>-40.619999999999997</v>
      </c>
      <c r="D833" t="s">
        <v>1030</v>
      </c>
      <c r="F833" t="s">
        <v>18</v>
      </c>
      <c r="G833">
        <f>IF(F833="Uitgave", -ABS(C833), ABS(C833))</f>
        <v>-40.619999999999997</v>
      </c>
      <c r="H833" t="str">
        <f>VLOOKUP(Tabel1[[#This Row],[categorie]],Lijst!A:B,2,FALSE)</f>
        <v>Vast</v>
      </c>
      <c r="I833" t="str">
        <f>IF(OR(AND(F833="Uitgave", C833&lt;0), AND(F833="Inkomst", C833&gt;0)), "OK", "FOUT")</f>
        <v>OK</v>
      </c>
    </row>
    <row r="834" spans="1:9" x14ac:dyDescent="0.3">
      <c r="A834" s="2">
        <v>45659</v>
      </c>
      <c r="B834" t="str">
        <f>TEXT(A834,"mmmm ")</f>
        <v xml:space="preserve">januari </v>
      </c>
      <c r="C834">
        <v>-30.79</v>
      </c>
      <c r="D834" t="s">
        <v>3</v>
      </c>
      <c r="F834" t="s">
        <v>18</v>
      </c>
      <c r="G834">
        <f>IF(F834="Uitgave", -ABS(C834), ABS(C834))</f>
        <v>-30.79</v>
      </c>
      <c r="H834" t="str">
        <f>VLOOKUP(Tabel1[[#This Row],[categorie]],Lijst!A:B,2,FALSE)</f>
        <v>Vast</v>
      </c>
      <c r="I834" t="str">
        <f>IF(OR(AND(F834="Uitgave", C834&lt;0), AND(F834="Inkomst", C834&gt;0)), "OK", "FOUT")</f>
        <v>OK</v>
      </c>
    </row>
    <row r="835" spans="1:9" x14ac:dyDescent="0.3">
      <c r="A835" s="2">
        <v>45659</v>
      </c>
      <c r="B835" t="str">
        <f>TEXT(A835,"mmmm ")</f>
        <v xml:space="preserve">januari </v>
      </c>
      <c r="C835">
        <v>-13.15</v>
      </c>
      <c r="D835" t="s">
        <v>13</v>
      </c>
      <c r="F835" t="s">
        <v>18</v>
      </c>
      <c r="G835">
        <f>IF(F835="Uitgave", -ABS(C835), ABS(C835))</f>
        <v>-13.15</v>
      </c>
      <c r="H835" t="str">
        <f>VLOOKUP(Tabel1[[#This Row],[categorie]],Lijst!A:B,2,FALSE)</f>
        <v>Vast</v>
      </c>
      <c r="I835" t="str">
        <f>IF(OR(AND(F835="Uitgave", C835&lt;0), AND(F835="Inkomst", C835&gt;0)), "OK", "FOUT")</f>
        <v>OK</v>
      </c>
    </row>
    <row r="836" spans="1:9" x14ac:dyDescent="0.3">
      <c r="A836" s="2">
        <v>45659</v>
      </c>
      <c r="B836" t="str">
        <f>TEXT(A836,"mmmm ")</f>
        <v xml:space="preserve">januari </v>
      </c>
      <c r="C836">
        <v>-11.25</v>
      </c>
      <c r="D836" t="s">
        <v>3</v>
      </c>
      <c r="F836" t="s">
        <v>18</v>
      </c>
      <c r="G836">
        <f>IF(F836="Uitgave", -ABS(C836), ABS(C836))</f>
        <v>-11.25</v>
      </c>
      <c r="H836" t="str">
        <f>VLOOKUP(Tabel1[[#This Row],[categorie]],Lijst!A:B,2,FALSE)</f>
        <v>Vast</v>
      </c>
      <c r="I836" t="str">
        <f>IF(OR(AND(F836="Uitgave", C836&lt;0), AND(F836="Inkomst", C836&gt;0)), "OK", "FOUT")</f>
        <v>OK</v>
      </c>
    </row>
    <row r="837" spans="1:9" x14ac:dyDescent="0.3">
      <c r="A837" s="2">
        <v>45659</v>
      </c>
      <c r="B837" t="str">
        <f>TEXT(A837,"mmmm ")</f>
        <v xml:space="preserve">januari </v>
      </c>
      <c r="C837">
        <v>-5</v>
      </c>
      <c r="D837" t="s">
        <v>13</v>
      </c>
      <c r="F837" t="s">
        <v>18</v>
      </c>
      <c r="G837">
        <f>IF(F837="Uitgave", -ABS(C837), ABS(C837))</f>
        <v>-5</v>
      </c>
      <c r="H837" t="str">
        <f>VLOOKUP(Tabel1[[#This Row],[categorie]],Lijst!A:B,2,FALSE)</f>
        <v>Vast</v>
      </c>
      <c r="I837" t="str">
        <f>IF(OR(AND(F837="Uitgave", C837&lt;0), AND(F837="Inkomst", C837&gt;0)), "OK", "FOUT")</f>
        <v>OK</v>
      </c>
    </row>
    <row r="838" spans="1:9" x14ac:dyDescent="0.3">
      <c r="A838" s="2">
        <v>45659</v>
      </c>
      <c r="B838" t="str">
        <f>TEXT(A838,"mmmm ")</f>
        <v xml:space="preserve">januari </v>
      </c>
      <c r="C838">
        <v>-3.27</v>
      </c>
      <c r="D838" t="s">
        <v>3</v>
      </c>
      <c r="F838" t="s">
        <v>18</v>
      </c>
      <c r="G838">
        <f>IF(F838="Uitgave", -ABS(C838), ABS(C838))</f>
        <v>-3.27</v>
      </c>
      <c r="H838" t="str">
        <f>VLOOKUP(Tabel1[[#This Row],[categorie]],Lijst!A:B,2,FALSE)</f>
        <v>Vast</v>
      </c>
      <c r="I838" t="str">
        <f>IF(OR(AND(F838="Uitgave", C838&lt;0), AND(F838="Inkomst", C838&gt;0)), "OK", "FOUT")</f>
        <v>OK</v>
      </c>
    </row>
    <row r="839" spans="1:9" x14ac:dyDescent="0.3">
      <c r="A839" s="2">
        <v>45659</v>
      </c>
      <c r="B839" t="str">
        <f>TEXT(A839,"mmmm ")</f>
        <v xml:space="preserve">januari </v>
      </c>
      <c r="C839">
        <v>-1</v>
      </c>
      <c r="D839" t="s">
        <v>22</v>
      </c>
      <c r="F839" t="s">
        <v>18</v>
      </c>
      <c r="G839">
        <f>IF(F839="Uitgave", -ABS(C839), ABS(C839))</f>
        <v>-1</v>
      </c>
      <c r="H839" t="str">
        <f>VLOOKUP(Tabel1[[#This Row],[categorie]],Lijst!A:B,2,FALSE)</f>
        <v>Variabel</v>
      </c>
      <c r="I839" t="str">
        <f>IF(OR(AND(F839="Uitgave", C839&lt;0), AND(F839="Inkomst", C839&gt;0)), "OK", "FOUT")</f>
        <v>OK</v>
      </c>
    </row>
    <row r="840" spans="1:9" x14ac:dyDescent="0.3">
      <c r="A840" s="2">
        <v>45660</v>
      </c>
      <c r="B840" t="str">
        <f>TEXT(A840,"mmmm ")</f>
        <v xml:space="preserve">januari </v>
      </c>
      <c r="C840">
        <v>-121.5</v>
      </c>
      <c r="D840" t="s">
        <v>11</v>
      </c>
      <c r="F840" t="s">
        <v>18</v>
      </c>
      <c r="G840">
        <f>IF(F840="Uitgave", -ABS(C840), ABS(C840))</f>
        <v>-121.5</v>
      </c>
      <c r="H840" t="str">
        <f>VLOOKUP(Tabel1[[#This Row],[categorie]],Lijst!A:B,2,FALSE)</f>
        <v>Vast</v>
      </c>
      <c r="I840" t="str">
        <f>IF(OR(AND(F840="Uitgave", C840&lt;0), AND(F840="Inkomst", C840&gt;0)), "OK", "FOUT")</f>
        <v>OK</v>
      </c>
    </row>
    <row r="841" spans="1:9" x14ac:dyDescent="0.3">
      <c r="A841" s="2">
        <v>45660</v>
      </c>
      <c r="B841" t="str">
        <f>TEXT(A841,"mmmm ")</f>
        <v xml:space="preserve">januari </v>
      </c>
      <c r="C841">
        <v>-65.95</v>
      </c>
      <c r="D841" t="s">
        <v>35</v>
      </c>
      <c r="F841" t="s">
        <v>18</v>
      </c>
      <c r="G841">
        <f>IF(F841="Uitgave", -ABS(C841), ABS(C841))</f>
        <v>-65.95</v>
      </c>
      <c r="H841" t="str">
        <f>VLOOKUP(Tabel1[[#This Row],[categorie]],Lijst!A:B,2,FALSE)</f>
        <v>Variabel</v>
      </c>
      <c r="I841" t="str">
        <f>IF(OR(AND(F841="Uitgave", C841&lt;0), AND(F841="Inkomst", C841&gt;0)), "OK", "FOUT")</f>
        <v>OK</v>
      </c>
    </row>
    <row r="842" spans="1:9" x14ac:dyDescent="0.3">
      <c r="A842" s="2">
        <v>45660</v>
      </c>
      <c r="B842" t="str">
        <f>TEXT(A842,"mmmm ")</f>
        <v xml:space="preserve">januari </v>
      </c>
      <c r="C842">
        <v>-56.7</v>
      </c>
      <c r="D842" t="s">
        <v>21</v>
      </c>
      <c r="F842" t="s">
        <v>18</v>
      </c>
      <c r="G842">
        <f>IF(F842="Uitgave", -ABS(C842), ABS(C842))</f>
        <v>-56.7</v>
      </c>
      <c r="H842" t="str">
        <f>VLOOKUP(Tabel1[[#This Row],[categorie]],Lijst!A:B,2,FALSE)</f>
        <v>Variabel</v>
      </c>
      <c r="I842" t="str">
        <f>IF(OR(AND(F842="Uitgave", C842&lt;0), AND(F842="Inkomst", C842&gt;0)), "OK", "FOUT")</f>
        <v>OK</v>
      </c>
    </row>
    <row r="843" spans="1:9" x14ac:dyDescent="0.3">
      <c r="A843" s="2">
        <v>45660</v>
      </c>
      <c r="B843" t="str">
        <f>TEXT(A843,"mmmm ")</f>
        <v xml:space="preserve">januari </v>
      </c>
      <c r="C843">
        <v>-25</v>
      </c>
      <c r="D843" t="s">
        <v>35</v>
      </c>
      <c r="F843" t="s">
        <v>18</v>
      </c>
      <c r="G843">
        <f>IF(F843="Uitgave", -ABS(C843), ABS(C843))</f>
        <v>-25</v>
      </c>
      <c r="H843" t="str">
        <f>VLOOKUP(Tabel1[[#This Row],[categorie]],Lijst!A:B,2,FALSE)</f>
        <v>Variabel</v>
      </c>
      <c r="I843" t="str">
        <f>IF(OR(AND(F843="Uitgave", C843&lt;0), AND(F843="Inkomst", C843&gt;0)), "OK", "FOUT")</f>
        <v>OK</v>
      </c>
    </row>
    <row r="844" spans="1:9" x14ac:dyDescent="0.3">
      <c r="A844" s="2">
        <v>45660</v>
      </c>
      <c r="B844" t="str">
        <f>TEXT(A844,"mmmm ")</f>
        <v xml:space="preserve">januari </v>
      </c>
      <c r="C844">
        <v>-21.94</v>
      </c>
      <c r="D844" t="s">
        <v>9</v>
      </c>
      <c r="F844" t="s">
        <v>18</v>
      </c>
      <c r="G844">
        <f>IF(F844="Uitgave", -ABS(C844), ABS(C844))</f>
        <v>-21.94</v>
      </c>
      <c r="H844" t="str">
        <f>VLOOKUP(Tabel1[[#This Row],[categorie]],Lijst!A:B,2,FALSE)</f>
        <v>Variabel</v>
      </c>
      <c r="I844" t="str">
        <f>IF(OR(AND(F844="Uitgave", C844&lt;0), AND(F844="Inkomst", C844&gt;0)), "OK", "FOUT")</f>
        <v>OK</v>
      </c>
    </row>
    <row r="845" spans="1:9" x14ac:dyDescent="0.3">
      <c r="A845" s="2">
        <v>45660</v>
      </c>
      <c r="B845" t="str">
        <f>TEXT(A845,"mmmm ")</f>
        <v xml:space="preserve">januari </v>
      </c>
      <c r="C845">
        <v>-19.95</v>
      </c>
      <c r="D845" t="s">
        <v>14</v>
      </c>
      <c r="F845" t="s">
        <v>18</v>
      </c>
      <c r="G845">
        <f>IF(F845="Uitgave", -ABS(C845), ABS(C845))</f>
        <v>-19.95</v>
      </c>
      <c r="H845" t="str">
        <f>VLOOKUP(Tabel1[[#This Row],[categorie]],Lijst!A:B,2,FALSE)</f>
        <v>Variabel</v>
      </c>
      <c r="I845" t="str">
        <f>IF(OR(AND(F845="Uitgave", C845&lt;0), AND(F845="Inkomst", C845&gt;0)), "OK", "FOUT")</f>
        <v>OK</v>
      </c>
    </row>
    <row r="846" spans="1:9" x14ac:dyDescent="0.3">
      <c r="A846" s="2">
        <v>45660</v>
      </c>
      <c r="B846" t="str">
        <f>TEXT(A846,"mmmm ")</f>
        <v xml:space="preserve">januari </v>
      </c>
      <c r="C846">
        <v>-14</v>
      </c>
      <c r="D846" t="s">
        <v>14</v>
      </c>
      <c r="F846" t="s">
        <v>18</v>
      </c>
      <c r="G846">
        <f>IF(F846="Uitgave", -ABS(C846), ABS(C846))</f>
        <v>-14</v>
      </c>
      <c r="H846" t="str">
        <f>VLOOKUP(Tabel1[[#This Row],[categorie]],Lijst!A:B,2,FALSE)</f>
        <v>Variabel</v>
      </c>
      <c r="I846" t="str">
        <f>IF(OR(AND(F846="Uitgave", C846&lt;0), AND(F846="Inkomst", C846&gt;0)), "OK", "FOUT")</f>
        <v>OK</v>
      </c>
    </row>
    <row r="847" spans="1:9" x14ac:dyDescent="0.3">
      <c r="A847" s="2">
        <v>45660</v>
      </c>
      <c r="B847" t="str">
        <f>TEXT(A847,"mmmm ")</f>
        <v xml:space="preserve">januari </v>
      </c>
      <c r="C847">
        <v>-10.37</v>
      </c>
      <c r="D847" t="s">
        <v>13</v>
      </c>
      <c r="F847" t="s">
        <v>18</v>
      </c>
      <c r="G847">
        <f>IF(F847="Uitgave", -ABS(C847), ABS(C847))</f>
        <v>-10.37</v>
      </c>
      <c r="H847" t="str">
        <f>VLOOKUP(Tabel1[[#This Row],[categorie]],Lijst!A:B,2,FALSE)</f>
        <v>Vast</v>
      </c>
      <c r="I847" t="str">
        <f>IF(OR(AND(F847="Uitgave", C847&lt;0), AND(F847="Inkomst", C847&gt;0)), "OK", "FOUT")</f>
        <v>OK</v>
      </c>
    </row>
    <row r="848" spans="1:9" x14ac:dyDescent="0.3">
      <c r="A848" s="2">
        <v>45660</v>
      </c>
      <c r="B848" t="str">
        <f>TEXT(A848,"mmmm ")</f>
        <v xml:space="preserve">januari </v>
      </c>
      <c r="C848">
        <v>-5</v>
      </c>
      <c r="D848" t="s">
        <v>13</v>
      </c>
      <c r="F848" t="s">
        <v>18</v>
      </c>
      <c r="G848">
        <f>IF(F848="Uitgave", -ABS(C848), ABS(C848))</f>
        <v>-5</v>
      </c>
      <c r="H848" t="str">
        <f>VLOOKUP(Tabel1[[#This Row],[categorie]],Lijst!A:B,2,FALSE)</f>
        <v>Vast</v>
      </c>
      <c r="I848" t="str">
        <f>IF(OR(AND(F848="Uitgave", C848&lt;0), AND(F848="Inkomst", C848&gt;0)), "OK", "FOUT")</f>
        <v>OK</v>
      </c>
    </row>
    <row r="849" spans="1:9" x14ac:dyDescent="0.3">
      <c r="A849" s="2">
        <v>45660</v>
      </c>
      <c r="B849" t="str">
        <f>TEXT(A849,"mmmm ")</f>
        <v xml:space="preserve">januari </v>
      </c>
      <c r="C849">
        <v>-4.2</v>
      </c>
      <c r="D849" t="s">
        <v>3</v>
      </c>
      <c r="F849" t="s">
        <v>18</v>
      </c>
      <c r="G849">
        <f>IF(F849="Uitgave", -ABS(C849), ABS(C849))</f>
        <v>-4.2</v>
      </c>
      <c r="H849" t="str">
        <f>VLOOKUP(Tabel1[[#This Row],[categorie]],Lijst!A:B,2,FALSE)</f>
        <v>Vast</v>
      </c>
      <c r="I849" t="str">
        <f>IF(OR(AND(F849="Uitgave", C849&lt;0), AND(F849="Inkomst", C849&gt;0)), "OK", "FOUT")</f>
        <v>OK</v>
      </c>
    </row>
    <row r="850" spans="1:9" x14ac:dyDescent="0.3">
      <c r="A850" s="2">
        <v>45660</v>
      </c>
      <c r="B850" t="str">
        <f>TEXT(A850,"mmmm ")</f>
        <v xml:space="preserve">januari </v>
      </c>
      <c r="C850">
        <v>-2.75</v>
      </c>
      <c r="D850" t="s">
        <v>3</v>
      </c>
      <c r="F850" t="s">
        <v>18</v>
      </c>
      <c r="G850">
        <f>IF(F850="Uitgave", -ABS(C850), ABS(C850))</f>
        <v>-2.75</v>
      </c>
      <c r="H850" t="str">
        <f>VLOOKUP(Tabel1[[#This Row],[categorie]],Lijst!A:B,2,FALSE)</f>
        <v>Vast</v>
      </c>
      <c r="I850" t="str">
        <f>IF(OR(AND(F850="Uitgave", C850&lt;0), AND(F850="Inkomst", C850&gt;0)), "OK", "FOUT")</f>
        <v>OK</v>
      </c>
    </row>
    <row r="851" spans="1:9" x14ac:dyDescent="0.3">
      <c r="A851" s="2">
        <v>45660</v>
      </c>
      <c r="B851" t="str">
        <f>TEXT(A851,"mmmm ")</f>
        <v xml:space="preserve">januari </v>
      </c>
      <c r="C851">
        <v>-1.5</v>
      </c>
      <c r="D851" t="s">
        <v>26</v>
      </c>
      <c r="F851" t="s">
        <v>18</v>
      </c>
      <c r="G851">
        <f>IF(F851="Uitgave", -ABS(C851), ABS(C851))</f>
        <v>-1.5</v>
      </c>
      <c r="H851" t="str">
        <f>VLOOKUP(Tabel1[[#This Row],[categorie]],Lijst!A:B,2,FALSE)</f>
        <v>Variabel</v>
      </c>
      <c r="I851" t="str">
        <f>IF(OR(AND(F851="Uitgave", C851&lt;0), AND(F851="Inkomst", C851&gt;0)), "OK", "FOUT")</f>
        <v>OK</v>
      </c>
    </row>
    <row r="852" spans="1:9" x14ac:dyDescent="0.3">
      <c r="A852" s="2">
        <v>45660</v>
      </c>
      <c r="B852" t="str">
        <f>TEXT(A852,"mmmm ")</f>
        <v xml:space="preserve">januari </v>
      </c>
      <c r="C852">
        <v>-1.5</v>
      </c>
      <c r="D852" t="s">
        <v>26</v>
      </c>
      <c r="F852" t="s">
        <v>18</v>
      </c>
      <c r="G852">
        <f>IF(F852="Uitgave", -ABS(C852), ABS(C852))</f>
        <v>-1.5</v>
      </c>
      <c r="H852" t="str">
        <f>VLOOKUP(Tabel1[[#This Row],[categorie]],Lijst!A:B,2,FALSE)</f>
        <v>Variabel</v>
      </c>
      <c r="I852" t="str">
        <f>IF(OR(AND(F852="Uitgave", C852&lt;0), AND(F852="Inkomst", C852&gt;0)), "OK", "FOUT")</f>
        <v>OK</v>
      </c>
    </row>
    <row r="853" spans="1:9" x14ac:dyDescent="0.3">
      <c r="A853" s="2">
        <v>45660</v>
      </c>
      <c r="B853" t="str">
        <f>TEXT(A853,"mmmm ")</f>
        <v xml:space="preserve">januari </v>
      </c>
      <c r="C853">
        <v>-0.94</v>
      </c>
      <c r="D853" t="s">
        <v>32</v>
      </c>
      <c r="F853" t="s">
        <v>18</v>
      </c>
      <c r="G853">
        <f>IF(F853="Uitgave", -ABS(C853), ABS(C853))</f>
        <v>-0.94</v>
      </c>
      <c r="H853" t="str">
        <f>VLOOKUP(Tabel1[[#This Row],[categorie]],Lijst!A:B,2,FALSE)</f>
        <v>Variabel</v>
      </c>
      <c r="I853" t="str">
        <f>IF(OR(AND(F853="Uitgave", C853&lt;0), AND(F853="Inkomst", C853&gt;0)), "OK", "FOUT")</f>
        <v>OK</v>
      </c>
    </row>
    <row r="854" spans="1:9" x14ac:dyDescent="0.3">
      <c r="A854" s="2">
        <v>45661</v>
      </c>
      <c r="B854" t="str">
        <f>TEXT(A854,"mmmm ")</f>
        <v xml:space="preserve">januari </v>
      </c>
      <c r="C854">
        <v>-25</v>
      </c>
      <c r="D854" t="s">
        <v>43</v>
      </c>
      <c r="F854" t="s">
        <v>18</v>
      </c>
      <c r="G854">
        <f>IF(F854="Uitgave", -ABS(C854), ABS(C854))</f>
        <v>-25</v>
      </c>
      <c r="H854" t="str">
        <f>VLOOKUP(Tabel1[[#This Row],[categorie]],Lijst!A:B,2,FALSE)</f>
        <v>Vast</v>
      </c>
      <c r="I854" t="str">
        <f>IF(OR(AND(F854="Uitgave", C854&lt;0), AND(F854="Inkomst", C854&gt;0)), "OK", "FOUT")</f>
        <v>OK</v>
      </c>
    </row>
    <row r="855" spans="1:9" x14ac:dyDescent="0.3">
      <c r="A855" s="2">
        <v>45661</v>
      </c>
      <c r="B855" t="str">
        <f>TEXT(A855,"mmmm ")</f>
        <v xml:space="preserve">januari </v>
      </c>
      <c r="C855">
        <v>-8.1</v>
      </c>
      <c r="D855" t="s">
        <v>3</v>
      </c>
      <c r="F855" t="s">
        <v>18</v>
      </c>
      <c r="G855">
        <f>IF(F855="Uitgave", -ABS(C855), ABS(C855))</f>
        <v>-8.1</v>
      </c>
      <c r="H855" t="str">
        <f>VLOOKUP(Tabel1[[#This Row],[categorie]],Lijst!A:B,2,FALSE)</f>
        <v>Vast</v>
      </c>
      <c r="I855" t="str">
        <f>IF(OR(AND(F855="Uitgave", C855&lt;0), AND(F855="Inkomst", C855&gt;0)), "OK", "FOUT")</f>
        <v>OK</v>
      </c>
    </row>
    <row r="856" spans="1:9" x14ac:dyDescent="0.3">
      <c r="A856" s="2">
        <v>45661</v>
      </c>
      <c r="B856" t="str">
        <f>TEXT(A856,"mmmm ")</f>
        <v xml:space="preserve">januari </v>
      </c>
      <c r="C856">
        <v>-5.99</v>
      </c>
      <c r="D856" t="s">
        <v>48</v>
      </c>
      <c r="F856" t="s">
        <v>18</v>
      </c>
      <c r="G856">
        <f>IF(F856="Uitgave", -ABS(C856), ABS(C856))</f>
        <v>-5.99</v>
      </c>
      <c r="H856" t="str">
        <f>VLOOKUP(Tabel1[[#This Row],[categorie]],Lijst!A:B,2,FALSE)</f>
        <v>Variabel</v>
      </c>
      <c r="I856" t="str">
        <f>IF(OR(AND(F856="Uitgave", C856&lt;0), AND(F856="Inkomst", C856&gt;0)), "OK", "FOUT")</f>
        <v>OK</v>
      </c>
    </row>
    <row r="857" spans="1:9" x14ac:dyDescent="0.3">
      <c r="A857" s="2">
        <v>45661</v>
      </c>
      <c r="B857" t="str">
        <f>TEXT(A857,"mmmm ")</f>
        <v xml:space="preserve">januari </v>
      </c>
      <c r="C857">
        <v>6</v>
      </c>
      <c r="D857" t="s">
        <v>48</v>
      </c>
      <c r="F857" t="s">
        <v>17</v>
      </c>
      <c r="G857">
        <f>IF(F857="Uitgave", -ABS(C857), ABS(C857))</f>
        <v>6</v>
      </c>
      <c r="H857" t="str">
        <f>VLOOKUP(Tabel1[[#This Row],[categorie]],Lijst!A:B,2,FALSE)</f>
        <v>Variabel</v>
      </c>
      <c r="I857" t="str">
        <f>IF(OR(AND(F857="Uitgave", C857&lt;0), AND(F857="Inkomst", C857&gt;0)), "OK", "FOUT")</f>
        <v>OK</v>
      </c>
    </row>
    <row r="858" spans="1:9" x14ac:dyDescent="0.3">
      <c r="A858" s="2">
        <v>45662</v>
      </c>
      <c r="B858" t="str">
        <f>TEXT(A858,"mmmm ")</f>
        <v xml:space="preserve">januari </v>
      </c>
      <c r="C858">
        <v>-94.5</v>
      </c>
      <c r="D858" t="s">
        <v>21</v>
      </c>
      <c r="F858" t="s">
        <v>18</v>
      </c>
      <c r="G858">
        <f>IF(F858="Uitgave", -ABS(C858), ABS(C858))</f>
        <v>-94.5</v>
      </c>
      <c r="H858" t="str">
        <f>VLOOKUP(Tabel1[[#This Row],[categorie]],Lijst!A:B,2,FALSE)</f>
        <v>Variabel</v>
      </c>
      <c r="I858" t="str">
        <f>IF(OR(AND(F858="Uitgave", C858&lt;0), AND(F858="Inkomst", C858&gt;0)), "OK", "FOUT")</f>
        <v>OK</v>
      </c>
    </row>
    <row r="859" spans="1:9" x14ac:dyDescent="0.3">
      <c r="A859" s="2">
        <v>45662</v>
      </c>
      <c r="B859" t="str">
        <f>TEXT(A859,"mmmm ")</f>
        <v xml:space="preserve">januari </v>
      </c>
      <c r="C859">
        <v>-5.36</v>
      </c>
      <c r="D859" t="s">
        <v>32</v>
      </c>
      <c r="F859" t="s">
        <v>18</v>
      </c>
      <c r="G859">
        <f>IF(F859="Uitgave", -ABS(C859), ABS(C859))</f>
        <v>-5.36</v>
      </c>
      <c r="H859" t="str">
        <f>VLOOKUP(Tabel1[[#This Row],[categorie]],Lijst!A:B,2,FALSE)</f>
        <v>Variabel</v>
      </c>
      <c r="I859" t="str">
        <f>IF(OR(AND(F859="Uitgave", C859&lt;0), AND(F859="Inkomst", C859&gt;0)), "OK", "FOUT")</f>
        <v>OK</v>
      </c>
    </row>
    <row r="860" spans="1:9" x14ac:dyDescent="0.3">
      <c r="A860" s="2">
        <v>45663</v>
      </c>
      <c r="B860" t="str">
        <f>TEXT(A860,"mmmm ")</f>
        <v xml:space="preserve">januari </v>
      </c>
      <c r="C860">
        <v>-632.77</v>
      </c>
      <c r="D860" t="s">
        <v>14</v>
      </c>
      <c r="F860" t="s">
        <v>18</v>
      </c>
      <c r="G860">
        <f>IF(F860="Uitgave", -ABS(C860), ABS(C860))</f>
        <v>-632.77</v>
      </c>
      <c r="H860" t="str">
        <f>VLOOKUP(Tabel1[[#This Row],[categorie]],Lijst!A:B,2,FALSE)</f>
        <v>Variabel</v>
      </c>
      <c r="I860" t="str">
        <f>IF(OR(AND(F860="Uitgave", C860&lt;0), AND(F860="Inkomst", C860&gt;0)), "OK", "FOUT")</f>
        <v>OK</v>
      </c>
    </row>
    <row r="861" spans="1:9" x14ac:dyDescent="0.3">
      <c r="A861" s="2">
        <v>45663</v>
      </c>
      <c r="B861" t="str">
        <f>TEXT(A861,"mmmm ")</f>
        <v xml:space="preserve">januari </v>
      </c>
      <c r="C861">
        <v>-92.96</v>
      </c>
      <c r="D861" t="s">
        <v>47</v>
      </c>
      <c r="F861" t="s">
        <v>18</v>
      </c>
      <c r="G861">
        <f>IF(F861="Uitgave", -ABS(C861), ABS(C861))</f>
        <v>-92.96</v>
      </c>
      <c r="H861" t="str">
        <f>VLOOKUP(Tabel1[[#This Row],[categorie]],Lijst!A:B,2,FALSE)</f>
        <v>Variabel</v>
      </c>
      <c r="I861" t="str">
        <f>IF(OR(AND(F861="Uitgave", C861&lt;0), AND(F861="Inkomst", C861&gt;0)), "OK", "FOUT")</f>
        <v>OK</v>
      </c>
    </row>
    <row r="862" spans="1:9" x14ac:dyDescent="0.3">
      <c r="A862" s="2">
        <v>45663</v>
      </c>
      <c r="B862" t="str">
        <f>TEXT(A862,"mmmm ")</f>
        <v xml:space="preserve">januari </v>
      </c>
      <c r="C862">
        <v>-19.149999999999999</v>
      </c>
      <c r="D862" t="s">
        <v>35</v>
      </c>
      <c r="F862" t="s">
        <v>18</v>
      </c>
      <c r="G862">
        <f>IF(F862="Uitgave", -ABS(C862), ABS(C862))</f>
        <v>-19.149999999999999</v>
      </c>
      <c r="H862" t="str">
        <f>VLOOKUP(Tabel1[[#This Row],[categorie]],Lijst!A:B,2,FALSE)</f>
        <v>Variabel</v>
      </c>
      <c r="I862" t="str">
        <f>IF(OR(AND(F862="Uitgave", C862&lt;0), AND(F862="Inkomst", C862&gt;0)), "OK", "FOUT")</f>
        <v>OK</v>
      </c>
    </row>
    <row r="863" spans="1:9" x14ac:dyDescent="0.3">
      <c r="A863" s="2">
        <v>45663</v>
      </c>
      <c r="B863" t="str">
        <f>TEXT(A863,"mmmm ")</f>
        <v xml:space="preserve">januari </v>
      </c>
      <c r="C863">
        <v>-18.89</v>
      </c>
      <c r="D863" t="s">
        <v>3</v>
      </c>
      <c r="F863" t="s">
        <v>18</v>
      </c>
      <c r="G863">
        <f>IF(F863="Uitgave", -ABS(C863), ABS(C863))</f>
        <v>-18.89</v>
      </c>
      <c r="H863" t="str">
        <f>VLOOKUP(Tabel1[[#This Row],[categorie]],Lijst!A:B,2,FALSE)</f>
        <v>Vast</v>
      </c>
      <c r="I863" t="str">
        <f>IF(OR(AND(F863="Uitgave", C863&lt;0), AND(F863="Inkomst", C863&gt;0)), "OK", "FOUT")</f>
        <v>OK</v>
      </c>
    </row>
    <row r="864" spans="1:9" x14ac:dyDescent="0.3">
      <c r="A864" s="2">
        <v>45663</v>
      </c>
      <c r="B864" t="str">
        <f>TEXT(A864,"mmmm ")</f>
        <v xml:space="preserve">januari </v>
      </c>
      <c r="C864">
        <v>-8.8800000000000008</v>
      </c>
      <c r="D864" t="s">
        <v>3</v>
      </c>
      <c r="F864" t="s">
        <v>18</v>
      </c>
      <c r="G864">
        <f>IF(F864="Uitgave", -ABS(C864), ABS(C864))</f>
        <v>-8.8800000000000008</v>
      </c>
      <c r="H864" t="str">
        <f>VLOOKUP(Tabel1[[#This Row],[categorie]],Lijst!A:B,2,FALSE)</f>
        <v>Vast</v>
      </c>
      <c r="I864" t="str">
        <f>IF(OR(AND(F864="Uitgave", C864&lt;0), AND(F864="Inkomst", C864&gt;0)), "OK", "FOUT")</f>
        <v>OK</v>
      </c>
    </row>
    <row r="865" spans="1:9" x14ac:dyDescent="0.3">
      <c r="A865" s="2">
        <v>45663</v>
      </c>
      <c r="B865" t="str">
        <f>TEXT(A865,"mmmm ")</f>
        <v xml:space="preserve">januari </v>
      </c>
      <c r="C865">
        <v>-6.99</v>
      </c>
      <c r="D865" t="s">
        <v>13</v>
      </c>
      <c r="F865" t="s">
        <v>18</v>
      </c>
      <c r="G865">
        <f>IF(F865="Uitgave", -ABS(C865), ABS(C865))</f>
        <v>-6.99</v>
      </c>
      <c r="H865" t="str">
        <f>VLOOKUP(Tabel1[[#This Row],[categorie]],Lijst!A:B,2,FALSE)</f>
        <v>Vast</v>
      </c>
      <c r="I865" t="str">
        <f>IF(OR(AND(F865="Uitgave", C865&lt;0), AND(F865="Inkomst", C865&gt;0)), "OK", "FOUT")</f>
        <v>OK</v>
      </c>
    </row>
    <row r="866" spans="1:9" x14ac:dyDescent="0.3">
      <c r="A866" s="2">
        <v>45663</v>
      </c>
      <c r="B866" t="str">
        <f>TEXT(A866,"mmmm ")</f>
        <v xml:space="preserve">januari </v>
      </c>
      <c r="C866">
        <v>-6.95</v>
      </c>
      <c r="D866" t="s">
        <v>3</v>
      </c>
      <c r="F866" t="s">
        <v>18</v>
      </c>
      <c r="G866">
        <f>IF(F866="Uitgave", -ABS(C866), ABS(C866))</f>
        <v>-6.95</v>
      </c>
      <c r="H866" t="str">
        <f>VLOOKUP(Tabel1[[#This Row],[categorie]],Lijst!A:B,2,FALSE)</f>
        <v>Vast</v>
      </c>
      <c r="I866" t="str">
        <f>IF(OR(AND(F866="Uitgave", C866&lt;0), AND(F866="Inkomst", C866&gt;0)), "OK", "FOUT")</f>
        <v>OK</v>
      </c>
    </row>
    <row r="867" spans="1:9" x14ac:dyDescent="0.3">
      <c r="A867" s="2">
        <v>45663</v>
      </c>
      <c r="B867" t="str">
        <f>TEXT(A867,"mmmm ")</f>
        <v xml:space="preserve">januari </v>
      </c>
      <c r="C867">
        <v>-5.85</v>
      </c>
      <c r="D867" t="s">
        <v>3</v>
      </c>
      <c r="F867" t="s">
        <v>18</v>
      </c>
      <c r="G867">
        <f>IF(F867="Uitgave", -ABS(C867), ABS(C867))</f>
        <v>-5.85</v>
      </c>
      <c r="H867" t="str">
        <f>VLOOKUP(Tabel1[[#This Row],[categorie]],Lijst!A:B,2,FALSE)</f>
        <v>Vast</v>
      </c>
      <c r="I867" t="str">
        <f>IF(OR(AND(F867="Uitgave", C867&lt;0), AND(F867="Inkomst", C867&gt;0)), "OK", "FOUT")</f>
        <v>OK</v>
      </c>
    </row>
    <row r="868" spans="1:9" x14ac:dyDescent="0.3">
      <c r="A868" s="2">
        <v>45663</v>
      </c>
      <c r="B868" t="str">
        <f>TEXT(A868,"mmmm ")</f>
        <v xml:space="preserve">januari </v>
      </c>
      <c r="C868">
        <v>-5</v>
      </c>
      <c r="D868" t="s">
        <v>13</v>
      </c>
      <c r="F868" t="s">
        <v>18</v>
      </c>
      <c r="G868">
        <f>IF(F868="Uitgave", -ABS(C868), ABS(C868))</f>
        <v>-5</v>
      </c>
      <c r="H868" t="str">
        <f>VLOOKUP(Tabel1[[#This Row],[categorie]],Lijst!A:B,2,FALSE)</f>
        <v>Vast</v>
      </c>
      <c r="I868" t="str">
        <f>IF(OR(AND(F868="Uitgave", C868&lt;0), AND(F868="Inkomst", C868&gt;0)), "OK", "FOUT")</f>
        <v>OK</v>
      </c>
    </row>
    <row r="869" spans="1:9" x14ac:dyDescent="0.3">
      <c r="A869" s="2">
        <v>45663</v>
      </c>
      <c r="B869" t="str">
        <f>TEXT(A869,"mmmm ")</f>
        <v xml:space="preserve">januari </v>
      </c>
      <c r="C869">
        <v>-5</v>
      </c>
      <c r="D869" t="s">
        <v>13</v>
      </c>
      <c r="F869" t="s">
        <v>18</v>
      </c>
      <c r="G869">
        <f>IF(F869="Uitgave", -ABS(C869), ABS(C869))</f>
        <v>-5</v>
      </c>
      <c r="H869" t="str">
        <f>VLOOKUP(Tabel1[[#This Row],[categorie]],Lijst!A:B,2,FALSE)</f>
        <v>Vast</v>
      </c>
      <c r="I869" t="str">
        <f>IF(OR(AND(F869="Uitgave", C869&lt;0), AND(F869="Inkomst", C869&gt;0)), "OK", "FOUT")</f>
        <v>OK</v>
      </c>
    </row>
    <row r="870" spans="1:9" x14ac:dyDescent="0.3">
      <c r="A870" s="2">
        <v>45663</v>
      </c>
      <c r="B870" t="str">
        <f>TEXT(A870,"mmmm ")</f>
        <v xml:space="preserve">januari </v>
      </c>
      <c r="C870">
        <v>-4.99</v>
      </c>
      <c r="D870" t="s">
        <v>3</v>
      </c>
      <c r="F870" t="s">
        <v>18</v>
      </c>
      <c r="G870">
        <f>IF(F870="Uitgave", -ABS(C870), ABS(C870))</f>
        <v>-4.99</v>
      </c>
      <c r="H870" t="str">
        <f>VLOOKUP(Tabel1[[#This Row],[categorie]],Lijst!A:B,2,FALSE)</f>
        <v>Vast</v>
      </c>
      <c r="I870" t="str">
        <f>IF(OR(AND(F870="Uitgave", C870&lt;0), AND(F870="Inkomst", C870&gt;0)), "OK", "FOUT")</f>
        <v>OK</v>
      </c>
    </row>
    <row r="871" spans="1:9" x14ac:dyDescent="0.3">
      <c r="A871" s="2">
        <v>45663</v>
      </c>
      <c r="B871" t="str">
        <f>TEXT(A871,"mmmm ")</f>
        <v xml:space="preserve">januari </v>
      </c>
      <c r="C871">
        <v>-3.9</v>
      </c>
      <c r="D871" t="s">
        <v>82</v>
      </c>
      <c r="F871" t="s">
        <v>18</v>
      </c>
      <c r="G871">
        <f>IF(F871="Uitgave", -ABS(C871), ABS(C871))</f>
        <v>-3.9</v>
      </c>
      <c r="H871" t="str">
        <f>VLOOKUP(Tabel1[[#This Row],[categorie]],Lijst!A:B,2,FALSE)</f>
        <v>Vast</v>
      </c>
      <c r="I871" t="str">
        <f>IF(OR(AND(F871="Uitgave", C871&lt;0), AND(F871="Inkomst", C871&gt;0)), "OK", "FOUT")</f>
        <v>OK</v>
      </c>
    </row>
    <row r="872" spans="1:9" x14ac:dyDescent="0.3">
      <c r="A872" s="2">
        <v>45663</v>
      </c>
      <c r="B872" t="str">
        <f>TEXT(A872,"mmmm ")</f>
        <v xml:space="preserve">januari </v>
      </c>
      <c r="C872">
        <v>-3.85</v>
      </c>
      <c r="D872" t="s">
        <v>13</v>
      </c>
      <c r="F872" t="s">
        <v>18</v>
      </c>
      <c r="G872">
        <f>IF(F872="Uitgave", -ABS(C872), ABS(C872))</f>
        <v>-3.85</v>
      </c>
      <c r="H872" t="str">
        <f>VLOOKUP(Tabel1[[#This Row],[categorie]],Lijst!A:B,2,FALSE)</f>
        <v>Vast</v>
      </c>
      <c r="I872" t="str">
        <f>IF(OR(AND(F872="Uitgave", C872&lt;0), AND(F872="Inkomst", C872&gt;0)), "OK", "FOUT")</f>
        <v>OK</v>
      </c>
    </row>
    <row r="873" spans="1:9" x14ac:dyDescent="0.3">
      <c r="A873" s="2">
        <v>45663</v>
      </c>
      <c r="B873" t="str">
        <f>TEXT(A873,"mmmm ")</f>
        <v xml:space="preserve">januari </v>
      </c>
      <c r="C873">
        <v>-2.1</v>
      </c>
      <c r="D873" t="s">
        <v>35</v>
      </c>
      <c r="F873" t="s">
        <v>18</v>
      </c>
      <c r="G873">
        <f>IF(F873="Uitgave", -ABS(C873), ABS(C873))</f>
        <v>-2.1</v>
      </c>
      <c r="H873" t="str">
        <f>VLOOKUP(Tabel1[[#This Row],[categorie]],Lijst!A:B,2,FALSE)</f>
        <v>Variabel</v>
      </c>
      <c r="I873" t="str">
        <f>IF(OR(AND(F873="Uitgave", C873&lt;0), AND(F873="Inkomst", C873&gt;0)), "OK", "FOUT")</f>
        <v>OK</v>
      </c>
    </row>
    <row r="874" spans="1:9" x14ac:dyDescent="0.3">
      <c r="A874" s="2">
        <v>45663</v>
      </c>
      <c r="B874" t="str">
        <f>TEXT(A874,"mmmm ")</f>
        <v xml:space="preserve">januari </v>
      </c>
      <c r="C874">
        <v>-1.5</v>
      </c>
      <c r="D874" t="s">
        <v>26</v>
      </c>
      <c r="F874" t="s">
        <v>18</v>
      </c>
      <c r="G874">
        <f>IF(F874="Uitgave", -ABS(C874), ABS(C874))</f>
        <v>-1.5</v>
      </c>
      <c r="H874" t="str">
        <f>VLOOKUP(Tabel1[[#This Row],[categorie]],Lijst!A:B,2,FALSE)</f>
        <v>Variabel</v>
      </c>
      <c r="I874" t="str">
        <f>IF(OR(AND(F874="Uitgave", C874&lt;0), AND(F874="Inkomst", C874&gt;0)), "OK", "FOUT")</f>
        <v>OK</v>
      </c>
    </row>
    <row r="875" spans="1:9" x14ac:dyDescent="0.3">
      <c r="A875" s="2">
        <v>45663</v>
      </c>
      <c r="B875" t="str">
        <f>TEXT(A875,"mmmm ")</f>
        <v xml:space="preserve">januari </v>
      </c>
      <c r="C875">
        <v>-1.5</v>
      </c>
      <c r="D875" t="s">
        <v>26</v>
      </c>
      <c r="F875" t="s">
        <v>18</v>
      </c>
      <c r="G875">
        <f>IF(F875="Uitgave", -ABS(C875), ABS(C875))</f>
        <v>-1.5</v>
      </c>
      <c r="H875" t="str">
        <f>VLOOKUP(Tabel1[[#This Row],[categorie]],Lijst!A:B,2,FALSE)</f>
        <v>Variabel</v>
      </c>
      <c r="I875" t="str">
        <f>IF(OR(AND(F875="Uitgave", C875&lt;0), AND(F875="Inkomst", C875&gt;0)), "OK", "FOUT")</f>
        <v>OK</v>
      </c>
    </row>
    <row r="876" spans="1:9" x14ac:dyDescent="0.3">
      <c r="A876" s="2">
        <v>45663</v>
      </c>
      <c r="B876" t="str">
        <f>TEXT(A876,"mmmm ")</f>
        <v xml:space="preserve">januari </v>
      </c>
      <c r="C876">
        <v>-0.74</v>
      </c>
      <c r="D876" t="s">
        <v>22</v>
      </c>
      <c r="F876" t="s">
        <v>18</v>
      </c>
      <c r="G876">
        <f>IF(F876="Uitgave", -ABS(C876), ABS(C876))</f>
        <v>-0.74</v>
      </c>
      <c r="H876" t="str">
        <f>VLOOKUP(Tabel1[[#This Row],[categorie]],Lijst!A:B,2,FALSE)</f>
        <v>Variabel</v>
      </c>
      <c r="I876" t="str">
        <f>IF(OR(AND(F876="Uitgave", C876&lt;0), AND(F876="Inkomst", C876&gt;0)), "OK", "FOUT")</f>
        <v>OK</v>
      </c>
    </row>
    <row r="877" spans="1:9" x14ac:dyDescent="0.3">
      <c r="A877" s="2">
        <v>45663</v>
      </c>
      <c r="B877" t="str">
        <f>TEXT(A877,"mmmm ")</f>
        <v xml:space="preserve">januari </v>
      </c>
      <c r="C877">
        <v>-0.1</v>
      </c>
      <c r="D877" t="s">
        <v>75</v>
      </c>
      <c r="F877" t="s">
        <v>18</v>
      </c>
      <c r="G877">
        <f>IF(F877="Uitgave", -ABS(C877), ABS(C877))</f>
        <v>-0.1</v>
      </c>
      <c r="H877" t="str">
        <f>VLOOKUP(Tabel1[[#This Row],[categorie]],Lijst!A:B,2,FALSE)</f>
        <v>Variabel</v>
      </c>
      <c r="I877" t="str">
        <f>IF(OR(AND(F877="Uitgave", C877&lt;0), AND(F877="Inkomst", C877&gt;0)), "OK", "FOUT")</f>
        <v>OK</v>
      </c>
    </row>
    <row r="878" spans="1:9" x14ac:dyDescent="0.3">
      <c r="A878" s="2">
        <v>45664</v>
      </c>
      <c r="B878" t="str">
        <f>TEXT(A878,"mmmm ")</f>
        <v xml:space="preserve">januari </v>
      </c>
      <c r="C878">
        <v>-50</v>
      </c>
      <c r="D878" t="s">
        <v>75</v>
      </c>
      <c r="F878" t="s">
        <v>18</v>
      </c>
      <c r="G878">
        <f>IF(F878="Uitgave", -ABS(C878), ABS(C878))</f>
        <v>-50</v>
      </c>
      <c r="H878" t="str">
        <f>VLOOKUP(Tabel1[[#This Row],[categorie]],Lijst!A:B,2,FALSE)</f>
        <v>Variabel</v>
      </c>
      <c r="I878" t="str">
        <f>IF(OR(AND(F878="Uitgave", C878&lt;0), AND(F878="Inkomst", C878&gt;0)), "OK", "FOUT")</f>
        <v>OK</v>
      </c>
    </row>
    <row r="879" spans="1:9" x14ac:dyDescent="0.3">
      <c r="A879" s="2">
        <v>45664</v>
      </c>
      <c r="B879" t="str">
        <f>TEXT(A879,"mmmm ")</f>
        <v xml:space="preserve">januari </v>
      </c>
      <c r="C879">
        <v>-28.51</v>
      </c>
      <c r="D879" t="s">
        <v>3</v>
      </c>
      <c r="F879" t="s">
        <v>18</v>
      </c>
      <c r="G879">
        <f>IF(F879="Uitgave", -ABS(C879), ABS(C879))</f>
        <v>-28.51</v>
      </c>
      <c r="H879" t="str">
        <f>VLOOKUP(Tabel1[[#This Row],[categorie]],Lijst!A:B,2,FALSE)</f>
        <v>Vast</v>
      </c>
      <c r="I879" t="str">
        <f>IF(OR(AND(F879="Uitgave", C879&lt;0), AND(F879="Inkomst", C879&gt;0)), "OK", "FOUT")</f>
        <v>OK</v>
      </c>
    </row>
    <row r="880" spans="1:9" x14ac:dyDescent="0.3">
      <c r="A880" s="2">
        <v>45664</v>
      </c>
      <c r="B880" t="str">
        <f>TEXT(A880,"mmmm ")</f>
        <v xml:space="preserve">januari </v>
      </c>
      <c r="C880">
        <v>-25</v>
      </c>
      <c r="D880" t="s">
        <v>74</v>
      </c>
      <c r="F880" t="s">
        <v>18</v>
      </c>
      <c r="G880">
        <f>IF(F880="Uitgave", -ABS(C880), ABS(C880))</f>
        <v>-25</v>
      </c>
      <c r="H880" t="str">
        <f>VLOOKUP(Tabel1[[#This Row],[categorie]],Lijst!A:B,2,FALSE)</f>
        <v>Variabel</v>
      </c>
      <c r="I880" t="str">
        <f>IF(OR(AND(F880="Uitgave", C880&lt;0), AND(F880="Inkomst", C880&gt;0)), "OK", "FOUT")</f>
        <v>OK</v>
      </c>
    </row>
    <row r="881" spans="1:9" x14ac:dyDescent="0.3">
      <c r="A881" s="2">
        <v>45664</v>
      </c>
      <c r="B881" t="str">
        <f>TEXT(A881,"mmmm ")</f>
        <v xml:space="preserve">januari </v>
      </c>
      <c r="C881">
        <v>-21.94</v>
      </c>
      <c r="D881" t="s">
        <v>9</v>
      </c>
      <c r="F881" t="s">
        <v>18</v>
      </c>
      <c r="G881">
        <f>IF(F881="Uitgave", -ABS(C881), ABS(C881))</f>
        <v>-21.94</v>
      </c>
      <c r="H881" t="str">
        <f>VLOOKUP(Tabel1[[#This Row],[categorie]],Lijst!A:B,2,FALSE)</f>
        <v>Variabel</v>
      </c>
      <c r="I881" t="str">
        <f>IF(OR(AND(F881="Uitgave", C881&lt;0), AND(F881="Inkomst", C881&gt;0)), "OK", "FOUT")</f>
        <v>OK</v>
      </c>
    </row>
    <row r="882" spans="1:9" x14ac:dyDescent="0.3">
      <c r="A882" s="2">
        <v>45664</v>
      </c>
      <c r="B882" t="str">
        <f>TEXT(A882,"mmmm ")</f>
        <v xml:space="preserve">januari </v>
      </c>
      <c r="C882">
        <v>-7.19</v>
      </c>
      <c r="D882" t="s">
        <v>3</v>
      </c>
      <c r="F882" t="s">
        <v>18</v>
      </c>
      <c r="G882">
        <f>IF(F882="Uitgave", -ABS(C882), ABS(C882))</f>
        <v>-7.19</v>
      </c>
      <c r="H882" t="str">
        <f>VLOOKUP(Tabel1[[#This Row],[categorie]],Lijst!A:B,2,FALSE)</f>
        <v>Vast</v>
      </c>
      <c r="I882" t="str">
        <f>IF(OR(AND(F882="Uitgave", C882&lt;0), AND(F882="Inkomst", C882&gt;0)), "OK", "FOUT")</f>
        <v>OK</v>
      </c>
    </row>
    <row r="883" spans="1:9" x14ac:dyDescent="0.3">
      <c r="A883" s="2">
        <v>45664</v>
      </c>
      <c r="B883" t="str">
        <f>TEXT(A883,"mmmm ")</f>
        <v xml:space="preserve">januari </v>
      </c>
      <c r="C883">
        <v>-5.5</v>
      </c>
      <c r="D883" t="s">
        <v>3</v>
      </c>
      <c r="F883" t="s">
        <v>18</v>
      </c>
      <c r="G883">
        <f>IF(F883="Uitgave", -ABS(C883), ABS(C883))</f>
        <v>-5.5</v>
      </c>
      <c r="H883" t="str">
        <f>VLOOKUP(Tabel1[[#This Row],[categorie]],Lijst!A:B,2,FALSE)</f>
        <v>Vast</v>
      </c>
      <c r="I883" t="str">
        <f>IF(OR(AND(F883="Uitgave", C883&lt;0), AND(F883="Inkomst", C883&gt;0)), "OK", "FOUT")</f>
        <v>OK</v>
      </c>
    </row>
    <row r="884" spans="1:9" x14ac:dyDescent="0.3">
      <c r="A884" s="2">
        <v>45664</v>
      </c>
      <c r="B884" t="str">
        <f>TEXT(A884,"mmmm ")</f>
        <v xml:space="preserve">januari </v>
      </c>
      <c r="C884">
        <v>-3.85</v>
      </c>
      <c r="D884" t="s">
        <v>3</v>
      </c>
      <c r="F884" t="s">
        <v>18</v>
      </c>
      <c r="G884">
        <f>IF(F884="Uitgave", -ABS(C884), ABS(C884))</f>
        <v>-3.85</v>
      </c>
      <c r="H884" t="str">
        <f>VLOOKUP(Tabel1[[#This Row],[categorie]],Lijst!A:B,2,FALSE)</f>
        <v>Vast</v>
      </c>
      <c r="I884" t="str">
        <f>IF(OR(AND(F884="Uitgave", C884&lt;0), AND(F884="Inkomst", C884&gt;0)), "OK", "FOUT")</f>
        <v>OK</v>
      </c>
    </row>
    <row r="885" spans="1:9" x14ac:dyDescent="0.3">
      <c r="A885" s="2">
        <v>45665</v>
      </c>
      <c r="B885" t="str">
        <f>TEXT(A885,"mmmm ")</f>
        <v xml:space="preserve">januari </v>
      </c>
      <c r="C885">
        <v>-810.65</v>
      </c>
      <c r="D885" t="s">
        <v>10</v>
      </c>
      <c r="F885" t="s">
        <v>18</v>
      </c>
      <c r="G885">
        <f>IF(F885="Uitgave", -ABS(C885), ABS(C885))</f>
        <v>-810.65</v>
      </c>
      <c r="H885" t="str">
        <f>VLOOKUP(Tabel1[[#This Row],[categorie]],Lijst!A:B,2,FALSE)</f>
        <v>Vast</v>
      </c>
      <c r="I885" t="str">
        <f>IF(OR(AND(F885="Uitgave", C885&lt;0), AND(F885="Inkomst", C885&gt;0)), "OK", "FOUT")</f>
        <v>OK</v>
      </c>
    </row>
    <row r="886" spans="1:9" x14ac:dyDescent="0.3">
      <c r="A886" s="2">
        <v>45665</v>
      </c>
      <c r="B886" t="str">
        <f>TEXT(A886,"mmmm ")</f>
        <v xml:space="preserve">januari </v>
      </c>
      <c r="C886">
        <v>-158.61000000000001</v>
      </c>
      <c r="D886" t="s">
        <v>48</v>
      </c>
      <c r="F886" t="s">
        <v>18</v>
      </c>
      <c r="G886">
        <f>IF(F886="Uitgave", -ABS(C886), ABS(C886))</f>
        <v>-158.61000000000001</v>
      </c>
      <c r="H886" t="str">
        <f>VLOOKUP(Tabel1[[#This Row],[categorie]],Lijst!A:B,2,FALSE)</f>
        <v>Variabel</v>
      </c>
      <c r="I886" t="str">
        <f>IF(OR(AND(F886="Uitgave", C886&lt;0), AND(F886="Inkomst", C886&gt;0)), "OK", "FOUT")</f>
        <v>OK</v>
      </c>
    </row>
    <row r="887" spans="1:9" x14ac:dyDescent="0.3">
      <c r="A887" s="2">
        <v>45665</v>
      </c>
      <c r="B887" t="str">
        <f>TEXT(A887,"mmmm ")</f>
        <v xml:space="preserve">januari </v>
      </c>
      <c r="C887">
        <v>-50.95</v>
      </c>
      <c r="D887" t="s">
        <v>14</v>
      </c>
      <c r="F887" t="s">
        <v>18</v>
      </c>
      <c r="G887">
        <f>IF(F887="Uitgave", -ABS(C887), ABS(C887))</f>
        <v>-50.95</v>
      </c>
      <c r="H887" t="str">
        <f>VLOOKUP(Tabel1[[#This Row],[categorie]],Lijst!A:B,2,FALSE)</f>
        <v>Variabel</v>
      </c>
      <c r="I887" t="str">
        <f>IF(OR(AND(F887="Uitgave", C887&lt;0), AND(F887="Inkomst", C887&gt;0)), "OK", "FOUT")</f>
        <v>OK</v>
      </c>
    </row>
    <row r="888" spans="1:9" x14ac:dyDescent="0.3">
      <c r="A888" s="2">
        <v>45665</v>
      </c>
      <c r="B888" t="str">
        <f>TEXT(A888,"mmmm ")</f>
        <v xml:space="preserve">januari </v>
      </c>
      <c r="C888">
        <v>-44.98</v>
      </c>
      <c r="D888" t="s">
        <v>13</v>
      </c>
      <c r="F888" t="s">
        <v>18</v>
      </c>
      <c r="G888">
        <f>IF(F888="Uitgave", -ABS(C888), ABS(C888))</f>
        <v>-44.98</v>
      </c>
      <c r="H888" t="str">
        <f>VLOOKUP(Tabel1[[#This Row],[categorie]],Lijst!A:B,2,FALSE)</f>
        <v>Vast</v>
      </c>
      <c r="I888" t="str">
        <f>IF(OR(AND(F888="Uitgave", C888&lt;0), AND(F888="Inkomst", C888&gt;0)), "OK", "FOUT")</f>
        <v>OK</v>
      </c>
    </row>
    <row r="889" spans="1:9" x14ac:dyDescent="0.3">
      <c r="A889" s="2">
        <v>45665</v>
      </c>
      <c r="B889" t="str">
        <f>TEXT(A889,"mmmm ")</f>
        <v xml:space="preserve">januari </v>
      </c>
      <c r="C889">
        <v>-33.450000000000003</v>
      </c>
      <c r="D889" t="s">
        <v>14</v>
      </c>
      <c r="F889" t="s">
        <v>18</v>
      </c>
      <c r="G889">
        <f>IF(F889="Uitgave", -ABS(C889), ABS(C889))</f>
        <v>-33.450000000000003</v>
      </c>
      <c r="H889" t="str">
        <f>VLOOKUP(Tabel1[[#This Row],[categorie]],Lijst!A:B,2,FALSE)</f>
        <v>Variabel</v>
      </c>
      <c r="I889" t="str">
        <f>IF(OR(AND(F889="Uitgave", C889&lt;0), AND(F889="Inkomst", C889&gt;0)), "OK", "FOUT")</f>
        <v>OK</v>
      </c>
    </row>
    <row r="890" spans="1:9" x14ac:dyDescent="0.3">
      <c r="A890" s="2">
        <v>45665</v>
      </c>
      <c r="B890" t="str">
        <f>TEXT(A890,"mmmm ")</f>
        <v xml:space="preserve">januari </v>
      </c>
      <c r="C890">
        <v>-25.95</v>
      </c>
      <c r="D890" t="s">
        <v>82</v>
      </c>
      <c r="F890" t="s">
        <v>18</v>
      </c>
      <c r="G890">
        <f>IF(F890="Uitgave", -ABS(C890), ABS(C890))</f>
        <v>-25.95</v>
      </c>
      <c r="H890" t="str">
        <f>VLOOKUP(Tabel1[[#This Row],[categorie]],Lijst!A:B,2,FALSE)</f>
        <v>Vast</v>
      </c>
      <c r="I890" t="str">
        <f>IF(OR(AND(F890="Uitgave", C890&lt;0), AND(F890="Inkomst", C890&gt;0)), "OK", "FOUT")</f>
        <v>OK</v>
      </c>
    </row>
    <row r="891" spans="1:9" x14ac:dyDescent="0.3">
      <c r="A891" s="2">
        <v>45665</v>
      </c>
      <c r="B891" t="str">
        <f>TEXT(A891,"mmmm ")</f>
        <v xml:space="preserve">januari </v>
      </c>
      <c r="C891">
        <v>-25.95</v>
      </c>
      <c r="D891" t="s">
        <v>82</v>
      </c>
      <c r="F891" t="s">
        <v>18</v>
      </c>
      <c r="G891">
        <f>IF(F891="Uitgave", -ABS(C891), ABS(C891))</f>
        <v>-25.95</v>
      </c>
      <c r="H891" t="str">
        <f>VLOOKUP(Tabel1[[#This Row],[categorie]],Lijst!A:B,2,FALSE)</f>
        <v>Vast</v>
      </c>
      <c r="I891" t="str">
        <f>IF(OR(AND(F891="Uitgave", C891&lt;0), AND(F891="Inkomst", C891&gt;0)), "OK", "FOUT")</f>
        <v>OK</v>
      </c>
    </row>
    <row r="892" spans="1:9" x14ac:dyDescent="0.3">
      <c r="A892" s="2">
        <v>45665</v>
      </c>
      <c r="B892" t="str">
        <f>TEXT(A892,"mmmm ")</f>
        <v xml:space="preserve">januari </v>
      </c>
      <c r="C892">
        <v>-20.71</v>
      </c>
      <c r="D892" t="s">
        <v>38</v>
      </c>
      <c r="F892" t="s">
        <v>18</v>
      </c>
      <c r="G892">
        <f>IF(F892="Uitgave", -ABS(C892), ABS(C892))</f>
        <v>-20.71</v>
      </c>
      <c r="H892" t="str">
        <f>VLOOKUP(Tabel1[[#This Row],[categorie]],Lijst!A:B,2,FALSE)</f>
        <v>Vast</v>
      </c>
      <c r="I892" t="str">
        <f>IF(OR(AND(F892="Uitgave", C892&lt;0), AND(F892="Inkomst", C892&gt;0)), "OK", "FOUT")</f>
        <v>OK</v>
      </c>
    </row>
    <row r="893" spans="1:9" x14ac:dyDescent="0.3">
      <c r="A893" s="2">
        <v>45665</v>
      </c>
      <c r="B893" t="str">
        <f>TEXT(A893,"mmmm ")</f>
        <v xml:space="preserve">januari </v>
      </c>
      <c r="C893">
        <v>-12.01</v>
      </c>
      <c r="D893" t="s">
        <v>46</v>
      </c>
      <c r="F893" t="s">
        <v>18</v>
      </c>
      <c r="G893">
        <f>IF(F893="Uitgave", -ABS(C893), ABS(C893))</f>
        <v>-12.01</v>
      </c>
      <c r="H893" t="str">
        <f>VLOOKUP(Tabel1[[#This Row],[categorie]],Lijst!A:B,2,FALSE)</f>
        <v>Vast</v>
      </c>
      <c r="I893" t="str">
        <f>IF(OR(AND(F893="Uitgave", C893&lt;0), AND(F893="Inkomst", C893&gt;0)), "OK", "FOUT")</f>
        <v>OK</v>
      </c>
    </row>
    <row r="894" spans="1:9" x14ac:dyDescent="0.3">
      <c r="A894" s="2">
        <v>45665</v>
      </c>
      <c r="B894" t="str">
        <f>TEXT(A894,"mmmm ")</f>
        <v xml:space="preserve">januari </v>
      </c>
      <c r="C894">
        <v>-8.1999999999999993</v>
      </c>
      <c r="D894" t="s">
        <v>3</v>
      </c>
      <c r="F894" t="s">
        <v>18</v>
      </c>
      <c r="G894">
        <f>IF(F894="Uitgave", -ABS(C894), ABS(C894))</f>
        <v>-8.1999999999999993</v>
      </c>
      <c r="H894" t="str">
        <f>VLOOKUP(Tabel1[[#This Row],[categorie]],Lijst!A:B,2,FALSE)</f>
        <v>Vast</v>
      </c>
      <c r="I894" t="str">
        <f>IF(OR(AND(F894="Uitgave", C894&lt;0), AND(F894="Inkomst", C894&gt;0)), "OK", "FOUT")</f>
        <v>OK</v>
      </c>
    </row>
    <row r="895" spans="1:9" x14ac:dyDescent="0.3">
      <c r="A895" s="2">
        <v>45665</v>
      </c>
      <c r="B895" t="str">
        <f>TEXT(A895,"mmmm ")</f>
        <v xml:space="preserve">januari </v>
      </c>
      <c r="C895">
        <v>0.93</v>
      </c>
      <c r="D895" t="s">
        <v>32</v>
      </c>
      <c r="F895" t="s">
        <v>17</v>
      </c>
      <c r="G895">
        <f>IF(F895="Uitgave", -ABS(C895), ABS(C895))</f>
        <v>0.93</v>
      </c>
      <c r="H895" t="str">
        <f>VLOOKUP(Tabel1[[#This Row],[categorie]],Lijst!A:B,2,FALSE)</f>
        <v>Variabel</v>
      </c>
      <c r="I895" t="str">
        <f>IF(OR(AND(F895="Uitgave", C895&lt;0), AND(F895="Inkomst", C895&gt;0)), "OK", "FOUT")</f>
        <v>OK</v>
      </c>
    </row>
    <row r="896" spans="1:9" x14ac:dyDescent="0.3">
      <c r="A896" s="2">
        <v>45665</v>
      </c>
      <c r="B896" t="str">
        <f>TEXT(A896,"mmmm ")</f>
        <v xml:space="preserve">januari </v>
      </c>
      <c r="C896">
        <v>4.5999999999999996</v>
      </c>
      <c r="D896" t="s">
        <v>3</v>
      </c>
      <c r="F896" t="s">
        <v>17</v>
      </c>
      <c r="G896">
        <f>IF(F896="Uitgave", -ABS(C896), ABS(C896))</f>
        <v>4.5999999999999996</v>
      </c>
      <c r="H896" t="str">
        <f>VLOOKUP(Tabel1[[#This Row],[categorie]],Lijst!A:B,2,FALSE)</f>
        <v>Vast</v>
      </c>
      <c r="I896" t="str">
        <f>IF(OR(AND(F896="Uitgave", C896&lt;0), AND(F896="Inkomst", C896&gt;0)), "OK", "FOUT")</f>
        <v>OK</v>
      </c>
    </row>
    <row r="897" spans="1:9" x14ac:dyDescent="0.3">
      <c r="A897" s="2">
        <v>45665</v>
      </c>
      <c r="B897" t="str">
        <f>TEXT(A897,"mmmm ")</f>
        <v xml:space="preserve">januari </v>
      </c>
      <c r="C897">
        <v>159</v>
      </c>
      <c r="D897" t="s">
        <v>48</v>
      </c>
      <c r="F897" t="s">
        <v>17</v>
      </c>
      <c r="G897">
        <f>IF(F897="Uitgave", -ABS(C897), ABS(C897))</f>
        <v>159</v>
      </c>
      <c r="H897" t="str">
        <f>VLOOKUP(Tabel1[[#This Row],[categorie]],Lijst!A:B,2,FALSE)</f>
        <v>Variabel</v>
      </c>
      <c r="I897" t="str">
        <f>IF(OR(AND(F897="Uitgave", C897&lt;0), AND(F897="Inkomst", C897&gt;0)), "OK", "FOUT")</f>
        <v>OK</v>
      </c>
    </row>
    <row r="898" spans="1:9" x14ac:dyDescent="0.3">
      <c r="A898" s="2">
        <v>45666</v>
      </c>
      <c r="B898" t="str">
        <f>TEXT(A898,"mmmm ")</f>
        <v xml:space="preserve">januari </v>
      </c>
      <c r="C898">
        <v>-29.6</v>
      </c>
      <c r="D898" t="s">
        <v>9</v>
      </c>
      <c r="F898" t="s">
        <v>18</v>
      </c>
      <c r="G898">
        <f>IF(F898="Uitgave", -ABS(C898), ABS(C898))</f>
        <v>-29.6</v>
      </c>
      <c r="H898" t="str">
        <f>VLOOKUP(Tabel1[[#This Row],[categorie]],Lijst!A:B,2,FALSE)</f>
        <v>Variabel</v>
      </c>
      <c r="I898" t="str">
        <f>IF(OR(AND(F898="Uitgave", C898&lt;0), AND(F898="Inkomst", C898&gt;0)), "OK", "FOUT")</f>
        <v>OK</v>
      </c>
    </row>
    <row r="899" spans="1:9" x14ac:dyDescent="0.3">
      <c r="A899" s="2">
        <v>45666</v>
      </c>
      <c r="B899" t="str">
        <f>TEXT(A899,"mmmm ")</f>
        <v xml:space="preserve">januari </v>
      </c>
      <c r="C899">
        <v>-14.35</v>
      </c>
      <c r="D899" t="s">
        <v>3</v>
      </c>
      <c r="F899" t="s">
        <v>18</v>
      </c>
      <c r="G899">
        <f>IF(F899="Uitgave", -ABS(C899), ABS(C899))</f>
        <v>-14.35</v>
      </c>
      <c r="H899" t="str">
        <f>VLOOKUP(Tabel1[[#This Row],[categorie]],Lijst!A:B,2,FALSE)</f>
        <v>Vast</v>
      </c>
      <c r="I899" t="str">
        <f>IF(OR(AND(F899="Uitgave", C899&lt;0), AND(F899="Inkomst", C899&gt;0)), "OK", "FOUT")</f>
        <v>OK</v>
      </c>
    </row>
    <row r="900" spans="1:9" x14ac:dyDescent="0.3">
      <c r="A900" s="2">
        <v>45666</v>
      </c>
      <c r="B900" t="str">
        <f>TEXT(A900,"mmmm ")</f>
        <v xml:space="preserve">januari </v>
      </c>
      <c r="C900">
        <v>-11.5</v>
      </c>
      <c r="D900" t="s">
        <v>13</v>
      </c>
      <c r="F900" t="s">
        <v>18</v>
      </c>
      <c r="G900">
        <f>IF(F900="Uitgave", -ABS(C900), ABS(C900))</f>
        <v>-11.5</v>
      </c>
      <c r="H900" t="str">
        <f>VLOOKUP(Tabel1[[#This Row],[categorie]],Lijst!A:B,2,FALSE)</f>
        <v>Vast</v>
      </c>
      <c r="I900" t="str">
        <f>IF(OR(AND(F900="Uitgave", C900&lt;0), AND(F900="Inkomst", C900&gt;0)), "OK", "FOUT")</f>
        <v>OK</v>
      </c>
    </row>
    <row r="901" spans="1:9" x14ac:dyDescent="0.3">
      <c r="A901" s="2">
        <v>45666</v>
      </c>
      <c r="B901" t="str">
        <f>TEXT(A901,"mmmm ")</f>
        <v xml:space="preserve">januari </v>
      </c>
      <c r="C901">
        <v>-9.59</v>
      </c>
      <c r="D901" t="s">
        <v>3</v>
      </c>
      <c r="F901" t="s">
        <v>18</v>
      </c>
      <c r="G901">
        <f>IF(F901="Uitgave", -ABS(C901), ABS(C901))</f>
        <v>-9.59</v>
      </c>
      <c r="H901" t="str">
        <f>VLOOKUP(Tabel1[[#This Row],[categorie]],Lijst!A:B,2,FALSE)</f>
        <v>Vast</v>
      </c>
      <c r="I901" t="str">
        <f>IF(OR(AND(F901="Uitgave", C901&lt;0), AND(F901="Inkomst", C901&gt;0)), "OK", "FOUT")</f>
        <v>OK</v>
      </c>
    </row>
    <row r="902" spans="1:9" x14ac:dyDescent="0.3">
      <c r="A902" s="2">
        <v>45666</v>
      </c>
      <c r="B902" t="str">
        <f>TEXT(A902,"mmmm ")</f>
        <v xml:space="preserve">januari </v>
      </c>
      <c r="C902">
        <v>-5.54</v>
      </c>
      <c r="D902" t="s">
        <v>3</v>
      </c>
      <c r="F902" t="s">
        <v>18</v>
      </c>
      <c r="G902">
        <f>IF(F902="Uitgave", -ABS(C902), ABS(C902))</f>
        <v>-5.54</v>
      </c>
      <c r="H902" t="str">
        <f>VLOOKUP(Tabel1[[#This Row],[categorie]],Lijst!A:B,2,FALSE)</f>
        <v>Vast</v>
      </c>
      <c r="I902" t="str">
        <f>IF(OR(AND(F902="Uitgave", C902&lt;0), AND(F902="Inkomst", C902&gt;0)), "OK", "FOUT")</f>
        <v>OK</v>
      </c>
    </row>
    <row r="903" spans="1:9" x14ac:dyDescent="0.3">
      <c r="A903" s="2">
        <v>45666</v>
      </c>
      <c r="B903" t="str">
        <f>TEXT(A903,"mmmm ")</f>
        <v xml:space="preserve">januari </v>
      </c>
      <c r="C903">
        <v>50</v>
      </c>
      <c r="D903" t="s">
        <v>75</v>
      </c>
      <c r="F903" t="s">
        <v>17</v>
      </c>
      <c r="G903">
        <f>IF(F903="Uitgave", -ABS(C903), ABS(C903))</f>
        <v>50</v>
      </c>
      <c r="H903" t="str">
        <f>VLOOKUP(Tabel1[[#This Row],[categorie]],Lijst!A:B,2,FALSE)</f>
        <v>Variabel</v>
      </c>
      <c r="I903" t="str">
        <f>IF(OR(AND(F903="Uitgave", C903&lt;0), AND(F903="Inkomst", C903&gt;0)), "OK", "FOUT")</f>
        <v>OK</v>
      </c>
    </row>
    <row r="904" spans="1:9" x14ac:dyDescent="0.3">
      <c r="A904" s="2">
        <v>45667</v>
      </c>
      <c r="B904" t="str">
        <f>TEXT(A904,"mmmm ")</f>
        <v xml:space="preserve">januari </v>
      </c>
      <c r="C904">
        <v>-8.1199999999999992</v>
      </c>
      <c r="D904" t="s">
        <v>3</v>
      </c>
      <c r="F904" t="s">
        <v>18</v>
      </c>
      <c r="G904">
        <f>IF(F904="Uitgave", -ABS(C904), ABS(C904))</f>
        <v>-8.1199999999999992</v>
      </c>
      <c r="H904" t="str">
        <f>VLOOKUP(Tabel1[[#This Row],[categorie]],Lijst!A:B,2,FALSE)</f>
        <v>Vast</v>
      </c>
      <c r="I904" t="str">
        <f>IF(OR(AND(F904="Uitgave", C904&lt;0), AND(F904="Inkomst", C904&gt;0)), "OK", "FOUT")</f>
        <v>OK</v>
      </c>
    </row>
    <row r="905" spans="1:9" x14ac:dyDescent="0.3">
      <c r="A905" s="2">
        <v>45667</v>
      </c>
      <c r="B905" t="str">
        <f>TEXT(A905,"mmmm ")</f>
        <v xml:space="preserve">januari </v>
      </c>
      <c r="C905">
        <v>-5.99</v>
      </c>
      <c r="D905" t="s">
        <v>3</v>
      </c>
      <c r="F905" t="s">
        <v>18</v>
      </c>
      <c r="G905">
        <f>IF(F905="Uitgave", -ABS(C905), ABS(C905))</f>
        <v>-5.99</v>
      </c>
      <c r="H905" t="str">
        <f>VLOOKUP(Tabel1[[#This Row],[categorie]],Lijst!A:B,2,FALSE)</f>
        <v>Vast</v>
      </c>
      <c r="I905" t="str">
        <f>IF(OR(AND(F905="Uitgave", C905&lt;0), AND(F905="Inkomst", C905&gt;0)), "OK", "FOUT")</f>
        <v>OK</v>
      </c>
    </row>
    <row r="906" spans="1:9" x14ac:dyDescent="0.3">
      <c r="A906" s="2">
        <v>45667</v>
      </c>
      <c r="B906" t="str">
        <f>TEXT(A906,"mmmm ")</f>
        <v xml:space="preserve">januari </v>
      </c>
      <c r="C906">
        <v>-5.45</v>
      </c>
      <c r="D906" t="s">
        <v>3</v>
      </c>
      <c r="F906" t="s">
        <v>18</v>
      </c>
      <c r="G906">
        <f>IF(F906="Uitgave", -ABS(C906), ABS(C906))</f>
        <v>-5.45</v>
      </c>
      <c r="H906" t="str">
        <f>VLOOKUP(Tabel1[[#This Row],[categorie]],Lijst!A:B,2,FALSE)</f>
        <v>Vast</v>
      </c>
      <c r="I906" t="str">
        <f>IF(OR(AND(F906="Uitgave", C906&lt;0), AND(F906="Inkomst", C906&gt;0)), "OK", "FOUT")</f>
        <v>OK</v>
      </c>
    </row>
    <row r="907" spans="1:9" x14ac:dyDescent="0.3">
      <c r="A907" s="2">
        <v>45667</v>
      </c>
      <c r="B907" t="str">
        <f>TEXT(A907,"mmmm ")</f>
        <v xml:space="preserve">januari </v>
      </c>
      <c r="C907">
        <v>-1.9</v>
      </c>
      <c r="D907" t="s">
        <v>3</v>
      </c>
      <c r="F907" t="s">
        <v>18</v>
      </c>
      <c r="G907">
        <f>IF(F907="Uitgave", -ABS(C907), ABS(C907))</f>
        <v>-1.9</v>
      </c>
      <c r="H907" t="str">
        <f>VLOOKUP(Tabel1[[#This Row],[categorie]],Lijst!A:B,2,FALSE)</f>
        <v>Vast</v>
      </c>
      <c r="I907" t="str">
        <f>IF(OR(AND(F907="Uitgave", C907&lt;0), AND(F907="Inkomst", C907&gt;0)), "OK", "FOUT")</f>
        <v>OK</v>
      </c>
    </row>
    <row r="908" spans="1:9" x14ac:dyDescent="0.3">
      <c r="A908" s="2">
        <v>45667</v>
      </c>
      <c r="B908" t="str">
        <f>TEXT(A908,"mmmm ")</f>
        <v xml:space="preserve">januari </v>
      </c>
      <c r="C908">
        <v>-1.5</v>
      </c>
      <c r="D908" t="s">
        <v>26</v>
      </c>
      <c r="F908" t="s">
        <v>18</v>
      </c>
      <c r="G908">
        <f>IF(F908="Uitgave", -ABS(C908), ABS(C908))</f>
        <v>-1.5</v>
      </c>
      <c r="H908" t="str">
        <f>VLOOKUP(Tabel1[[#This Row],[categorie]],Lijst!A:B,2,FALSE)</f>
        <v>Variabel</v>
      </c>
      <c r="I908" t="str">
        <f>IF(OR(AND(F908="Uitgave", C908&lt;0), AND(F908="Inkomst", C908&gt;0)), "OK", "FOUT")</f>
        <v>OK</v>
      </c>
    </row>
    <row r="909" spans="1:9" x14ac:dyDescent="0.3">
      <c r="A909" s="2">
        <v>45668</v>
      </c>
      <c r="B909" t="str">
        <f>TEXT(A909,"mmmm ")</f>
        <v xml:space="preserve">januari </v>
      </c>
      <c r="C909">
        <v>-49.5</v>
      </c>
      <c r="D909" t="s">
        <v>35</v>
      </c>
      <c r="F909" t="s">
        <v>18</v>
      </c>
      <c r="G909">
        <f>IF(F909="Uitgave", -ABS(C909), ABS(C909))</f>
        <v>-49.5</v>
      </c>
      <c r="H909" t="str">
        <f>VLOOKUP(Tabel1[[#This Row],[categorie]],Lijst!A:B,2,FALSE)</f>
        <v>Variabel</v>
      </c>
      <c r="I909" t="str">
        <f>IF(OR(AND(F909="Uitgave", C909&lt;0), AND(F909="Inkomst", C909&gt;0)), "OK", "FOUT")</f>
        <v>OK</v>
      </c>
    </row>
    <row r="910" spans="1:9" x14ac:dyDescent="0.3">
      <c r="A910" s="2">
        <v>45669</v>
      </c>
      <c r="B910" t="str">
        <f>TEXT(A910,"mmmm ")</f>
        <v xml:space="preserve">januari </v>
      </c>
      <c r="C910">
        <v>-49</v>
      </c>
      <c r="D910" t="s">
        <v>75</v>
      </c>
      <c r="F910" t="s">
        <v>18</v>
      </c>
      <c r="G910">
        <f>IF(F910="Uitgave", -ABS(C910), ABS(C910))</f>
        <v>-49</v>
      </c>
      <c r="H910" t="str">
        <f>VLOOKUP(Tabel1[[#This Row],[categorie]],Lijst!A:B,2,FALSE)</f>
        <v>Variabel</v>
      </c>
      <c r="I910" t="str">
        <f>IF(OR(AND(F910="Uitgave", C910&lt;0), AND(F910="Inkomst", C910&gt;0)), "OK", "FOUT")</f>
        <v>OK</v>
      </c>
    </row>
    <row r="911" spans="1:9" x14ac:dyDescent="0.3">
      <c r="A911" s="2">
        <v>45669</v>
      </c>
      <c r="B911" t="str">
        <f>TEXT(A911,"mmmm ")</f>
        <v xml:space="preserve">januari </v>
      </c>
      <c r="C911">
        <v>-41.5</v>
      </c>
      <c r="D911" t="s">
        <v>21</v>
      </c>
      <c r="F911" t="s">
        <v>18</v>
      </c>
      <c r="G911">
        <f>IF(F911="Uitgave", -ABS(C911), ABS(C911))</f>
        <v>-41.5</v>
      </c>
      <c r="H911" t="str">
        <f>VLOOKUP(Tabel1[[#This Row],[categorie]],Lijst!A:B,2,FALSE)</f>
        <v>Variabel</v>
      </c>
      <c r="I911" t="str">
        <f>IF(OR(AND(F911="Uitgave", C911&lt;0), AND(F911="Inkomst", C911&gt;0)), "OK", "FOUT")</f>
        <v>OK</v>
      </c>
    </row>
    <row r="912" spans="1:9" x14ac:dyDescent="0.3">
      <c r="A912" s="2">
        <v>45669</v>
      </c>
      <c r="B912" t="str">
        <f>TEXT(A912,"mmmm ")</f>
        <v xml:space="preserve">januari </v>
      </c>
      <c r="C912">
        <v>-6.6</v>
      </c>
      <c r="D912" t="s">
        <v>22</v>
      </c>
      <c r="F912" t="s">
        <v>18</v>
      </c>
      <c r="G912">
        <f>IF(F912="Uitgave", -ABS(C912), ABS(C912))</f>
        <v>-6.6</v>
      </c>
      <c r="H912" t="str">
        <f>VLOOKUP(Tabel1[[#This Row],[categorie]],Lijst!A:B,2,FALSE)</f>
        <v>Variabel</v>
      </c>
      <c r="I912" t="str">
        <f>IF(OR(AND(F912="Uitgave", C912&lt;0), AND(F912="Inkomst", C912&gt;0)), "OK", "FOUT")</f>
        <v>OK</v>
      </c>
    </row>
    <row r="913" spans="1:9" x14ac:dyDescent="0.3">
      <c r="A913" s="2">
        <v>45669</v>
      </c>
      <c r="B913" t="str">
        <f>TEXT(A913,"mmmm ")</f>
        <v xml:space="preserve">januari </v>
      </c>
      <c r="C913">
        <v>600</v>
      </c>
      <c r="D913" t="s">
        <v>48</v>
      </c>
      <c r="F913" t="s">
        <v>17</v>
      </c>
      <c r="G913">
        <f>IF(F913="Uitgave", -ABS(C913), ABS(C913))</f>
        <v>600</v>
      </c>
      <c r="H913" t="str">
        <f>VLOOKUP(Tabel1[[#This Row],[categorie]],Lijst!A:B,2,FALSE)</f>
        <v>Variabel</v>
      </c>
      <c r="I913" t="str">
        <f>IF(OR(AND(F913="Uitgave", C913&lt;0), AND(F913="Inkomst", C913&gt;0)), "OK", "FOUT")</f>
        <v>OK</v>
      </c>
    </row>
    <row r="914" spans="1:9" x14ac:dyDescent="0.3">
      <c r="A914" s="2">
        <v>45670</v>
      </c>
      <c r="B914" t="str">
        <f>TEXT(A914,"mmmm ")</f>
        <v xml:space="preserve">januari </v>
      </c>
      <c r="C914">
        <v>-399.25</v>
      </c>
      <c r="D914" t="s">
        <v>14</v>
      </c>
      <c r="F914" t="s">
        <v>18</v>
      </c>
      <c r="G914">
        <f>IF(F914="Uitgave", -ABS(C914), ABS(C914))</f>
        <v>-399.25</v>
      </c>
      <c r="H914" t="str">
        <f>VLOOKUP(Tabel1[[#This Row],[categorie]],Lijst!A:B,2,FALSE)</f>
        <v>Variabel</v>
      </c>
      <c r="I914" t="str">
        <f>IF(OR(AND(F914="Uitgave", C914&lt;0), AND(F914="Inkomst", C914&gt;0)), "OK", "FOUT")</f>
        <v>OK</v>
      </c>
    </row>
    <row r="915" spans="1:9" x14ac:dyDescent="0.3">
      <c r="A915" s="2">
        <v>45670</v>
      </c>
      <c r="B915" t="str">
        <f>TEXT(A915,"mmmm ")</f>
        <v xml:space="preserve">januari </v>
      </c>
      <c r="C915">
        <v>-106.99</v>
      </c>
      <c r="D915" t="s">
        <v>14</v>
      </c>
      <c r="F915" t="s">
        <v>18</v>
      </c>
      <c r="G915">
        <f>IF(F915="Uitgave", -ABS(C915), ABS(C915))</f>
        <v>-106.99</v>
      </c>
      <c r="H915" t="str">
        <f>VLOOKUP(Tabel1[[#This Row],[categorie]],Lijst!A:B,2,FALSE)</f>
        <v>Variabel</v>
      </c>
      <c r="I915" t="str">
        <f>IF(OR(AND(F915="Uitgave", C915&lt;0), AND(F915="Inkomst", C915&gt;0)), "OK", "FOUT")</f>
        <v>OK</v>
      </c>
    </row>
    <row r="916" spans="1:9" x14ac:dyDescent="0.3">
      <c r="A916" s="2">
        <v>45670</v>
      </c>
      <c r="B916" t="str">
        <f>TEXT(A916,"mmmm ")</f>
        <v xml:space="preserve">januari </v>
      </c>
      <c r="C916">
        <v>-51.95</v>
      </c>
      <c r="D916" t="s">
        <v>14</v>
      </c>
      <c r="F916" t="s">
        <v>18</v>
      </c>
      <c r="G916">
        <f>IF(F916="Uitgave", -ABS(C916), ABS(C916))</f>
        <v>-51.95</v>
      </c>
      <c r="H916" t="str">
        <f>VLOOKUP(Tabel1[[#This Row],[categorie]],Lijst!A:B,2,FALSE)</f>
        <v>Variabel</v>
      </c>
      <c r="I916" t="str">
        <f>IF(OR(AND(F916="Uitgave", C916&lt;0), AND(F916="Inkomst", C916&gt;0)), "OK", "FOUT")</f>
        <v>OK</v>
      </c>
    </row>
    <row r="917" spans="1:9" x14ac:dyDescent="0.3">
      <c r="A917" s="2">
        <v>45670</v>
      </c>
      <c r="B917" t="str">
        <f>TEXT(A917,"mmmm ")</f>
        <v xml:space="preserve">januari </v>
      </c>
      <c r="C917">
        <v>-38.950000000000003</v>
      </c>
      <c r="D917" t="s">
        <v>14</v>
      </c>
      <c r="F917" t="s">
        <v>18</v>
      </c>
      <c r="G917">
        <f>IF(F917="Uitgave", -ABS(C917), ABS(C917))</f>
        <v>-38.950000000000003</v>
      </c>
      <c r="H917" t="str">
        <f>VLOOKUP(Tabel1[[#This Row],[categorie]],Lijst!A:B,2,FALSE)</f>
        <v>Variabel</v>
      </c>
      <c r="I917" t="str">
        <f>IF(OR(AND(F917="Uitgave", C917&lt;0), AND(F917="Inkomst", C917&gt;0)), "OK", "FOUT")</f>
        <v>OK</v>
      </c>
    </row>
    <row r="918" spans="1:9" x14ac:dyDescent="0.3">
      <c r="A918" s="2">
        <v>45670</v>
      </c>
      <c r="B918" t="str">
        <f>TEXT(A918,"mmmm ")</f>
        <v xml:space="preserve">januari </v>
      </c>
      <c r="C918">
        <v>-33.6</v>
      </c>
      <c r="D918" t="s">
        <v>14</v>
      </c>
      <c r="F918" t="s">
        <v>18</v>
      </c>
      <c r="G918">
        <f>IF(F918="Uitgave", -ABS(C918), ABS(C918))</f>
        <v>-33.6</v>
      </c>
      <c r="H918" t="str">
        <f>VLOOKUP(Tabel1[[#This Row],[categorie]],Lijst!A:B,2,FALSE)</f>
        <v>Variabel</v>
      </c>
      <c r="I918" t="str">
        <f>IF(OR(AND(F918="Uitgave", C918&lt;0), AND(F918="Inkomst", C918&gt;0)), "OK", "FOUT")</f>
        <v>OK</v>
      </c>
    </row>
    <row r="919" spans="1:9" x14ac:dyDescent="0.3">
      <c r="A919" s="2">
        <v>45670</v>
      </c>
      <c r="B919" t="str">
        <f>TEXT(A919,"mmmm ")</f>
        <v xml:space="preserve">januari </v>
      </c>
      <c r="C919">
        <v>-29.15</v>
      </c>
      <c r="D919" t="s">
        <v>56</v>
      </c>
      <c r="F919" t="s">
        <v>18</v>
      </c>
      <c r="G919">
        <f>IF(F919="Uitgave", -ABS(C919), ABS(C919))</f>
        <v>-29.15</v>
      </c>
      <c r="H919" t="str">
        <f>VLOOKUP(Tabel1[[#This Row],[categorie]],Lijst!A:B,2,FALSE)</f>
        <v>Variabel</v>
      </c>
      <c r="I919" t="str">
        <f>IF(OR(AND(F919="Uitgave", C919&lt;0), AND(F919="Inkomst", C919&gt;0)), "OK", "FOUT")</f>
        <v>OK</v>
      </c>
    </row>
    <row r="920" spans="1:9" x14ac:dyDescent="0.3">
      <c r="A920" s="2">
        <v>45670</v>
      </c>
      <c r="B920" t="str">
        <f>TEXT(A920,"mmmm ")</f>
        <v xml:space="preserve">januari </v>
      </c>
      <c r="C920">
        <v>-28.65</v>
      </c>
      <c r="D920" t="s">
        <v>9</v>
      </c>
      <c r="F920" t="s">
        <v>18</v>
      </c>
      <c r="G920">
        <f>IF(F920="Uitgave", -ABS(C920), ABS(C920))</f>
        <v>-28.65</v>
      </c>
      <c r="H920" t="str">
        <f>VLOOKUP(Tabel1[[#This Row],[categorie]],Lijst!A:B,2,FALSE)</f>
        <v>Variabel</v>
      </c>
      <c r="I920" t="str">
        <f>IF(OR(AND(F920="Uitgave", C920&lt;0), AND(F920="Inkomst", C920&gt;0)), "OK", "FOUT")</f>
        <v>OK</v>
      </c>
    </row>
    <row r="921" spans="1:9" x14ac:dyDescent="0.3">
      <c r="A921" s="2">
        <v>45670</v>
      </c>
      <c r="B921" t="str">
        <f>TEXT(A921,"mmmm ")</f>
        <v xml:space="preserve">januari </v>
      </c>
      <c r="C921">
        <v>-22.59</v>
      </c>
      <c r="D921" t="s">
        <v>14</v>
      </c>
      <c r="F921" t="s">
        <v>18</v>
      </c>
      <c r="G921">
        <f>IF(F921="Uitgave", -ABS(C921), ABS(C921))</f>
        <v>-22.59</v>
      </c>
      <c r="H921" t="str">
        <f>VLOOKUP(Tabel1[[#This Row],[categorie]],Lijst!A:B,2,FALSE)</f>
        <v>Variabel</v>
      </c>
      <c r="I921" t="str">
        <f>IF(OR(AND(F921="Uitgave", C921&lt;0), AND(F921="Inkomst", C921&gt;0)), "OK", "FOUT")</f>
        <v>OK</v>
      </c>
    </row>
    <row r="922" spans="1:9" x14ac:dyDescent="0.3">
      <c r="A922" s="2">
        <v>45670</v>
      </c>
      <c r="B922" t="str">
        <f>TEXT(A922,"mmmm ")</f>
        <v xml:space="preserve">januari </v>
      </c>
      <c r="C922">
        <v>-14.9</v>
      </c>
      <c r="D922" t="s">
        <v>52</v>
      </c>
      <c r="F922" t="s">
        <v>18</v>
      </c>
      <c r="G922">
        <f>IF(F922="Uitgave", -ABS(C922), ABS(C922))</f>
        <v>-14.9</v>
      </c>
      <c r="H922" t="str">
        <f>VLOOKUP(Tabel1[[#This Row],[categorie]],Lijst!A:B,2,FALSE)</f>
        <v>Variabel</v>
      </c>
      <c r="I922" t="str">
        <f>IF(OR(AND(F922="Uitgave", C922&lt;0), AND(F922="Inkomst", C922&gt;0)), "OK", "FOUT")</f>
        <v>OK</v>
      </c>
    </row>
    <row r="923" spans="1:9" x14ac:dyDescent="0.3">
      <c r="A923" s="2">
        <v>45670</v>
      </c>
      <c r="B923" t="str">
        <f>TEXT(A923,"mmmm ")</f>
        <v xml:space="preserve">januari </v>
      </c>
      <c r="C923">
        <v>-12.95</v>
      </c>
      <c r="D923" t="s">
        <v>49</v>
      </c>
      <c r="F923" t="s">
        <v>18</v>
      </c>
      <c r="G923">
        <f>IF(F923="Uitgave", -ABS(C923), ABS(C923))</f>
        <v>-12.95</v>
      </c>
      <c r="H923" t="str">
        <f>VLOOKUP(Tabel1[[#This Row],[categorie]],Lijst!A:B,2,FALSE)</f>
        <v>Variabel</v>
      </c>
      <c r="I923" t="str">
        <f>IF(OR(AND(F923="Uitgave", C923&lt;0), AND(F923="Inkomst", C923&gt;0)), "OK", "FOUT")</f>
        <v>OK</v>
      </c>
    </row>
    <row r="924" spans="1:9" x14ac:dyDescent="0.3">
      <c r="A924" s="2">
        <v>45670</v>
      </c>
      <c r="B924" t="str">
        <f>TEXT(A924,"mmmm ")</f>
        <v xml:space="preserve">januari </v>
      </c>
      <c r="C924">
        <v>-8</v>
      </c>
      <c r="D924" t="s">
        <v>13</v>
      </c>
      <c r="F924" t="s">
        <v>18</v>
      </c>
      <c r="G924">
        <f>IF(F924="Uitgave", -ABS(C924), ABS(C924))</f>
        <v>-8</v>
      </c>
      <c r="H924" t="str">
        <f>VLOOKUP(Tabel1[[#This Row],[categorie]],Lijst!A:B,2,FALSE)</f>
        <v>Vast</v>
      </c>
      <c r="I924" t="str">
        <f>IF(OR(AND(F924="Uitgave", C924&lt;0), AND(F924="Inkomst", C924&gt;0)), "OK", "FOUT")</f>
        <v>OK</v>
      </c>
    </row>
    <row r="925" spans="1:9" x14ac:dyDescent="0.3">
      <c r="A925" s="2">
        <v>45670</v>
      </c>
      <c r="B925" t="str">
        <f>TEXT(A925,"mmmm ")</f>
        <v xml:space="preserve">januari </v>
      </c>
      <c r="C925">
        <v>-7.68</v>
      </c>
      <c r="D925" t="s">
        <v>13</v>
      </c>
      <c r="F925" t="s">
        <v>18</v>
      </c>
      <c r="G925">
        <f>IF(F925="Uitgave", -ABS(C925), ABS(C925))</f>
        <v>-7.68</v>
      </c>
      <c r="H925" t="str">
        <f>VLOOKUP(Tabel1[[#This Row],[categorie]],Lijst!A:B,2,FALSE)</f>
        <v>Vast</v>
      </c>
      <c r="I925" t="str">
        <f>IF(OR(AND(F925="Uitgave", C925&lt;0), AND(F925="Inkomst", C925&gt;0)), "OK", "FOUT")</f>
        <v>OK</v>
      </c>
    </row>
    <row r="926" spans="1:9" x14ac:dyDescent="0.3">
      <c r="A926" s="2">
        <v>45670</v>
      </c>
      <c r="B926" t="str">
        <f>TEXT(A926,"mmmm ")</f>
        <v xml:space="preserve">januari </v>
      </c>
      <c r="C926">
        <v>-5.93</v>
      </c>
      <c r="D926" t="s">
        <v>13</v>
      </c>
      <c r="F926" t="s">
        <v>18</v>
      </c>
      <c r="G926">
        <f>IF(F926="Uitgave", -ABS(C926), ABS(C926))</f>
        <v>-5.93</v>
      </c>
      <c r="H926" t="str">
        <f>VLOOKUP(Tabel1[[#This Row],[categorie]],Lijst!A:B,2,FALSE)</f>
        <v>Vast</v>
      </c>
      <c r="I926" t="str">
        <f>IF(OR(AND(F926="Uitgave", C926&lt;0), AND(F926="Inkomst", C926&gt;0)), "OK", "FOUT")</f>
        <v>OK</v>
      </c>
    </row>
    <row r="927" spans="1:9" x14ac:dyDescent="0.3">
      <c r="A927" s="2">
        <v>45670</v>
      </c>
      <c r="B927" t="str">
        <f>TEXT(A927,"mmmm ")</f>
        <v xml:space="preserve">januari </v>
      </c>
      <c r="C927">
        <v>-5</v>
      </c>
      <c r="D927" t="s">
        <v>13</v>
      </c>
      <c r="F927" t="s">
        <v>18</v>
      </c>
      <c r="G927">
        <f>IF(F927="Uitgave", -ABS(C927), ABS(C927))</f>
        <v>-5</v>
      </c>
      <c r="H927" t="str">
        <f>VLOOKUP(Tabel1[[#This Row],[categorie]],Lijst!A:B,2,FALSE)</f>
        <v>Vast</v>
      </c>
      <c r="I927" t="str">
        <f>IF(OR(AND(F927="Uitgave", C927&lt;0), AND(F927="Inkomst", C927&gt;0)), "OK", "FOUT")</f>
        <v>OK</v>
      </c>
    </row>
    <row r="928" spans="1:9" x14ac:dyDescent="0.3">
      <c r="A928" s="2">
        <v>45670</v>
      </c>
      <c r="B928" t="str">
        <f>TEXT(A928,"mmmm ")</f>
        <v xml:space="preserve">januari </v>
      </c>
      <c r="C928">
        <v>-5</v>
      </c>
      <c r="D928" t="s">
        <v>13</v>
      </c>
      <c r="F928" t="s">
        <v>18</v>
      </c>
      <c r="G928">
        <f>IF(F928="Uitgave", -ABS(C928), ABS(C928))</f>
        <v>-5</v>
      </c>
      <c r="H928" t="str">
        <f>VLOOKUP(Tabel1[[#This Row],[categorie]],Lijst!A:B,2,FALSE)</f>
        <v>Vast</v>
      </c>
      <c r="I928" t="str">
        <f>IF(OR(AND(F928="Uitgave", C928&lt;0), AND(F928="Inkomst", C928&gt;0)), "OK", "FOUT")</f>
        <v>OK</v>
      </c>
    </row>
    <row r="929" spans="1:9" x14ac:dyDescent="0.3">
      <c r="A929" s="2">
        <v>45670</v>
      </c>
      <c r="B929" t="str">
        <f>TEXT(A929,"mmmm ")</f>
        <v xml:space="preserve">januari </v>
      </c>
      <c r="C929">
        <v>-4.59</v>
      </c>
      <c r="D929" t="s">
        <v>3</v>
      </c>
      <c r="F929" t="s">
        <v>18</v>
      </c>
      <c r="G929">
        <f>IF(F929="Uitgave", -ABS(C929), ABS(C929))</f>
        <v>-4.59</v>
      </c>
      <c r="H929" t="str">
        <f>VLOOKUP(Tabel1[[#This Row],[categorie]],Lijst!A:B,2,FALSE)</f>
        <v>Vast</v>
      </c>
      <c r="I929" t="str">
        <f>IF(OR(AND(F929="Uitgave", C929&lt;0), AND(F929="Inkomst", C929&gt;0)), "OK", "FOUT")</f>
        <v>OK</v>
      </c>
    </row>
    <row r="930" spans="1:9" x14ac:dyDescent="0.3">
      <c r="A930" s="2">
        <v>45670</v>
      </c>
      <c r="B930" t="str">
        <f>TEXT(A930,"mmmm ")</f>
        <v xml:space="preserve">januari </v>
      </c>
      <c r="C930">
        <v>-3.98</v>
      </c>
      <c r="D930" t="s">
        <v>3</v>
      </c>
      <c r="F930" t="s">
        <v>18</v>
      </c>
      <c r="G930">
        <f>IF(F930="Uitgave", -ABS(C930), ABS(C930))</f>
        <v>-3.98</v>
      </c>
      <c r="H930" t="str">
        <f>VLOOKUP(Tabel1[[#This Row],[categorie]],Lijst!A:B,2,FALSE)</f>
        <v>Vast</v>
      </c>
      <c r="I930" t="str">
        <f>IF(OR(AND(F930="Uitgave", C930&lt;0), AND(F930="Inkomst", C930&gt;0)), "OK", "FOUT")</f>
        <v>OK</v>
      </c>
    </row>
    <row r="931" spans="1:9" x14ac:dyDescent="0.3">
      <c r="A931" s="2">
        <v>45670</v>
      </c>
      <c r="B931" t="str">
        <f>TEXT(A931,"mmmm ")</f>
        <v xml:space="preserve">januari </v>
      </c>
      <c r="C931">
        <v>-3.86</v>
      </c>
      <c r="D931" t="s">
        <v>3</v>
      </c>
      <c r="F931" t="s">
        <v>18</v>
      </c>
      <c r="G931">
        <f>IF(F931="Uitgave", -ABS(C931), ABS(C931))</f>
        <v>-3.86</v>
      </c>
      <c r="H931" t="str">
        <f>VLOOKUP(Tabel1[[#This Row],[categorie]],Lijst!A:B,2,FALSE)</f>
        <v>Vast</v>
      </c>
      <c r="I931" t="str">
        <f>IF(OR(AND(F931="Uitgave", C931&lt;0), AND(F931="Inkomst", C931&gt;0)), "OK", "FOUT")</f>
        <v>OK</v>
      </c>
    </row>
    <row r="932" spans="1:9" x14ac:dyDescent="0.3">
      <c r="A932" s="2">
        <v>45670</v>
      </c>
      <c r="B932" t="str">
        <f>TEXT(A932,"mmmm ")</f>
        <v xml:space="preserve">januari </v>
      </c>
      <c r="C932">
        <v>-3.67</v>
      </c>
      <c r="D932" t="s">
        <v>3</v>
      </c>
      <c r="F932" t="s">
        <v>18</v>
      </c>
      <c r="G932">
        <f>IF(F932="Uitgave", -ABS(C932), ABS(C932))</f>
        <v>-3.67</v>
      </c>
      <c r="H932" t="str">
        <f>VLOOKUP(Tabel1[[#This Row],[categorie]],Lijst!A:B,2,FALSE)</f>
        <v>Vast</v>
      </c>
      <c r="I932" t="str">
        <f>IF(OR(AND(F932="Uitgave", C932&lt;0), AND(F932="Inkomst", C932&gt;0)), "OK", "FOUT")</f>
        <v>OK</v>
      </c>
    </row>
    <row r="933" spans="1:9" x14ac:dyDescent="0.3">
      <c r="A933" s="2">
        <v>45670</v>
      </c>
      <c r="B933" t="str">
        <f>TEXT(A933,"mmmm ")</f>
        <v xml:space="preserve">januari </v>
      </c>
      <c r="C933">
        <v>-1.5</v>
      </c>
      <c r="D933" t="s">
        <v>26</v>
      </c>
      <c r="F933" t="s">
        <v>18</v>
      </c>
      <c r="G933">
        <f>IF(F933="Uitgave", -ABS(C933), ABS(C933))</f>
        <v>-1.5</v>
      </c>
      <c r="H933" t="str">
        <f>VLOOKUP(Tabel1[[#This Row],[categorie]],Lijst!A:B,2,FALSE)</f>
        <v>Variabel</v>
      </c>
      <c r="I933" t="str">
        <f>IF(OR(AND(F933="Uitgave", C933&lt;0), AND(F933="Inkomst", C933&gt;0)), "OK", "FOUT")</f>
        <v>OK</v>
      </c>
    </row>
    <row r="934" spans="1:9" x14ac:dyDescent="0.3">
      <c r="A934" s="2">
        <v>45671</v>
      </c>
      <c r="B934" t="str">
        <f>TEXT(A934,"mmmm ")</f>
        <v xml:space="preserve">januari </v>
      </c>
      <c r="C934">
        <v>-13.76</v>
      </c>
      <c r="D934" t="s">
        <v>3</v>
      </c>
      <c r="F934" t="s">
        <v>18</v>
      </c>
      <c r="G934">
        <f>IF(F934="Uitgave", -ABS(C934), ABS(C934))</f>
        <v>-13.76</v>
      </c>
      <c r="H934" t="str">
        <f>VLOOKUP(Tabel1[[#This Row],[categorie]],Lijst!A:B,2,FALSE)</f>
        <v>Vast</v>
      </c>
      <c r="I934" t="str">
        <f>IF(OR(AND(F934="Uitgave", C934&lt;0), AND(F934="Inkomst", C934&gt;0)), "OK", "FOUT")</f>
        <v>OK</v>
      </c>
    </row>
    <row r="935" spans="1:9" x14ac:dyDescent="0.3">
      <c r="A935" s="2">
        <v>45671</v>
      </c>
      <c r="B935" t="str">
        <f>TEXT(A935,"mmmm ")</f>
        <v xml:space="preserve">januari </v>
      </c>
      <c r="C935">
        <v>-12.48</v>
      </c>
      <c r="D935" t="s">
        <v>55</v>
      </c>
      <c r="F935" t="s">
        <v>18</v>
      </c>
      <c r="G935">
        <f>IF(F935="Uitgave", -ABS(C935), ABS(C935))</f>
        <v>-12.48</v>
      </c>
      <c r="H935" t="str">
        <f>VLOOKUP(Tabel1[[#This Row],[categorie]],Lijst!A:B,2,FALSE)</f>
        <v>Variabel</v>
      </c>
      <c r="I935" t="str">
        <f>IF(OR(AND(F935="Uitgave", C935&lt;0), AND(F935="Inkomst", C935&gt;0)), "OK", "FOUT")</f>
        <v>OK</v>
      </c>
    </row>
    <row r="936" spans="1:9" x14ac:dyDescent="0.3">
      <c r="A936" s="2">
        <v>45671</v>
      </c>
      <c r="B936" t="str">
        <f>TEXT(A936,"mmmm ")</f>
        <v xml:space="preserve">januari </v>
      </c>
      <c r="C936">
        <v>-6.29</v>
      </c>
      <c r="D936" t="s">
        <v>53</v>
      </c>
      <c r="F936" t="s">
        <v>18</v>
      </c>
      <c r="G936">
        <f>IF(F936="Uitgave", -ABS(C936), ABS(C936))</f>
        <v>-6.29</v>
      </c>
      <c r="H936" t="str">
        <f>VLOOKUP(Tabel1[[#This Row],[categorie]],Lijst!A:B,2,FALSE)</f>
        <v>Variabel</v>
      </c>
      <c r="I936" t="str">
        <f>IF(OR(AND(F936="Uitgave", C936&lt;0), AND(F936="Inkomst", C936&gt;0)), "OK", "FOUT")</f>
        <v>OK</v>
      </c>
    </row>
    <row r="937" spans="1:9" x14ac:dyDescent="0.3">
      <c r="A937" s="2">
        <v>45671</v>
      </c>
      <c r="B937" t="str">
        <f>TEXT(A937,"mmmm ")</f>
        <v xml:space="preserve">januari </v>
      </c>
      <c r="C937">
        <v>-5.6</v>
      </c>
      <c r="D937" t="s">
        <v>3</v>
      </c>
      <c r="F937" t="s">
        <v>18</v>
      </c>
      <c r="G937">
        <f>IF(F937="Uitgave", -ABS(C937), ABS(C937))</f>
        <v>-5.6</v>
      </c>
      <c r="H937" t="str">
        <f>VLOOKUP(Tabel1[[#This Row],[categorie]],Lijst!A:B,2,FALSE)</f>
        <v>Vast</v>
      </c>
      <c r="I937" t="str">
        <f>IF(OR(AND(F937="Uitgave", C937&lt;0), AND(F937="Inkomst", C937&gt;0)), "OK", "FOUT")</f>
        <v>OK</v>
      </c>
    </row>
    <row r="938" spans="1:9" x14ac:dyDescent="0.3">
      <c r="A938" s="2">
        <v>45671</v>
      </c>
      <c r="B938" t="str">
        <f>TEXT(A938,"mmmm ")</f>
        <v xml:space="preserve">januari </v>
      </c>
      <c r="C938">
        <v>-5.49</v>
      </c>
      <c r="D938" t="s">
        <v>3</v>
      </c>
      <c r="F938" t="s">
        <v>18</v>
      </c>
      <c r="G938">
        <f>IF(F938="Uitgave", -ABS(C938), ABS(C938))</f>
        <v>-5.49</v>
      </c>
      <c r="H938" t="str">
        <f>VLOOKUP(Tabel1[[#This Row],[categorie]],Lijst!A:B,2,FALSE)</f>
        <v>Vast</v>
      </c>
      <c r="I938" t="str">
        <f>IF(OR(AND(F938="Uitgave", C938&lt;0), AND(F938="Inkomst", C938&gt;0)), "OK", "FOUT")</f>
        <v>OK</v>
      </c>
    </row>
    <row r="939" spans="1:9" x14ac:dyDescent="0.3">
      <c r="A939" s="2">
        <v>45671</v>
      </c>
      <c r="B939" t="str">
        <f>TEXT(A939,"mmmm ")</f>
        <v xml:space="preserve">januari </v>
      </c>
      <c r="C939">
        <v>-1.5</v>
      </c>
      <c r="D939" t="s">
        <v>26</v>
      </c>
      <c r="F939" t="s">
        <v>18</v>
      </c>
      <c r="G939">
        <f>IF(F939="Uitgave", -ABS(C939), ABS(C939))</f>
        <v>-1.5</v>
      </c>
      <c r="H939" t="str">
        <f>VLOOKUP(Tabel1[[#This Row],[categorie]],Lijst!A:B,2,FALSE)</f>
        <v>Variabel</v>
      </c>
      <c r="I939" t="str">
        <f>IF(OR(AND(F939="Uitgave", C939&lt;0), AND(F939="Inkomst", C939&gt;0)), "OK", "FOUT")</f>
        <v>OK</v>
      </c>
    </row>
    <row r="940" spans="1:9" x14ac:dyDescent="0.3">
      <c r="A940" s="2">
        <v>45671</v>
      </c>
      <c r="B940" t="str">
        <f>TEXT(A940,"mmmm ")</f>
        <v xml:space="preserve">januari </v>
      </c>
      <c r="C940">
        <v>17.5</v>
      </c>
      <c r="D940" t="s">
        <v>75</v>
      </c>
      <c r="F940" t="s">
        <v>17</v>
      </c>
      <c r="G940">
        <f>IF(F940="Uitgave", -ABS(C940), ABS(C940))</f>
        <v>17.5</v>
      </c>
      <c r="H940" t="str">
        <f>VLOOKUP(Tabel1[[#This Row],[categorie]],Lijst!A:B,2,FALSE)</f>
        <v>Variabel</v>
      </c>
      <c r="I940" t="str">
        <f>IF(OR(AND(F940="Uitgave", C940&lt;0), AND(F940="Inkomst", C940&gt;0)), "OK", "FOUT")</f>
        <v>OK</v>
      </c>
    </row>
    <row r="941" spans="1:9" x14ac:dyDescent="0.3">
      <c r="A941" s="2">
        <v>45672</v>
      </c>
      <c r="B941" t="str">
        <f>TEXT(A941,"mmmm ")</f>
        <v xml:space="preserve">januari </v>
      </c>
      <c r="C941">
        <v>-30.99</v>
      </c>
      <c r="D941" t="s">
        <v>52</v>
      </c>
      <c r="F941" t="s">
        <v>18</v>
      </c>
      <c r="G941">
        <f>IF(F941="Uitgave", -ABS(C941), ABS(C941))</f>
        <v>-30.99</v>
      </c>
      <c r="H941" t="str">
        <f>VLOOKUP(Tabel1[[#This Row],[categorie]],Lijst!A:B,2,FALSE)</f>
        <v>Variabel</v>
      </c>
      <c r="I941" t="str">
        <f>IF(OR(AND(F941="Uitgave", C941&lt;0), AND(F941="Inkomst", C941&gt;0)), "OK", "FOUT")</f>
        <v>OK</v>
      </c>
    </row>
    <row r="942" spans="1:9" x14ac:dyDescent="0.3">
      <c r="A942" s="2">
        <v>45672</v>
      </c>
      <c r="B942" t="str">
        <f>TEXT(A942,"mmmm ")</f>
        <v xml:space="preserve">januari </v>
      </c>
      <c r="C942">
        <v>-15</v>
      </c>
      <c r="D942" t="s">
        <v>75</v>
      </c>
      <c r="F942" t="s">
        <v>18</v>
      </c>
      <c r="G942">
        <f>IF(F942="Uitgave", -ABS(C942), ABS(C942))</f>
        <v>-15</v>
      </c>
      <c r="H942" t="str">
        <f>VLOOKUP(Tabel1[[#This Row],[categorie]],Lijst!A:B,2,FALSE)</f>
        <v>Variabel</v>
      </c>
      <c r="I942" t="str">
        <f>IF(OR(AND(F942="Uitgave", C942&lt;0), AND(F942="Inkomst", C942&gt;0)), "OK", "FOUT")</f>
        <v>OK</v>
      </c>
    </row>
    <row r="943" spans="1:9" x14ac:dyDescent="0.3">
      <c r="A943" s="2">
        <v>45672</v>
      </c>
      <c r="B943" t="str">
        <f>TEXT(A943,"mmmm ")</f>
        <v xml:space="preserve">januari </v>
      </c>
      <c r="C943">
        <v>-14.22</v>
      </c>
      <c r="D943" t="s">
        <v>3</v>
      </c>
      <c r="F943" t="s">
        <v>18</v>
      </c>
      <c r="G943">
        <f>IF(F943="Uitgave", -ABS(C943), ABS(C943))</f>
        <v>-14.22</v>
      </c>
      <c r="H943" t="str">
        <f>VLOOKUP(Tabel1[[#This Row],[categorie]],Lijst!A:B,2,FALSE)</f>
        <v>Vast</v>
      </c>
      <c r="I943" t="str">
        <f>IF(OR(AND(F943="Uitgave", C943&lt;0), AND(F943="Inkomst", C943&gt;0)), "OK", "FOUT")</f>
        <v>OK</v>
      </c>
    </row>
    <row r="944" spans="1:9" x14ac:dyDescent="0.3">
      <c r="A944" s="2">
        <v>45672</v>
      </c>
      <c r="B944" t="str">
        <f>TEXT(A944,"mmmm ")</f>
        <v xml:space="preserve">januari </v>
      </c>
      <c r="C944">
        <v>-11.55</v>
      </c>
      <c r="D944" t="s">
        <v>3</v>
      </c>
      <c r="F944" t="s">
        <v>18</v>
      </c>
      <c r="G944">
        <f>IF(F944="Uitgave", -ABS(C944), ABS(C944))</f>
        <v>-11.55</v>
      </c>
      <c r="H944" t="str">
        <f>VLOOKUP(Tabel1[[#This Row],[categorie]],Lijst!A:B,2,FALSE)</f>
        <v>Vast</v>
      </c>
      <c r="I944" t="str">
        <f>IF(OR(AND(F944="Uitgave", C944&lt;0), AND(F944="Inkomst", C944&gt;0)), "OK", "FOUT")</f>
        <v>OK</v>
      </c>
    </row>
    <row r="945" spans="1:9" x14ac:dyDescent="0.3">
      <c r="A945" s="2">
        <v>45672</v>
      </c>
      <c r="B945" t="str">
        <f>TEXT(A945,"mmmm ")</f>
        <v xml:space="preserve">januari </v>
      </c>
      <c r="C945">
        <v>-9.7100000000000009</v>
      </c>
      <c r="D945" t="s">
        <v>82</v>
      </c>
      <c r="F945" t="s">
        <v>18</v>
      </c>
      <c r="G945">
        <f>IF(F945="Uitgave", -ABS(C945), ABS(C945))</f>
        <v>-9.7100000000000009</v>
      </c>
      <c r="H945" t="str">
        <f>VLOOKUP(Tabel1[[#This Row],[categorie]],Lijst!A:B,2,FALSE)</f>
        <v>Vast</v>
      </c>
      <c r="I945" t="str">
        <f>IF(OR(AND(F945="Uitgave", C945&lt;0), AND(F945="Inkomst", C945&gt;0)), "OK", "FOUT")</f>
        <v>OK</v>
      </c>
    </row>
    <row r="946" spans="1:9" x14ac:dyDescent="0.3">
      <c r="A946" s="2">
        <v>45672</v>
      </c>
      <c r="B946" t="str">
        <f>TEXT(A946,"mmmm ")</f>
        <v xml:space="preserve">januari </v>
      </c>
      <c r="C946">
        <v>-3.14</v>
      </c>
      <c r="D946" t="s">
        <v>3</v>
      </c>
      <c r="F946" t="s">
        <v>18</v>
      </c>
      <c r="G946">
        <f>IF(F946="Uitgave", -ABS(C946), ABS(C946))</f>
        <v>-3.14</v>
      </c>
      <c r="H946" t="str">
        <f>VLOOKUP(Tabel1[[#This Row],[categorie]],Lijst!A:B,2,FALSE)</f>
        <v>Vast</v>
      </c>
      <c r="I946" t="str">
        <f>IF(OR(AND(F946="Uitgave", C946&lt;0), AND(F946="Inkomst", C946&gt;0)), "OK", "FOUT")</f>
        <v>OK</v>
      </c>
    </row>
    <row r="947" spans="1:9" x14ac:dyDescent="0.3">
      <c r="A947" s="2">
        <v>45672</v>
      </c>
      <c r="B947" t="str">
        <f>TEXT(A947,"mmmm ")</f>
        <v xml:space="preserve">januari </v>
      </c>
      <c r="C947">
        <v>-1.5</v>
      </c>
      <c r="D947" t="s">
        <v>26</v>
      </c>
      <c r="F947" t="s">
        <v>18</v>
      </c>
      <c r="G947">
        <f>IF(F947="Uitgave", -ABS(C947), ABS(C947))</f>
        <v>-1.5</v>
      </c>
      <c r="H947" t="str">
        <f>VLOOKUP(Tabel1[[#This Row],[categorie]],Lijst!A:B,2,FALSE)</f>
        <v>Variabel</v>
      </c>
      <c r="I947" t="str">
        <f>IF(OR(AND(F947="Uitgave", C947&lt;0), AND(F947="Inkomst", C947&gt;0)), "OK", "FOUT")</f>
        <v>OK</v>
      </c>
    </row>
    <row r="948" spans="1:9" x14ac:dyDescent="0.3">
      <c r="A948" s="2">
        <v>45672</v>
      </c>
      <c r="B948" t="str">
        <f>TEXT(A948,"mmmm ")</f>
        <v xml:space="preserve">januari </v>
      </c>
      <c r="C948">
        <v>17.5</v>
      </c>
      <c r="D948" t="s">
        <v>75</v>
      </c>
      <c r="F948" t="s">
        <v>17</v>
      </c>
      <c r="G948">
        <f>IF(F948="Uitgave", -ABS(C948), ABS(C948))</f>
        <v>17.5</v>
      </c>
      <c r="H948" t="str">
        <f>VLOOKUP(Tabel1[[#This Row],[categorie]],Lijst!A:B,2,FALSE)</f>
        <v>Variabel</v>
      </c>
      <c r="I948" t="str">
        <f>IF(OR(AND(F948="Uitgave", C948&lt;0), AND(F948="Inkomst", C948&gt;0)), "OK", "FOUT")</f>
        <v>OK</v>
      </c>
    </row>
    <row r="949" spans="1:9" x14ac:dyDescent="0.3">
      <c r="A949" s="2">
        <v>45673</v>
      </c>
      <c r="B949" t="str">
        <f>TEXT(A949,"mmmm ")</f>
        <v xml:space="preserve">januari </v>
      </c>
      <c r="C949">
        <v>-85</v>
      </c>
      <c r="D949" t="s">
        <v>33</v>
      </c>
      <c r="F949" t="s">
        <v>18</v>
      </c>
      <c r="G949">
        <f>IF(F949="Uitgave", -ABS(C949), ABS(C949))</f>
        <v>-85</v>
      </c>
      <c r="H949" t="str">
        <f>VLOOKUP(Tabel1[[#This Row],[categorie]],Lijst!A:B,2,FALSE)</f>
        <v>Vast</v>
      </c>
      <c r="I949" t="str">
        <f>IF(OR(AND(F949="Uitgave", C949&lt;0), AND(F949="Inkomst", C949&gt;0)), "OK", "FOUT")</f>
        <v>OK</v>
      </c>
    </row>
    <row r="950" spans="1:9" x14ac:dyDescent="0.3">
      <c r="A950" s="2">
        <v>45673</v>
      </c>
      <c r="B950" t="str">
        <f>TEXT(A950,"mmmm ")</f>
        <v xml:space="preserve">januari </v>
      </c>
      <c r="C950">
        <v>-81.66</v>
      </c>
      <c r="D950" t="s">
        <v>33</v>
      </c>
      <c r="F950" t="s">
        <v>18</v>
      </c>
      <c r="G950">
        <f>IF(F950="Uitgave", -ABS(C950), ABS(C950))</f>
        <v>-81.66</v>
      </c>
      <c r="H950" t="str">
        <f>VLOOKUP(Tabel1[[#This Row],[categorie]],Lijst!A:B,2,FALSE)</f>
        <v>Vast</v>
      </c>
      <c r="I950" t="str">
        <f>IF(OR(AND(F950="Uitgave", C950&lt;0), AND(F950="Inkomst", C950&gt;0)), "OK", "FOUT")</f>
        <v>OK</v>
      </c>
    </row>
    <row r="951" spans="1:9" x14ac:dyDescent="0.3">
      <c r="A951" s="2">
        <v>45673</v>
      </c>
      <c r="B951" t="str">
        <f>TEXT(A951,"mmmm ")</f>
        <v xml:space="preserve">januari </v>
      </c>
      <c r="C951">
        <v>-74.989999999999995</v>
      </c>
      <c r="D951" t="s">
        <v>48</v>
      </c>
      <c r="F951" t="s">
        <v>18</v>
      </c>
      <c r="G951">
        <f>IF(F951="Uitgave", -ABS(C951), ABS(C951))</f>
        <v>-74.989999999999995</v>
      </c>
      <c r="H951" t="str">
        <f>VLOOKUP(Tabel1[[#This Row],[categorie]],Lijst!A:B,2,FALSE)</f>
        <v>Variabel</v>
      </c>
      <c r="I951" t="str">
        <f>IF(OR(AND(F951="Uitgave", C951&lt;0), AND(F951="Inkomst", C951&gt;0)), "OK", "FOUT")</f>
        <v>OK</v>
      </c>
    </row>
    <row r="952" spans="1:9" x14ac:dyDescent="0.3">
      <c r="A952" s="2">
        <v>45673</v>
      </c>
      <c r="B952" t="str">
        <f>TEXT(A952,"mmmm ")</f>
        <v xml:space="preserve">januari </v>
      </c>
      <c r="C952">
        <v>-47.6</v>
      </c>
      <c r="D952" t="s">
        <v>14</v>
      </c>
      <c r="F952" t="s">
        <v>18</v>
      </c>
      <c r="G952">
        <f>IF(F952="Uitgave", -ABS(C952), ABS(C952))</f>
        <v>-47.6</v>
      </c>
      <c r="H952" t="str">
        <f>VLOOKUP(Tabel1[[#This Row],[categorie]],Lijst!A:B,2,FALSE)</f>
        <v>Variabel</v>
      </c>
      <c r="I952" t="str">
        <f>IF(OR(AND(F952="Uitgave", C952&lt;0), AND(F952="Inkomst", C952&gt;0)), "OK", "FOUT")</f>
        <v>OK</v>
      </c>
    </row>
    <row r="953" spans="1:9" x14ac:dyDescent="0.3">
      <c r="A953" s="2">
        <v>45673</v>
      </c>
      <c r="B953" t="str">
        <f>TEXT(A953,"mmmm ")</f>
        <v xml:space="preserve">januari </v>
      </c>
      <c r="C953">
        <v>-20.94</v>
      </c>
      <c r="D953" t="s">
        <v>9</v>
      </c>
      <c r="F953" t="s">
        <v>18</v>
      </c>
      <c r="G953">
        <f>IF(F953="Uitgave", -ABS(C953), ABS(C953))</f>
        <v>-20.94</v>
      </c>
      <c r="H953" t="str">
        <f>VLOOKUP(Tabel1[[#This Row],[categorie]],Lijst!A:B,2,FALSE)</f>
        <v>Variabel</v>
      </c>
      <c r="I953" t="str">
        <f>IF(OR(AND(F953="Uitgave", C953&lt;0), AND(F953="Inkomst", C953&gt;0)), "OK", "FOUT")</f>
        <v>OK</v>
      </c>
    </row>
    <row r="954" spans="1:9" x14ac:dyDescent="0.3">
      <c r="A954" s="2">
        <v>45673</v>
      </c>
      <c r="B954" t="str">
        <f>TEXT(A954,"mmmm ")</f>
        <v xml:space="preserve">januari </v>
      </c>
      <c r="C954">
        <v>-12.45</v>
      </c>
      <c r="D954" t="s">
        <v>3</v>
      </c>
      <c r="F954" t="s">
        <v>18</v>
      </c>
      <c r="G954">
        <f>IF(F954="Uitgave", -ABS(C954), ABS(C954))</f>
        <v>-12.45</v>
      </c>
      <c r="H954" t="str">
        <f>VLOOKUP(Tabel1[[#This Row],[categorie]],Lijst!A:B,2,FALSE)</f>
        <v>Vast</v>
      </c>
      <c r="I954" t="str">
        <f>IF(OR(AND(F954="Uitgave", C954&lt;0), AND(F954="Inkomst", C954&gt;0)), "OK", "FOUT")</f>
        <v>OK</v>
      </c>
    </row>
    <row r="955" spans="1:9" x14ac:dyDescent="0.3">
      <c r="A955" s="2">
        <v>45673</v>
      </c>
      <c r="B955" t="str">
        <f>TEXT(A955,"mmmm ")</f>
        <v xml:space="preserve">januari </v>
      </c>
      <c r="C955">
        <v>-11.95</v>
      </c>
      <c r="D955" t="s">
        <v>39</v>
      </c>
      <c r="F955" t="s">
        <v>18</v>
      </c>
      <c r="G955">
        <f>IF(F955="Uitgave", -ABS(C955), ABS(C955))</f>
        <v>-11.95</v>
      </c>
      <c r="H955" t="str">
        <f>VLOOKUP(Tabel1[[#This Row],[categorie]],Lijst!A:B,2,FALSE)</f>
        <v>Vast</v>
      </c>
      <c r="I955" t="str">
        <f>IF(OR(AND(F955="Uitgave", C955&lt;0), AND(F955="Inkomst", C955&gt;0)), "OK", "FOUT")</f>
        <v>OK</v>
      </c>
    </row>
    <row r="956" spans="1:9" x14ac:dyDescent="0.3">
      <c r="A956" s="2">
        <v>45673</v>
      </c>
      <c r="B956" t="str">
        <f>TEXT(A956,"mmmm ")</f>
        <v xml:space="preserve">januari </v>
      </c>
      <c r="C956">
        <v>-8.6199999999999992</v>
      </c>
      <c r="D956" t="s">
        <v>3</v>
      </c>
      <c r="F956" t="s">
        <v>18</v>
      </c>
      <c r="G956">
        <f>IF(F956="Uitgave", -ABS(C956), ABS(C956))</f>
        <v>-8.6199999999999992</v>
      </c>
      <c r="H956" t="str">
        <f>VLOOKUP(Tabel1[[#This Row],[categorie]],Lijst!A:B,2,FALSE)</f>
        <v>Vast</v>
      </c>
      <c r="I956" t="str">
        <f>IF(OR(AND(F956="Uitgave", C956&lt;0), AND(F956="Inkomst", C956&gt;0)), "OK", "FOUT")</f>
        <v>OK</v>
      </c>
    </row>
    <row r="957" spans="1:9" x14ac:dyDescent="0.3">
      <c r="A957" s="2">
        <v>45673</v>
      </c>
      <c r="B957" t="str">
        <f>TEXT(A957,"mmmm ")</f>
        <v xml:space="preserve">januari </v>
      </c>
      <c r="C957">
        <v>-5.49</v>
      </c>
      <c r="D957" t="s">
        <v>3</v>
      </c>
      <c r="F957" t="s">
        <v>18</v>
      </c>
      <c r="G957">
        <f>IF(F957="Uitgave", -ABS(C957), ABS(C957))</f>
        <v>-5.49</v>
      </c>
      <c r="H957" t="str">
        <f>VLOOKUP(Tabel1[[#This Row],[categorie]],Lijst!A:B,2,FALSE)</f>
        <v>Vast</v>
      </c>
      <c r="I957" t="str">
        <f>IF(OR(AND(F957="Uitgave", C957&lt;0), AND(F957="Inkomst", C957&gt;0)), "OK", "FOUT")</f>
        <v>OK</v>
      </c>
    </row>
    <row r="958" spans="1:9" x14ac:dyDescent="0.3">
      <c r="A958" s="2">
        <v>45673</v>
      </c>
      <c r="B958" t="str">
        <f>TEXT(A958,"mmmm ")</f>
        <v xml:space="preserve">januari </v>
      </c>
      <c r="C958">
        <v>-3.8</v>
      </c>
      <c r="D958" t="s">
        <v>3</v>
      </c>
      <c r="F958" t="s">
        <v>18</v>
      </c>
      <c r="G958">
        <f>IF(F958="Uitgave", -ABS(C958), ABS(C958))</f>
        <v>-3.8</v>
      </c>
      <c r="H958" t="str">
        <f>VLOOKUP(Tabel1[[#This Row],[categorie]],Lijst!A:B,2,FALSE)</f>
        <v>Vast</v>
      </c>
      <c r="I958" t="str">
        <f>IF(OR(AND(F958="Uitgave", C958&lt;0), AND(F958="Inkomst", C958&gt;0)), "OK", "FOUT")</f>
        <v>OK</v>
      </c>
    </row>
    <row r="959" spans="1:9" x14ac:dyDescent="0.3">
      <c r="A959" s="2">
        <v>45673</v>
      </c>
      <c r="B959" t="str">
        <f>TEXT(A959,"mmmm ")</f>
        <v xml:space="preserve">januari </v>
      </c>
      <c r="C959">
        <v>-1.5</v>
      </c>
      <c r="D959" t="s">
        <v>26</v>
      </c>
      <c r="F959" t="s">
        <v>18</v>
      </c>
      <c r="G959">
        <f>IF(F959="Uitgave", -ABS(C959), ABS(C959))</f>
        <v>-1.5</v>
      </c>
      <c r="H959" t="str">
        <f>VLOOKUP(Tabel1[[#This Row],[categorie]],Lijst!A:B,2,FALSE)</f>
        <v>Variabel</v>
      </c>
      <c r="I959" t="str">
        <f>IF(OR(AND(F959="Uitgave", C959&lt;0), AND(F959="Inkomst", C959&gt;0)), "OK", "FOUT")</f>
        <v>OK</v>
      </c>
    </row>
    <row r="960" spans="1:9" x14ac:dyDescent="0.3">
      <c r="A960" s="2">
        <v>45673</v>
      </c>
      <c r="B960" t="str">
        <f>TEXT(A960,"mmmm ")</f>
        <v xml:space="preserve">januari </v>
      </c>
      <c r="C960">
        <v>-1.4</v>
      </c>
      <c r="D960" t="s">
        <v>26</v>
      </c>
      <c r="F960" t="s">
        <v>18</v>
      </c>
      <c r="G960">
        <f>IF(F960="Uitgave", -ABS(C960), ABS(C960))</f>
        <v>-1.4</v>
      </c>
      <c r="H960" t="str">
        <f>VLOOKUP(Tabel1[[#This Row],[categorie]],Lijst!A:B,2,FALSE)</f>
        <v>Variabel</v>
      </c>
      <c r="I960" t="str">
        <f>IF(OR(AND(F960="Uitgave", C960&lt;0), AND(F960="Inkomst", C960&gt;0)), "OK", "FOUT")</f>
        <v>OK</v>
      </c>
    </row>
    <row r="961" spans="1:9" x14ac:dyDescent="0.3">
      <c r="A961" s="2">
        <v>45674</v>
      </c>
      <c r="B961" t="str">
        <f>TEXT(A961,"mmmm ")</f>
        <v xml:space="preserve">januari </v>
      </c>
      <c r="C961">
        <v>-54</v>
      </c>
      <c r="D961" t="s">
        <v>14</v>
      </c>
      <c r="F961" t="s">
        <v>18</v>
      </c>
      <c r="G961">
        <f>IF(F961="Uitgave", -ABS(C961), ABS(C961))</f>
        <v>-54</v>
      </c>
      <c r="H961" t="str">
        <f>VLOOKUP(Tabel1[[#This Row],[categorie]],Lijst!A:B,2,FALSE)</f>
        <v>Variabel</v>
      </c>
      <c r="I961" t="str">
        <f>IF(OR(AND(F961="Uitgave", C961&lt;0), AND(F961="Inkomst", C961&gt;0)), "OK", "FOUT")</f>
        <v>OK</v>
      </c>
    </row>
    <row r="962" spans="1:9" x14ac:dyDescent="0.3">
      <c r="A962" s="2">
        <v>45674</v>
      </c>
      <c r="B962" t="str">
        <f>TEXT(A962,"mmmm ")</f>
        <v xml:space="preserve">januari </v>
      </c>
      <c r="C962">
        <v>-9.25</v>
      </c>
      <c r="D962" t="s">
        <v>22</v>
      </c>
      <c r="F962" t="s">
        <v>18</v>
      </c>
      <c r="G962">
        <f>IF(F962="Uitgave", -ABS(C962), ABS(C962))</f>
        <v>-9.25</v>
      </c>
      <c r="H962" t="str">
        <f>VLOOKUP(Tabel1[[#This Row],[categorie]],Lijst!A:B,2,FALSE)</f>
        <v>Variabel</v>
      </c>
      <c r="I962" t="str">
        <f>IF(OR(AND(F962="Uitgave", C962&lt;0), AND(F962="Inkomst", C962&gt;0)), "OK", "FOUT")</f>
        <v>OK</v>
      </c>
    </row>
    <row r="963" spans="1:9" x14ac:dyDescent="0.3">
      <c r="A963" s="2">
        <v>45674</v>
      </c>
      <c r="B963" t="str">
        <f>TEXT(A963,"mmmm ")</f>
        <v xml:space="preserve">januari </v>
      </c>
      <c r="C963">
        <v>-8.48</v>
      </c>
      <c r="D963" t="s">
        <v>3</v>
      </c>
      <c r="F963" t="s">
        <v>18</v>
      </c>
      <c r="G963">
        <f>IF(F963="Uitgave", -ABS(C963), ABS(C963))</f>
        <v>-8.48</v>
      </c>
      <c r="H963" t="str">
        <f>VLOOKUP(Tabel1[[#This Row],[categorie]],Lijst!A:B,2,FALSE)</f>
        <v>Vast</v>
      </c>
      <c r="I963" t="str">
        <f>IF(OR(AND(F963="Uitgave", C963&lt;0), AND(F963="Inkomst", C963&gt;0)), "OK", "FOUT")</f>
        <v>OK</v>
      </c>
    </row>
    <row r="964" spans="1:9" x14ac:dyDescent="0.3">
      <c r="A964" s="2">
        <v>45674</v>
      </c>
      <c r="B964" t="str">
        <f>TEXT(A964,"mmmm ")</f>
        <v xml:space="preserve">januari </v>
      </c>
      <c r="C964">
        <v>-8.1199999999999992</v>
      </c>
      <c r="D964" t="s">
        <v>3</v>
      </c>
      <c r="F964" t="s">
        <v>18</v>
      </c>
      <c r="G964">
        <f>IF(F964="Uitgave", -ABS(C964), ABS(C964))</f>
        <v>-8.1199999999999992</v>
      </c>
      <c r="H964" t="str">
        <f>VLOOKUP(Tabel1[[#This Row],[categorie]],Lijst!A:B,2,FALSE)</f>
        <v>Vast</v>
      </c>
      <c r="I964" t="str">
        <f>IF(OR(AND(F964="Uitgave", C964&lt;0), AND(F964="Inkomst", C964&gt;0)), "OK", "FOUT")</f>
        <v>OK</v>
      </c>
    </row>
    <row r="965" spans="1:9" x14ac:dyDescent="0.3">
      <c r="A965" s="2">
        <v>45674</v>
      </c>
      <c r="B965" t="str">
        <f>TEXT(A965,"mmmm ")</f>
        <v xml:space="preserve">januari </v>
      </c>
      <c r="C965">
        <v>-1.5</v>
      </c>
      <c r="D965" t="s">
        <v>26</v>
      </c>
      <c r="F965" t="s">
        <v>18</v>
      </c>
      <c r="G965">
        <f>IF(F965="Uitgave", -ABS(C965), ABS(C965))</f>
        <v>-1.5</v>
      </c>
      <c r="H965" t="str">
        <f>VLOOKUP(Tabel1[[#This Row],[categorie]],Lijst!A:B,2,FALSE)</f>
        <v>Variabel</v>
      </c>
      <c r="I965" t="str">
        <f>IF(OR(AND(F965="Uitgave", C965&lt;0), AND(F965="Inkomst", C965&gt;0)), "OK", "FOUT")</f>
        <v>OK</v>
      </c>
    </row>
    <row r="966" spans="1:9" x14ac:dyDescent="0.3">
      <c r="A966" s="2">
        <v>45674</v>
      </c>
      <c r="B966" t="str">
        <f>TEXT(A966,"mmmm ")</f>
        <v xml:space="preserve">januari </v>
      </c>
      <c r="C966">
        <v>-1.5</v>
      </c>
      <c r="D966" t="s">
        <v>26</v>
      </c>
      <c r="F966" t="s">
        <v>18</v>
      </c>
      <c r="G966">
        <f>IF(F966="Uitgave", -ABS(C966), ABS(C966))</f>
        <v>-1.5</v>
      </c>
      <c r="H966" t="str">
        <f>VLOOKUP(Tabel1[[#This Row],[categorie]],Lijst!A:B,2,FALSE)</f>
        <v>Variabel</v>
      </c>
      <c r="I966" t="str">
        <f>IF(OR(AND(F966="Uitgave", C966&lt;0), AND(F966="Inkomst", C966&gt;0)), "OK", "FOUT")</f>
        <v>OK</v>
      </c>
    </row>
    <row r="967" spans="1:9" x14ac:dyDescent="0.3">
      <c r="A967" s="2">
        <v>45674</v>
      </c>
      <c r="B967" t="str">
        <f>TEXT(A967,"mmmm ")</f>
        <v xml:space="preserve">januari </v>
      </c>
      <c r="C967">
        <v>-1.5</v>
      </c>
      <c r="D967" t="s">
        <v>26</v>
      </c>
      <c r="F967" t="s">
        <v>18</v>
      </c>
      <c r="G967">
        <f>IF(F967="Uitgave", -ABS(C967), ABS(C967))</f>
        <v>-1.5</v>
      </c>
      <c r="H967" t="str">
        <f>VLOOKUP(Tabel1[[#This Row],[categorie]],Lijst!A:B,2,FALSE)</f>
        <v>Variabel</v>
      </c>
      <c r="I967" t="str">
        <f>IF(OR(AND(F967="Uitgave", C967&lt;0), AND(F967="Inkomst", C967&gt;0)), "OK", "FOUT")</f>
        <v>OK</v>
      </c>
    </row>
    <row r="968" spans="1:9" x14ac:dyDescent="0.3">
      <c r="A968" s="2">
        <v>45674</v>
      </c>
      <c r="B968" t="str">
        <f>TEXT(A968,"mmmm ")</f>
        <v xml:space="preserve">januari </v>
      </c>
      <c r="C968">
        <v>0.94</v>
      </c>
      <c r="D968" t="s">
        <v>32</v>
      </c>
      <c r="F968" t="s">
        <v>17</v>
      </c>
      <c r="G968">
        <f>IF(F968="Uitgave", -ABS(C968), ABS(C968))</f>
        <v>0.94</v>
      </c>
      <c r="H968" t="str">
        <f>VLOOKUP(Tabel1[[#This Row],[categorie]],Lijst!A:B,2,FALSE)</f>
        <v>Variabel</v>
      </c>
      <c r="I968" t="str">
        <f>IF(OR(AND(F968="Uitgave", C968&lt;0), AND(F968="Inkomst", C968&gt;0)), "OK", "FOUT")</f>
        <v>OK</v>
      </c>
    </row>
    <row r="969" spans="1:9" x14ac:dyDescent="0.3">
      <c r="A969" s="2">
        <v>45675</v>
      </c>
      <c r="B969" t="str">
        <f>TEXT(A969,"mmmm ")</f>
        <v xml:space="preserve">januari </v>
      </c>
      <c r="C969">
        <v>-194.4</v>
      </c>
      <c r="D969" t="s">
        <v>9</v>
      </c>
      <c r="E969" t="s">
        <v>81</v>
      </c>
      <c r="F969" t="s">
        <v>18</v>
      </c>
      <c r="G969">
        <f>IF(F969="Uitgave", -ABS(C969), ABS(C969))</f>
        <v>-194.4</v>
      </c>
      <c r="H969" t="str">
        <f>VLOOKUP(Tabel1[[#This Row],[categorie]],Lijst!A:B,2,FALSE)</f>
        <v>Variabel</v>
      </c>
      <c r="I969" t="str">
        <f>IF(OR(AND(F969="Uitgave", C969&lt;0), AND(F969="Inkomst", C969&gt;0)), "OK", "FOUT")</f>
        <v>OK</v>
      </c>
    </row>
    <row r="970" spans="1:9" x14ac:dyDescent="0.3">
      <c r="A970" s="2">
        <v>45675</v>
      </c>
      <c r="B970" t="str">
        <f>TEXT(A970,"mmmm ")</f>
        <v xml:space="preserve">januari </v>
      </c>
      <c r="C970">
        <v>-22.96</v>
      </c>
      <c r="D970" t="s">
        <v>45</v>
      </c>
      <c r="F970" t="s">
        <v>18</v>
      </c>
      <c r="G970">
        <f>IF(F970="Uitgave", -ABS(C970), ABS(C970))</f>
        <v>-22.96</v>
      </c>
      <c r="H970" t="str">
        <f>VLOOKUP(Tabel1[[#This Row],[categorie]],Lijst!A:B,2,FALSE)</f>
        <v>Variabel</v>
      </c>
      <c r="I970" t="str">
        <f>IF(OR(AND(F970="Uitgave", C970&lt;0), AND(F970="Inkomst", C970&gt;0)), "OK", "FOUT")</f>
        <v>OK</v>
      </c>
    </row>
    <row r="971" spans="1:9" x14ac:dyDescent="0.3">
      <c r="A971" s="2">
        <v>45675</v>
      </c>
      <c r="B971" t="str">
        <f>TEXT(A971,"mmmm ")</f>
        <v xml:space="preserve">januari </v>
      </c>
      <c r="C971">
        <v>97</v>
      </c>
      <c r="D971" t="s">
        <v>9</v>
      </c>
      <c r="F971" t="s">
        <v>17</v>
      </c>
      <c r="G971">
        <f>IF(F971="Uitgave", -ABS(C971), ABS(C971))</f>
        <v>97</v>
      </c>
      <c r="H971" t="str">
        <f>VLOOKUP(Tabel1[[#This Row],[categorie]],Lijst!A:B,2,FALSE)</f>
        <v>Variabel</v>
      </c>
      <c r="I971" t="str">
        <f>IF(OR(AND(F971="Uitgave", C971&lt;0), AND(F971="Inkomst", C971&gt;0)), "OK", "FOUT")</f>
        <v>OK</v>
      </c>
    </row>
    <row r="972" spans="1:9" x14ac:dyDescent="0.3">
      <c r="A972" s="2">
        <v>45676</v>
      </c>
      <c r="B972" t="str">
        <f>TEXT(A972,"mmmm ")</f>
        <v xml:space="preserve">januari </v>
      </c>
      <c r="C972">
        <v>-122.14</v>
      </c>
      <c r="D972" t="s">
        <v>35</v>
      </c>
      <c r="F972" t="s">
        <v>18</v>
      </c>
      <c r="G972">
        <f>IF(F972="Uitgave", -ABS(C972), ABS(C972))</f>
        <v>-122.14</v>
      </c>
      <c r="H972" t="str">
        <f>VLOOKUP(Tabel1[[#This Row],[categorie]],Lijst!A:B,2,FALSE)</f>
        <v>Variabel</v>
      </c>
      <c r="I972" t="str">
        <f>IF(OR(AND(F972="Uitgave", C972&lt;0), AND(F972="Inkomst", C972&gt;0)), "OK", "FOUT")</f>
        <v>OK</v>
      </c>
    </row>
    <row r="973" spans="1:9" x14ac:dyDescent="0.3">
      <c r="A973" s="2">
        <v>45677</v>
      </c>
      <c r="B973" t="str">
        <f>TEXT(A973,"mmmm ")</f>
        <v xml:space="preserve">januari </v>
      </c>
      <c r="C973">
        <v>-239.7</v>
      </c>
      <c r="D973" t="s">
        <v>14</v>
      </c>
      <c r="F973" t="s">
        <v>18</v>
      </c>
      <c r="G973">
        <f>IF(F973="Uitgave", -ABS(C973), ABS(C973))</f>
        <v>-239.7</v>
      </c>
      <c r="H973" t="str">
        <f>VLOOKUP(Tabel1[[#This Row],[categorie]],Lijst!A:B,2,FALSE)</f>
        <v>Variabel</v>
      </c>
      <c r="I973" t="str">
        <f>IF(OR(AND(F973="Uitgave", C973&lt;0), AND(F973="Inkomst", C973&gt;0)), "OK", "FOUT")</f>
        <v>OK</v>
      </c>
    </row>
    <row r="974" spans="1:9" x14ac:dyDescent="0.3">
      <c r="A974" s="2">
        <v>45677</v>
      </c>
      <c r="B974" t="str">
        <f>TEXT(A974,"mmmm ")</f>
        <v xml:space="preserve">januari </v>
      </c>
      <c r="C974">
        <v>-95.95</v>
      </c>
      <c r="D974" t="s">
        <v>30</v>
      </c>
      <c r="F974" t="s">
        <v>18</v>
      </c>
      <c r="G974">
        <f>IF(F974="Uitgave", -ABS(C974), ABS(C974))</f>
        <v>-95.95</v>
      </c>
      <c r="H974" t="str">
        <f>VLOOKUP(Tabel1[[#This Row],[categorie]],Lijst!A:B,2,FALSE)</f>
        <v>Vast</v>
      </c>
      <c r="I974" t="str">
        <f>IF(OR(AND(F974="Uitgave", C974&lt;0), AND(F974="Inkomst", C974&gt;0)), "OK", "FOUT")</f>
        <v>OK</v>
      </c>
    </row>
    <row r="975" spans="1:9" x14ac:dyDescent="0.3">
      <c r="A975" s="2">
        <v>45677</v>
      </c>
      <c r="B975" t="str">
        <f>TEXT(A975,"mmmm ")</f>
        <v xml:space="preserve">januari </v>
      </c>
      <c r="C975">
        <v>-42.71</v>
      </c>
      <c r="D975" t="s">
        <v>3</v>
      </c>
      <c r="F975" t="s">
        <v>18</v>
      </c>
      <c r="G975">
        <f>IF(F975="Uitgave", -ABS(C975), ABS(C975))</f>
        <v>-42.71</v>
      </c>
      <c r="H975" t="str">
        <f>VLOOKUP(Tabel1[[#This Row],[categorie]],Lijst!A:B,2,FALSE)</f>
        <v>Vast</v>
      </c>
      <c r="I975" t="str">
        <f>IF(OR(AND(F975="Uitgave", C975&lt;0), AND(F975="Inkomst", C975&gt;0)), "OK", "FOUT")</f>
        <v>OK</v>
      </c>
    </row>
    <row r="976" spans="1:9" x14ac:dyDescent="0.3">
      <c r="A976" s="2">
        <v>45677</v>
      </c>
      <c r="B976" t="str">
        <f>TEXT(A976,"mmmm ")</f>
        <v xml:space="preserve">januari </v>
      </c>
      <c r="C976">
        <v>-33.549999999999997</v>
      </c>
      <c r="D976" t="s">
        <v>50</v>
      </c>
      <c r="F976" t="s">
        <v>18</v>
      </c>
      <c r="G976">
        <f>IF(F976="Uitgave", -ABS(C976), ABS(C976))</f>
        <v>-33.549999999999997</v>
      </c>
      <c r="H976" t="str">
        <f>VLOOKUP(Tabel1[[#This Row],[categorie]],Lijst!A:B,2,FALSE)</f>
        <v>Vast</v>
      </c>
      <c r="I976" t="str">
        <f>IF(OR(AND(F976="Uitgave", C976&lt;0), AND(F976="Inkomst", C976&gt;0)), "OK", "FOUT")</f>
        <v>OK</v>
      </c>
    </row>
    <row r="977" spans="1:9" x14ac:dyDescent="0.3">
      <c r="A977" s="2">
        <v>45677</v>
      </c>
      <c r="B977" t="str">
        <f>TEXT(A977,"mmmm ")</f>
        <v xml:space="preserve">januari </v>
      </c>
      <c r="C977">
        <v>-27.85</v>
      </c>
      <c r="D977" t="s">
        <v>9</v>
      </c>
      <c r="F977" t="s">
        <v>18</v>
      </c>
      <c r="G977">
        <f>IF(F977="Uitgave", -ABS(C977), ABS(C977))</f>
        <v>-27.85</v>
      </c>
      <c r="H977" t="str">
        <f>VLOOKUP(Tabel1[[#This Row],[categorie]],Lijst!A:B,2,FALSE)</f>
        <v>Variabel</v>
      </c>
      <c r="I977" t="str">
        <f>IF(OR(AND(F977="Uitgave", C977&lt;0), AND(F977="Inkomst", C977&gt;0)), "OK", "FOUT")</f>
        <v>OK</v>
      </c>
    </row>
    <row r="978" spans="1:9" x14ac:dyDescent="0.3">
      <c r="A978" s="2">
        <v>45677</v>
      </c>
      <c r="B978" t="str">
        <f>TEXT(A978,"mmmm ")</f>
        <v xml:space="preserve">januari </v>
      </c>
      <c r="C978">
        <v>-16</v>
      </c>
      <c r="D978" t="s">
        <v>35</v>
      </c>
      <c r="F978" t="s">
        <v>18</v>
      </c>
      <c r="G978">
        <f>IF(F978="Uitgave", -ABS(C978), ABS(C978))</f>
        <v>-16</v>
      </c>
      <c r="H978" t="str">
        <f>VLOOKUP(Tabel1[[#This Row],[categorie]],Lijst!A:B,2,FALSE)</f>
        <v>Variabel</v>
      </c>
      <c r="I978" t="str">
        <f>IF(OR(AND(F978="Uitgave", C978&lt;0), AND(F978="Inkomst", C978&gt;0)), "OK", "FOUT")</f>
        <v>OK</v>
      </c>
    </row>
    <row r="979" spans="1:9" x14ac:dyDescent="0.3">
      <c r="A979" s="2">
        <v>45677</v>
      </c>
      <c r="B979" t="str">
        <f>TEXT(A979,"mmmm ")</f>
        <v xml:space="preserve">januari </v>
      </c>
      <c r="C979">
        <v>-13.99</v>
      </c>
      <c r="D979" t="s">
        <v>3</v>
      </c>
      <c r="F979" t="s">
        <v>18</v>
      </c>
      <c r="G979">
        <f>IF(F979="Uitgave", -ABS(C979), ABS(C979))</f>
        <v>-13.99</v>
      </c>
      <c r="H979" t="str">
        <f>VLOOKUP(Tabel1[[#This Row],[categorie]],Lijst!A:B,2,FALSE)</f>
        <v>Vast</v>
      </c>
      <c r="I979" t="str">
        <f>IF(OR(AND(F979="Uitgave", C979&lt;0), AND(F979="Inkomst", C979&gt;0)), "OK", "FOUT")</f>
        <v>OK</v>
      </c>
    </row>
    <row r="980" spans="1:9" x14ac:dyDescent="0.3">
      <c r="A980" s="2">
        <v>45677</v>
      </c>
      <c r="B980" t="str">
        <f>TEXT(A980,"mmmm ")</f>
        <v xml:space="preserve">januari </v>
      </c>
      <c r="C980">
        <v>-11.67</v>
      </c>
      <c r="D980" t="s">
        <v>3</v>
      </c>
      <c r="F980" t="s">
        <v>18</v>
      </c>
      <c r="G980">
        <f>IF(F980="Uitgave", -ABS(C980), ABS(C980))</f>
        <v>-11.67</v>
      </c>
      <c r="H980" t="str">
        <f>VLOOKUP(Tabel1[[#This Row],[categorie]],Lijst!A:B,2,FALSE)</f>
        <v>Vast</v>
      </c>
      <c r="I980" t="str">
        <f>IF(OR(AND(F980="Uitgave", C980&lt;0), AND(F980="Inkomst", C980&gt;0)), "OK", "FOUT")</f>
        <v>OK</v>
      </c>
    </row>
    <row r="981" spans="1:9" x14ac:dyDescent="0.3">
      <c r="A981" s="2">
        <v>45677</v>
      </c>
      <c r="B981" t="str">
        <f>TEXT(A981,"mmmm ")</f>
        <v xml:space="preserve">januari </v>
      </c>
      <c r="C981">
        <v>-9.35</v>
      </c>
      <c r="D981" t="s">
        <v>13</v>
      </c>
      <c r="F981" t="s">
        <v>18</v>
      </c>
      <c r="G981">
        <f>IF(F981="Uitgave", -ABS(C981), ABS(C981))</f>
        <v>-9.35</v>
      </c>
      <c r="H981" t="str">
        <f>VLOOKUP(Tabel1[[#This Row],[categorie]],Lijst!A:B,2,FALSE)</f>
        <v>Vast</v>
      </c>
      <c r="I981" t="str">
        <f>IF(OR(AND(F981="Uitgave", C981&lt;0), AND(F981="Inkomst", C981&gt;0)), "OK", "FOUT")</f>
        <v>OK</v>
      </c>
    </row>
    <row r="982" spans="1:9" x14ac:dyDescent="0.3">
      <c r="A982" s="2">
        <v>45677</v>
      </c>
      <c r="B982" t="str">
        <f>TEXT(A982,"mmmm ")</f>
        <v xml:space="preserve">januari </v>
      </c>
      <c r="C982">
        <v>-7.34</v>
      </c>
      <c r="D982" t="s">
        <v>13</v>
      </c>
      <c r="F982" t="s">
        <v>18</v>
      </c>
      <c r="G982">
        <f>IF(F982="Uitgave", -ABS(C982), ABS(C982))</f>
        <v>-7.34</v>
      </c>
      <c r="H982" t="str">
        <f>VLOOKUP(Tabel1[[#This Row],[categorie]],Lijst!A:B,2,FALSE)</f>
        <v>Vast</v>
      </c>
      <c r="I982" t="str">
        <f>IF(OR(AND(F982="Uitgave", C982&lt;0), AND(F982="Inkomst", C982&gt;0)), "OK", "FOUT")</f>
        <v>OK</v>
      </c>
    </row>
    <row r="983" spans="1:9" x14ac:dyDescent="0.3">
      <c r="A983" s="2">
        <v>45677</v>
      </c>
      <c r="B983" t="str">
        <f>TEXT(A983,"mmmm ")</f>
        <v xml:space="preserve">januari </v>
      </c>
      <c r="C983">
        <v>-6.85</v>
      </c>
      <c r="D983" t="s">
        <v>3</v>
      </c>
      <c r="F983" t="s">
        <v>18</v>
      </c>
      <c r="G983">
        <f>IF(F983="Uitgave", -ABS(C983), ABS(C983))</f>
        <v>-6.85</v>
      </c>
      <c r="H983" t="str">
        <f>VLOOKUP(Tabel1[[#This Row],[categorie]],Lijst!A:B,2,FALSE)</f>
        <v>Vast</v>
      </c>
      <c r="I983" t="str">
        <f>IF(OR(AND(F983="Uitgave", C983&lt;0), AND(F983="Inkomst", C983&gt;0)), "OK", "FOUT")</f>
        <v>OK</v>
      </c>
    </row>
    <row r="984" spans="1:9" x14ac:dyDescent="0.3">
      <c r="A984" s="2">
        <v>45677</v>
      </c>
      <c r="B984" t="str">
        <f>TEXT(A984,"mmmm ")</f>
        <v xml:space="preserve">januari </v>
      </c>
      <c r="C984">
        <v>-6.4</v>
      </c>
      <c r="D984" t="s">
        <v>3</v>
      </c>
      <c r="F984" t="s">
        <v>18</v>
      </c>
      <c r="G984">
        <f>IF(F984="Uitgave", -ABS(C984), ABS(C984))</f>
        <v>-6.4</v>
      </c>
      <c r="H984" t="str">
        <f>VLOOKUP(Tabel1[[#This Row],[categorie]],Lijst!A:B,2,FALSE)</f>
        <v>Vast</v>
      </c>
      <c r="I984" t="str">
        <f>IF(OR(AND(F984="Uitgave", C984&lt;0), AND(F984="Inkomst", C984&gt;0)), "OK", "FOUT")</f>
        <v>OK</v>
      </c>
    </row>
    <row r="985" spans="1:9" x14ac:dyDescent="0.3">
      <c r="A985" s="2">
        <v>45677</v>
      </c>
      <c r="B985" t="str">
        <f>TEXT(A985,"mmmm ")</f>
        <v xml:space="preserve">januari </v>
      </c>
      <c r="C985">
        <v>-5</v>
      </c>
      <c r="D985" t="s">
        <v>13</v>
      </c>
      <c r="F985" t="s">
        <v>18</v>
      </c>
      <c r="G985">
        <f>IF(F985="Uitgave", -ABS(C985), ABS(C985))</f>
        <v>-5</v>
      </c>
      <c r="H985" t="str">
        <f>VLOOKUP(Tabel1[[#This Row],[categorie]],Lijst!A:B,2,FALSE)</f>
        <v>Vast</v>
      </c>
      <c r="I985" t="str">
        <f>IF(OR(AND(F985="Uitgave", C985&lt;0), AND(F985="Inkomst", C985&gt;0)), "OK", "FOUT")</f>
        <v>OK</v>
      </c>
    </row>
    <row r="986" spans="1:9" x14ac:dyDescent="0.3">
      <c r="A986" s="2">
        <v>45677</v>
      </c>
      <c r="B986" t="str">
        <f>TEXT(A986,"mmmm ")</f>
        <v xml:space="preserve">januari </v>
      </c>
      <c r="C986">
        <v>-5</v>
      </c>
      <c r="D986" t="s">
        <v>13</v>
      </c>
      <c r="F986" t="s">
        <v>18</v>
      </c>
      <c r="G986">
        <f>IF(F986="Uitgave", -ABS(C986), ABS(C986))</f>
        <v>-5</v>
      </c>
      <c r="H986" t="str">
        <f>VLOOKUP(Tabel1[[#This Row],[categorie]],Lijst!A:B,2,FALSE)</f>
        <v>Vast</v>
      </c>
      <c r="I986" t="str">
        <f>IF(OR(AND(F986="Uitgave", C986&lt;0), AND(F986="Inkomst", C986&gt;0)), "OK", "FOUT")</f>
        <v>OK</v>
      </c>
    </row>
    <row r="987" spans="1:9" x14ac:dyDescent="0.3">
      <c r="A987" s="2">
        <v>45677</v>
      </c>
      <c r="B987" t="str">
        <f>TEXT(A987,"mmmm ")</f>
        <v xml:space="preserve">januari </v>
      </c>
      <c r="C987">
        <v>-5</v>
      </c>
      <c r="D987" t="s">
        <v>13</v>
      </c>
      <c r="F987" t="s">
        <v>18</v>
      </c>
      <c r="G987">
        <f>IF(F987="Uitgave", -ABS(C987), ABS(C987))</f>
        <v>-5</v>
      </c>
      <c r="H987" t="str">
        <f>VLOOKUP(Tabel1[[#This Row],[categorie]],Lijst!A:B,2,FALSE)</f>
        <v>Vast</v>
      </c>
      <c r="I987" t="str">
        <f>IF(OR(AND(F987="Uitgave", C987&lt;0), AND(F987="Inkomst", C987&gt;0)), "OK", "FOUT")</f>
        <v>OK</v>
      </c>
    </row>
    <row r="988" spans="1:9" x14ac:dyDescent="0.3">
      <c r="A988" s="2">
        <v>45677</v>
      </c>
      <c r="B988" t="str">
        <f>TEXT(A988,"mmmm ")</f>
        <v xml:space="preserve">januari </v>
      </c>
      <c r="C988">
        <v>-3.3</v>
      </c>
      <c r="D988" t="s">
        <v>25</v>
      </c>
      <c r="F988" t="s">
        <v>18</v>
      </c>
      <c r="G988">
        <f>IF(F988="Uitgave", -ABS(C988), ABS(C988))</f>
        <v>-3.3</v>
      </c>
      <c r="H988" t="str">
        <f>VLOOKUP(Tabel1[[#This Row],[categorie]],Lijst!A:B,2,FALSE)</f>
        <v>Variabel</v>
      </c>
      <c r="I988" t="str">
        <f>IF(OR(AND(F988="Uitgave", C988&lt;0), AND(F988="Inkomst", C988&gt;0)), "OK", "FOUT")</f>
        <v>OK</v>
      </c>
    </row>
    <row r="989" spans="1:9" x14ac:dyDescent="0.3">
      <c r="A989" s="2">
        <v>45677</v>
      </c>
      <c r="B989" t="str">
        <f>TEXT(A989,"mmmm ")</f>
        <v xml:space="preserve">januari </v>
      </c>
      <c r="C989">
        <v>-1.46</v>
      </c>
      <c r="D989" t="s">
        <v>13</v>
      </c>
      <c r="F989" t="s">
        <v>18</v>
      </c>
      <c r="G989">
        <f>IF(F989="Uitgave", -ABS(C989), ABS(C989))</f>
        <v>-1.46</v>
      </c>
      <c r="H989" t="str">
        <f>VLOOKUP(Tabel1[[#This Row],[categorie]],Lijst!A:B,2,FALSE)</f>
        <v>Vast</v>
      </c>
      <c r="I989" t="str">
        <f>IF(OR(AND(F989="Uitgave", C989&lt;0), AND(F989="Inkomst", C989&gt;0)), "OK", "FOUT")</f>
        <v>OK</v>
      </c>
    </row>
    <row r="990" spans="1:9" x14ac:dyDescent="0.3">
      <c r="A990" s="2">
        <v>45677</v>
      </c>
      <c r="B990" t="str">
        <f>TEXT(A990,"mmmm ")</f>
        <v xml:space="preserve">januari </v>
      </c>
      <c r="C990">
        <v>5.36</v>
      </c>
      <c r="D990" t="s">
        <v>32</v>
      </c>
      <c r="F990" t="s">
        <v>17</v>
      </c>
      <c r="G990">
        <f>IF(F990="Uitgave", -ABS(C990), ABS(C990))</f>
        <v>5.36</v>
      </c>
      <c r="H990" t="str">
        <f>VLOOKUP(Tabel1[[#This Row],[categorie]],Lijst!A:B,2,FALSE)</f>
        <v>Variabel</v>
      </c>
      <c r="I990" t="str">
        <f>IF(OR(AND(F990="Uitgave", C990&lt;0), AND(F990="Inkomst", C990&gt;0)), "OK", "FOUT")</f>
        <v>OK</v>
      </c>
    </row>
    <row r="991" spans="1:9" x14ac:dyDescent="0.3">
      <c r="A991" s="2">
        <v>45678</v>
      </c>
      <c r="B991" t="str">
        <f>TEXT(A991,"mmmm ")</f>
        <v xml:space="preserve">januari </v>
      </c>
      <c r="C991">
        <v>-37.99</v>
      </c>
      <c r="D991" t="s">
        <v>45</v>
      </c>
      <c r="F991" t="s">
        <v>18</v>
      </c>
      <c r="G991">
        <f>IF(F991="Uitgave", -ABS(C991), ABS(C991))</f>
        <v>-37.99</v>
      </c>
      <c r="H991" t="str">
        <f>VLOOKUP(Tabel1[[#This Row],[categorie]],Lijst!A:B,2,FALSE)</f>
        <v>Variabel</v>
      </c>
      <c r="I991" t="str">
        <f>IF(OR(AND(F991="Uitgave", C991&lt;0), AND(F991="Inkomst", C991&gt;0)), "OK", "FOUT")</f>
        <v>OK</v>
      </c>
    </row>
    <row r="992" spans="1:9" x14ac:dyDescent="0.3">
      <c r="A992" s="2">
        <v>45678</v>
      </c>
      <c r="B992" t="str">
        <f>TEXT(A992,"mmmm ")</f>
        <v xml:space="preserve">januari </v>
      </c>
      <c r="C992">
        <v>-19.95</v>
      </c>
      <c r="D992" t="s">
        <v>9</v>
      </c>
      <c r="F992" t="s">
        <v>18</v>
      </c>
      <c r="G992">
        <f>IF(F992="Uitgave", -ABS(C992), ABS(C992))</f>
        <v>-19.95</v>
      </c>
      <c r="H992" t="str">
        <f>VLOOKUP(Tabel1[[#This Row],[categorie]],Lijst!A:B,2,FALSE)</f>
        <v>Variabel</v>
      </c>
      <c r="I992" t="str">
        <f>IF(OR(AND(F992="Uitgave", C992&lt;0), AND(F992="Inkomst", C992&gt;0)), "OK", "FOUT")</f>
        <v>OK</v>
      </c>
    </row>
    <row r="993" spans="1:9" x14ac:dyDescent="0.3">
      <c r="A993" s="2">
        <v>45678</v>
      </c>
      <c r="B993" t="str">
        <f>TEXT(A993,"mmmm ")</f>
        <v xml:space="preserve">januari </v>
      </c>
      <c r="C993">
        <v>-9.89</v>
      </c>
      <c r="D993" t="s">
        <v>3</v>
      </c>
      <c r="F993" t="s">
        <v>18</v>
      </c>
      <c r="G993">
        <f>IF(F993="Uitgave", -ABS(C993), ABS(C993))</f>
        <v>-9.89</v>
      </c>
      <c r="H993" t="str">
        <f>VLOOKUP(Tabel1[[#This Row],[categorie]],Lijst!A:B,2,FALSE)</f>
        <v>Vast</v>
      </c>
      <c r="I993" t="str">
        <f>IF(OR(AND(F993="Uitgave", C993&lt;0), AND(F993="Inkomst", C993&gt;0)), "OK", "FOUT")</f>
        <v>OK</v>
      </c>
    </row>
    <row r="994" spans="1:9" x14ac:dyDescent="0.3">
      <c r="A994" s="2">
        <v>45678</v>
      </c>
      <c r="B994" t="str">
        <f>TEXT(A994,"mmmm ")</f>
        <v xml:space="preserve">januari </v>
      </c>
      <c r="C994">
        <v>-6.4</v>
      </c>
      <c r="D994" t="s">
        <v>3</v>
      </c>
      <c r="F994" t="s">
        <v>18</v>
      </c>
      <c r="G994">
        <f>IF(F994="Uitgave", -ABS(C994), ABS(C994))</f>
        <v>-6.4</v>
      </c>
      <c r="H994" t="str">
        <f>VLOOKUP(Tabel1[[#This Row],[categorie]],Lijst!A:B,2,FALSE)</f>
        <v>Vast</v>
      </c>
      <c r="I994" t="str">
        <f>IF(OR(AND(F994="Uitgave", C994&lt;0), AND(F994="Inkomst", C994&gt;0)), "OK", "FOUT")</f>
        <v>OK</v>
      </c>
    </row>
    <row r="995" spans="1:9" x14ac:dyDescent="0.3">
      <c r="A995" s="2">
        <v>45678</v>
      </c>
      <c r="B995" t="str">
        <f>TEXT(A995,"mmmm ")</f>
        <v xml:space="preserve">januari </v>
      </c>
      <c r="C995">
        <v>-1.5</v>
      </c>
      <c r="D995" t="s">
        <v>26</v>
      </c>
      <c r="F995" t="s">
        <v>18</v>
      </c>
      <c r="G995">
        <f>IF(F995="Uitgave", -ABS(C995), ABS(C995))</f>
        <v>-1.5</v>
      </c>
      <c r="H995" t="str">
        <f>VLOOKUP(Tabel1[[#This Row],[categorie]],Lijst!A:B,2,FALSE)</f>
        <v>Variabel</v>
      </c>
      <c r="I995" t="str">
        <f>IF(OR(AND(F995="Uitgave", C995&lt;0), AND(F995="Inkomst", C995&gt;0)), "OK", "FOUT")</f>
        <v>OK</v>
      </c>
    </row>
    <row r="996" spans="1:9" x14ac:dyDescent="0.3">
      <c r="A996" s="2">
        <v>45678</v>
      </c>
      <c r="B996" t="str">
        <f>TEXT(A996,"mmmm ")</f>
        <v xml:space="preserve">januari </v>
      </c>
      <c r="C996">
        <v>-0.5</v>
      </c>
      <c r="D996" t="s">
        <v>26</v>
      </c>
      <c r="F996" t="s">
        <v>18</v>
      </c>
      <c r="G996">
        <f>IF(F996="Uitgave", -ABS(C996), ABS(C996))</f>
        <v>-0.5</v>
      </c>
      <c r="H996" t="str">
        <f>VLOOKUP(Tabel1[[#This Row],[categorie]],Lijst!A:B,2,FALSE)</f>
        <v>Variabel</v>
      </c>
      <c r="I996" t="str">
        <f>IF(OR(AND(F996="Uitgave", C996&lt;0), AND(F996="Inkomst", C996&gt;0)), "OK", "FOUT")</f>
        <v>OK</v>
      </c>
    </row>
    <row r="997" spans="1:9" x14ac:dyDescent="0.3">
      <c r="A997" s="2">
        <v>45678</v>
      </c>
      <c r="B997" t="str">
        <f>TEXT(A997,"mmmm ")</f>
        <v xml:space="preserve">januari </v>
      </c>
      <c r="C997">
        <v>-0.5</v>
      </c>
      <c r="D997" t="s">
        <v>26</v>
      </c>
      <c r="F997" t="s">
        <v>18</v>
      </c>
      <c r="G997">
        <f>IF(F997="Uitgave", -ABS(C997), ABS(C997))</f>
        <v>-0.5</v>
      </c>
      <c r="H997" t="str">
        <f>VLOOKUP(Tabel1[[#This Row],[categorie]],Lijst!A:B,2,FALSE)</f>
        <v>Variabel</v>
      </c>
      <c r="I997" t="str">
        <f>IF(OR(AND(F997="Uitgave", C997&lt;0), AND(F997="Inkomst", C997&gt;0)), "OK", "FOUT")</f>
        <v>OK</v>
      </c>
    </row>
    <row r="998" spans="1:9" x14ac:dyDescent="0.3">
      <c r="A998" s="2">
        <v>45679</v>
      </c>
      <c r="B998" t="str">
        <f>TEXT(A998,"mmmm ")</f>
        <v xml:space="preserve">januari </v>
      </c>
      <c r="C998">
        <v>-52.31</v>
      </c>
      <c r="D998" t="s">
        <v>28</v>
      </c>
      <c r="F998" t="s">
        <v>18</v>
      </c>
      <c r="G998">
        <f>IF(F998="Uitgave", -ABS(C998), ABS(C998))</f>
        <v>-52.31</v>
      </c>
      <c r="H998" t="str">
        <f>VLOOKUP(Tabel1[[#This Row],[categorie]],Lijst!A:B,2,FALSE)</f>
        <v>Vast</v>
      </c>
      <c r="I998" t="str">
        <f>IF(OR(AND(F998="Uitgave", C998&lt;0), AND(F998="Inkomst", C998&gt;0)), "OK", "FOUT")</f>
        <v>OK</v>
      </c>
    </row>
    <row r="999" spans="1:9" x14ac:dyDescent="0.3">
      <c r="A999" s="2">
        <v>45679</v>
      </c>
      <c r="B999" t="str">
        <f>TEXT(A999,"mmmm ")</f>
        <v xml:space="preserve">januari </v>
      </c>
      <c r="C999">
        <v>-15.04</v>
      </c>
      <c r="D999" t="s">
        <v>13</v>
      </c>
      <c r="F999" t="s">
        <v>18</v>
      </c>
      <c r="G999">
        <f>IF(F999="Uitgave", -ABS(C999), ABS(C999))</f>
        <v>-15.04</v>
      </c>
      <c r="H999" t="str">
        <f>VLOOKUP(Tabel1[[#This Row],[categorie]],Lijst!A:B,2,FALSE)</f>
        <v>Vast</v>
      </c>
      <c r="I999" t="str">
        <f>IF(OR(AND(F999="Uitgave", C999&lt;0), AND(F999="Inkomst", C999&gt;0)), "OK", "FOUT")</f>
        <v>OK</v>
      </c>
    </row>
    <row r="1000" spans="1:9" x14ac:dyDescent="0.3">
      <c r="A1000" s="2">
        <v>45679</v>
      </c>
      <c r="B1000" t="str">
        <f>TEXT(A1000,"mmmm ")</f>
        <v xml:space="preserve">januari </v>
      </c>
      <c r="C1000">
        <v>-12.19</v>
      </c>
      <c r="D1000" t="s">
        <v>3</v>
      </c>
      <c r="F1000" t="s">
        <v>18</v>
      </c>
      <c r="G1000">
        <f>IF(F1000="Uitgave", -ABS(C1000), ABS(C1000))</f>
        <v>-12.19</v>
      </c>
      <c r="H1000" t="str">
        <f>VLOOKUP(Tabel1[[#This Row],[categorie]],Lijst!A:B,2,FALSE)</f>
        <v>Vast</v>
      </c>
      <c r="I1000" t="str">
        <f>IF(OR(AND(F1000="Uitgave", C1000&lt;0), AND(F1000="Inkomst", C1000&gt;0)), "OK", "FOUT")</f>
        <v>OK</v>
      </c>
    </row>
    <row r="1001" spans="1:9" x14ac:dyDescent="0.3">
      <c r="A1001" s="2">
        <v>45679</v>
      </c>
      <c r="B1001" t="str">
        <f>TEXT(A1001,"mmmm ")</f>
        <v xml:space="preserve">januari </v>
      </c>
      <c r="C1001">
        <v>-3.8</v>
      </c>
      <c r="D1001" t="s">
        <v>3</v>
      </c>
      <c r="F1001" t="s">
        <v>18</v>
      </c>
      <c r="G1001">
        <f>IF(F1001="Uitgave", -ABS(C1001), ABS(C1001))</f>
        <v>-3.8</v>
      </c>
      <c r="H1001" t="str">
        <f>VLOOKUP(Tabel1[[#This Row],[categorie]],Lijst!A:B,2,FALSE)</f>
        <v>Vast</v>
      </c>
      <c r="I1001" t="str">
        <f>IF(OR(AND(F1001="Uitgave", C1001&lt;0), AND(F1001="Inkomst", C1001&gt;0)), "OK", "FOUT")</f>
        <v>OK</v>
      </c>
    </row>
    <row r="1002" spans="1:9" x14ac:dyDescent="0.3">
      <c r="A1002" s="2">
        <v>45679</v>
      </c>
      <c r="B1002" t="str">
        <f>TEXT(A1002,"mmmm ")</f>
        <v xml:space="preserve">januari </v>
      </c>
      <c r="C1002">
        <v>-3.5</v>
      </c>
      <c r="D1002" t="s">
        <v>3</v>
      </c>
      <c r="F1002" t="s">
        <v>18</v>
      </c>
      <c r="G1002">
        <f>IF(F1002="Uitgave", -ABS(C1002), ABS(C1002))</f>
        <v>-3.5</v>
      </c>
      <c r="H1002" t="str">
        <f>VLOOKUP(Tabel1[[#This Row],[categorie]],Lijst!A:B,2,FALSE)</f>
        <v>Vast</v>
      </c>
      <c r="I1002" t="str">
        <f>IF(OR(AND(F1002="Uitgave", C1002&lt;0), AND(F1002="Inkomst", C1002&gt;0)), "OK", "FOUT")</f>
        <v>OK</v>
      </c>
    </row>
    <row r="1003" spans="1:9" x14ac:dyDescent="0.3">
      <c r="A1003" s="2">
        <v>45679</v>
      </c>
      <c r="B1003" t="str">
        <f>TEXT(A1003,"mmmm ")</f>
        <v xml:space="preserve">januari </v>
      </c>
      <c r="C1003">
        <v>-0.3</v>
      </c>
      <c r="D1003" t="s">
        <v>3</v>
      </c>
      <c r="F1003" t="s">
        <v>18</v>
      </c>
      <c r="G1003">
        <f>IF(F1003="Uitgave", -ABS(C1003), ABS(C1003))</f>
        <v>-0.3</v>
      </c>
      <c r="H1003" t="str">
        <f>VLOOKUP(Tabel1[[#This Row],[categorie]],Lijst!A:B,2,FALSE)</f>
        <v>Vast</v>
      </c>
      <c r="I1003" t="str">
        <f>IF(OR(AND(F1003="Uitgave", C1003&lt;0), AND(F1003="Inkomst", C1003&gt;0)), "OK", "FOUT")</f>
        <v>OK</v>
      </c>
    </row>
    <row r="1004" spans="1:9" x14ac:dyDescent="0.3">
      <c r="A1004" s="2">
        <v>45680</v>
      </c>
      <c r="B1004" t="str">
        <f>TEXT(A1004,"mmmm ")</f>
        <v xml:space="preserve">januari </v>
      </c>
      <c r="C1004">
        <v>-9.39</v>
      </c>
      <c r="D1004" t="s">
        <v>3</v>
      </c>
      <c r="F1004" t="s">
        <v>18</v>
      </c>
      <c r="G1004">
        <f>IF(F1004="Uitgave", -ABS(C1004), ABS(C1004))</f>
        <v>-9.39</v>
      </c>
      <c r="H1004" t="str">
        <f>VLOOKUP(Tabel1[[#This Row],[categorie]],Lijst!A:B,2,FALSE)</f>
        <v>Vast</v>
      </c>
      <c r="I1004" t="str">
        <f>IF(OR(AND(F1004="Uitgave", C1004&lt;0), AND(F1004="Inkomst", C1004&gt;0)), "OK", "FOUT")</f>
        <v>OK</v>
      </c>
    </row>
    <row r="1005" spans="1:9" x14ac:dyDescent="0.3">
      <c r="A1005" s="2">
        <v>45681</v>
      </c>
      <c r="B1005" t="str">
        <f>TEXT(A1005,"mmmm ")</f>
        <v xml:space="preserve">januari </v>
      </c>
      <c r="C1005">
        <v>-113.49</v>
      </c>
      <c r="D1005" t="s">
        <v>28</v>
      </c>
      <c r="F1005" t="s">
        <v>18</v>
      </c>
      <c r="G1005">
        <f>IF(F1005="Uitgave", -ABS(C1005), ABS(C1005))</f>
        <v>-113.49</v>
      </c>
      <c r="H1005" t="str">
        <f>VLOOKUP(Tabel1[[#This Row],[categorie]],Lijst!A:B,2,FALSE)</f>
        <v>Vast</v>
      </c>
      <c r="I1005" t="str">
        <f>IF(OR(AND(F1005="Uitgave", C1005&lt;0), AND(F1005="Inkomst", C1005&gt;0)), "OK", "FOUT")</f>
        <v>OK</v>
      </c>
    </row>
    <row r="1006" spans="1:9" x14ac:dyDescent="0.3">
      <c r="A1006" s="2">
        <v>45681</v>
      </c>
      <c r="B1006" t="str">
        <f>TEXT(A1006,"mmmm ")</f>
        <v xml:space="preserve">januari </v>
      </c>
      <c r="C1006">
        <v>-30.5</v>
      </c>
      <c r="D1006" t="s">
        <v>14</v>
      </c>
      <c r="F1006" t="s">
        <v>18</v>
      </c>
      <c r="G1006">
        <f>IF(F1006="Uitgave", -ABS(C1006), ABS(C1006))</f>
        <v>-30.5</v>
      </c>
      <c r="H1006" t="str">
        <f>VLOOKUP(Tabel1[[#This Row],[categorie]],Lijst!A:B,2,FALSE)</f>
        <v>Variabel</v>
      </c>
      <c r="I1006" t="str">
        <f>IF(OR(AND(F1006="Uitgave", C1006&lt;0), AND(F1006="Inkomst", C1006&gt;0)), "OK", "FOUT")</f>
        <v>OK</v>
      </c>
    </row>
    <row r="1007" spans="1:9" x14ac:dyDescent="0.3">
      <c r="A1007" s="2">
        <v>45681</v>
      </c>
      <c r="B1007" t="str">
        <f>TEXT(A1007,"mmmm ")</f>
        <v xml:space="preserve">januari </v>
      </c>
      <c r="C1007">
        <v>-24.99</v>
      </c>
      <c r="D1007" t="s">
        <v>30</v>
      </c>
      <c r="F1007" t="s">
        <v>18</v>
      </c>
      <c r="G1007">
        <f>IF(F1007="Uitgave", -ABS(C1007), ABS(C1007))</f>
        <v>-24.99</v>
      </c>
      <c r="H1007" t="str">
        <f>VLOOKUP(Tabel1[[#This Row],[categorie]],Lijst!A:B,2,FALSE)</f>
        <v>Vast</v>
      </c>
      <c r="I1007" t="str">
        <f>IF(OR(AND(F1007="Uitgave", C1007&lt;0), AND(F1007="Inkomst", C1007&gt;0)), "OK", "FOUT")</f>
        <v>OK</v>
      </c>
    </row>
    <row r="1008" spans="1:9" x14ac:dyDescent="0.3">
      <c r="A1008" s="2">
        <v>45681</v>
      </c>
      <c r="B1008" t="str">
        <f>TEXT(A1008,"mmmm ")</f>
        <v xml:space="preserve">januari </v>
      </c>
      <c r="C1008">
        <v>-18.45</v>
      </c>
      <c r="D1008" t="s">
        <v>3</v>
      </c>
      <c r="F1008" t="s">
        <v>18</v>
      </c>
      <c r="G1008">
        <f>IF(F1008="Uitgave", -ABS(C1008), ABS(C1008))</f>
        <v>-18.45</v>
      </c>
      <c r="H1008" t="str">
        <f>VLOOKUP(Tabel1[[#This Row],[categorie]],Lijst!A:B,2,FALSE)</f>
        <v>Vast</v>
      </c>
      <c r="I1008" t="str">
        <f>IF(OR(AND(F1008="Uitgave", C1008&lt;0), AND(F1008="Inkomst", C1008&gt;0)), "OK", "FOUT")</f>
        <v>OK</v>
      </c>
    </row>
    <row r="1009" spans="1:9" x14ac:dyDescent="0.3">
      <c r="A1009" s="2">
        <v>45681</v>
      </c>
      <c r="B1009" t="str">
        <f>TEXT(A1009,"mmmm ")</f>
        <v xml:space="preserve">januari </v>
      </c>
      <c r="C1009">
        <v>-9.39</v>
      </c>
      <c r="D1009" t="s">
        <v>3</v>
      </c>
      <c r="F1009" t="s">
        <v>18</v>
      </c>
      <c r="G1009">
        <f>IF(F1009="Uitgave", -ABS(C1009), ABS(C1009))</f>
        <v>-9.39</v>
      </c>
      <c r="H1009" t="str">
        <f>VLOOKUP(Tabel1[[#This Row],[categorie]],Lijst!A:B,2,FALSE)</f>
        <v>Vast</v>
      </c>
      <c r="I1009" t="str">
        <f>IF(OR(AND(F1009="Uitgave", C1009&lt;0), AND(F1009="Inkomst", C1009&gt;0)), "OK", "FOUT")</f>
        <v>OK</v>
      </c>
    </row>
    <row r="1010" spans="1:9" x14ac:dyDescent="0.3">
      <c r="A1010" s="2">
        <v>45681</v>
      </c>
      <c r="B1010" t="str">
        <f>TEXT(A1010,"mmmm ")</f>
        <v xml:space="preserve">januari </v>
      </c>
      <c r="C1010">
        <v>-8.52</v>
      </c>
      <c r="D1010" t="s">
        <v>3</v>
      </c>
      <c r="F1010" t="s">
        <v>18</v>
      </c>
      <c r="G1010">
        <f>IF(F1010="Uitgave", -ABS(C1010), ABS(C1010))</f>
        <v>-8.52</v>
      </c>
      <c r="H1010" t="str">
        <f>VLOOKUP(Tabel1[[#This Row],[categorie]],Lijst!A:B,2,FALSE)</f>
        <v>Vast</v>
      </c>
      <c r="I1010" t="str">
        <f>IF(OR(AND(F1010="Uitgave", C1010&lt;0), AND(F1010="Inkomst", C1010&gt;0)), "OK", "FOUT")</f>
        <v>OK</v>
      </c>
    </row>
    <row r="1011" spans="1:9" x14ac:dyDescent="0.3">
      <c r="A1011" s="2">
        <v>45681</v>
      </c>
      <c r="B1011" t="str">
        <f>TEXT(A1011,"mmmm ")</f>
        <v xml:space="preserve">januari </v>
      </c>
      <c r="C1011">
        <v>-1.5</v>
      </c>
      <c r="D1011" t="s">
        <v>26</v>
      </c>
      <c r="F1011" t="s">
        <v>18</v>
      </c>
      <c r="G1011">
        <f>IF(F1011="Uitgave", -ABS(C1011), ABS(C1011))</f>
        <v>-1.5</v>
      </c>
      <c r="H1011" t="str">
        <f>VLOOKUP(Tabel1[[#This Row],[categorie]],Lijst!A:B,2,FALSE)</f>
        <v>Variabel</v>
      </c>
      <c r="I1011" t="str">
        <f>IF(OR(AND(F1011="Uitgave", C1011&lt;0), AND(F1011="Inkomst", C1011&gt;0)), "OK", "FOUT")</f>
        <v>OK</v>
      </c>
    </row>
    <row r="1012" spans="1:9" x14ac:dyDescent="0.3">
      <c r="A1012" s="2">
        <v>45682</v>
      </c>
      <c r="B1012" t="str">
        <f>TEXT(A1012,"mmmm ")</f>
        <v xml:space="preserve">januari </v>
      </c>
      <c r="C1012">
        <v>-133</v>
      </c>
      <c r="D1012" t="s">
        <v>48</v>
      </c>
      <c r="F1012" t="s">
        <v>18</v>
      </c>
      <c r="G1012">
        <f>IF(F1012="Uitgave", -ABS(C1012), ABS(C1012))</f>
        <v>-133</v>
      </c>
      <c r="H1012" t="str">
        <f>VLOOKUP(Tabel1[[#This Row],[categorie]],Lijst!A:B,2,FALSE)</f>
        <v>Variabel</v>
      </c>
      <c r="I1012" t="str">
        <f>IF(OR(AND(F1012="Uitgave", C1012&lt;0), AND(F1012="Inkomst", C1012&gt;0)), "OK", "FOUT")</f>
        <v>OK</v>
      </c>
    </row>
    <row r="1013" spans="1:9" x14ac:dyDescent="0.3">
      <c r="A1013" s="2">
        <v>45682</v>
      </c>
      <c r="B1013" t="str">
        <f>TEXT(A1013,"mmmm ")</f>
        <v xml:space="preserve">januari </v>
      </c>
      <c r="C1013">
        <v>-13</v>
      </c>
      <c r="D1013" t="s">
        <v>54</v>
      </c>
      <c r="F1013" t="s">
        <v>18</v>
      </c>
      <c r="G1013">
        <f>IF(F1013="Uitgave", -ABS(C1013), ABS(C1013))</f>
        <v>-13</v>
      </c>
      <c r="H1013" t="str">
        <f>VLOOKUP(Tabel1[[#This Row],[categorie]],Lijst!A:B,2,FALSE)</f>
        <v>Variabel</v>
      </c>
      <c r="I1013" t="str">
        <f>IF(OR(AND(F1013="Uitgave", C1013&lt;0), AND(F1013="Inkomst", C1013&gt;0)), "OK", "FOUT")</f>
        <v>OK</v>
      </c>
    </row>
    <row r="1014" spans="1:9" x14ac:dyDescent="0.3">
      <c r="A1014" s="2">
        <v>45684</v>
      </c>
      <c r="B1014" t="str">
        <f>TEXT(A1014,"mmmm ")</f>
        <v xml:space="preserve">januari </v>
      </c>
      <c r="C1014">
        <v>-105.21</v>
      </c>
      <c r="D1014" t="s">
        <v>14</v>
      </c>
      <c r="F1014" t="s">
        <v>18</v>
      </c>
      <c r="G1014">
        <f>IF(F1014="Uitgave", -ABS(C1014), ABS(C1014))</f>
        <v>-105.21</v>
      </c>
      <c r="H1014" t="str">
        <f>VLOOKUP(Tabel1[[#This Row],[categorie]],Lijst!A:B,2,FALSE)</f>
        <v>Variabel</v>
      </c>
      <c r="I1014" t="str">
        <f>IF(OR(AND(F1014="Uitgave", C1014&lt;0), AND(F1014="Inkomst", C1014&gt;0)), "OK", "FOUT")</f>
        <v>OK</v>
      </c>
    </row>
    <row r="1015" spans="1:9" x14ac:dyDescent="0.3">
      <c r="A1015" s="2">
        <v>45684</v>
      </c>
      <c r="B1015" t="str">
        <f>TEXT(A1015,"mmmm ")</f>
        <v xml:space="preserve">januari </v>
      </c>
      <c r="C1015">
        <v>-44.75</v>
      </c>
      <c r="D1015" t="s">
        <v>14</v>
      </c>
      <c r="F1015" t="s">
        <v>18</v>
      </c>
      <c r="G1015">
        <f>IF(F1015="Uitgave", -ABS(C1015), ABS(C1015))</f>
        <v>-44.75</v>
      </c>
      <c r="H1015" t="str">
        <f>VLOOKUP(Tabel1[[#This Row],[categorie]],Lijst!A:B,2,FALSE)</f>
        <v>Variabel</v>
      </c>
      <c r="I1015" t="str">
        <f>IF(OR(AND(F1015="Uitgave", C1015&lt;0), AND(F1015="Inkomst", C1015&gt;0)), "OK", "FOUT")</f>
        <v>OK</v>
      </c>
    </row>
    <row r="1016" spans="1:9" x14ac:dyDescent="0.3">
      <c r="A1016" s="2">
        <v>45684</v>
      </c>
      <c r="B1016" t="str">
        <f>TEXT(A1016,"mmmm ")</f>
        <v xml:space="preserve">januari </v>
      </c>
      <c r="C1016">
        <v>-32.97</v>
      </c>
      <c r="D1016" t="s">
        <v>14</v>
      </c>
      <c r="F1016" t="s">
        <v>18</v>
      </c>
      <c r="G1016">
        <f>IF(F1016="Uitgave", -ABS(C1016), ABS(C1016))</f>
        <v>-32.97</v>
      </c>
      <c r="H1016" t="str">
        <f>VLOOKUP(Tabel1[[#This Row],[categorie]],Lijst!A:B,2,FALSE)</f>
        <v>Variabel</v>
      </c>
      <c r="I1016" t="str">
        <f>IF(OR(AND(F1016="Uitgave", C1016&lt;0), AND(F1016="Inkomst", C1016&gt;0)), "OK", "FOUT")</f>
        <v>OK</v>
      </c>
    </row>
    <row r="1017" spans="1:9" x14ac:dyDescent="0.3">
      <c r="A1017" s="2">
        <v>45684</v>
      </c>
      <c r="B1017" t="str">
        <f>TEXT(A1017,"mmmm ")</f>
        <v xml:space="preserve">januari </v>
      </c>
      <c r="C1017">
        <v>-27.4</v>
      </c>
      <c r="D1017" t="s">
        <v>9</v>
      </c>
      <c r="F1017" t="s">
        <v>18</v>
      </c>
      <c r="G1017">
        <f>IF(F1017="Uitgave", -ABS(C1017), ABS(C1017))</f>
        <v>-27.4</v>
      </c>
      <c r="H1017" t="str">
        <f>VLOOKUP(Tabel1[[#This Row],[categorie]],Lijst!A:B,2,FALSE)</f>
        <v>Variabel</v>
      </c>
      <c r="I1017" t="str">
        <f>IF(OR(AND(F1017="Uitgave", C1017&lt;0), AND(F1017="Inkomst", C1017&gt;0)), "OK", "FOUT")</f>
        <v>OK</v>
      </c>
    </row>
    <row r="1018" spans="1:9" x14ac:dyDescent="0.3">
      <c r="A1018" s="2">
        <v>45684</v>
      </c>
      <c r="B1018" t="str">
        <f>TEXT(A1018,"mmmm ")</f>
        <v xml:space="preserve">januari </v>
      </c>
      <c r="C1018">
        <v>-24.75</v>
      </c>
      <c r="D1018" t="s">
        <v>3</v>
      </c>
      <c r="F1018" t="s">
        <v>18</v>
      </c>
      <c r="G1018">
        <f>IF(F1018="Uitgave", -ABS(C1018), ABS(C1018))</f>
        <v>-24.75</v>
      </c>
      <c r="H1018" t="str">
        <f>VLOOKUP(Tabel1[[#This Row],[categorie]],Lijst!A:B,2,FALSE)</f>
        <v>Vast</v>
      </c>
      <c r="I1018" t="str">
        <f>IF(OR(AND(F1018="Uitgave", C1018&lt;0), AND(F1018="Inkomst", C1018&gt;0)), "OK", "FOUT")</f>
        <v>OK</v>
      </c>
    </row>
    <row r="1019" spans="1:9" x14ac:dyDescent="0.3">
      <c r="A1019" s="2">
        <v>45684</v>
      </c>
      <c r="B1019" t="str">
        <f>TEXT(A1019,"mmmm ")</f>
        <v xml:space="preserve">januari </v>
      </c>
      <c r="C1019">
        <v>-21.5</v>
      </c>
      <c r="D1019" t="s">
        <v>14</v>
      </c>
      <c r="F1019" t="s">
        <v>18</v>
      </c>
      <c r="G1019">
        <f>IF(F1019="Uitgave", -ABS(C1019), ABS(C1019))</f>
        <v>-21.5</v>
      </c>
      <c r="H1019" t="str">
        <f>VLOOKUP(Tabel1[[#This Row],[categorie]],Lijst!A:B,2,FALSE)</f>
        <v>Variabel</v>
      </c>
      <c r="I1019" t="str">
        <f>IF(OR(AND(F1019="Uitgave", C1019&lt;0), AND(F1019="Inkomst", C1019&gt;0)), "OK", "FOUT")</f>
        <v>OK</v>
      </c>
    </row>
    <row r="1020" spans="1:9" x14ac:dyDescent="0.3">
      <c r="A1020" s="2">
        <v>45684</v>
      </c>
      <c r="B1020" t="str">
        <f>TEXT(A1020,"mmmm ")</f>
        <v xml:space="preserve">januari </v>
      </c>
      <c r="C1020">
        <v>-15</v>
      </c>
      <c r="D1020" t="s">
        <v>14</v>
      </c>
      <c r="F1020" t="s">
        <v>18</v>
      </c>
      <c r="G1020">
        <f>IF(F1020="Uitgave", -ABS(C1020), ABS(C1020))</f>
        <v>-15</v>
      </c>
      <c r="H1020" t="str">
        <f>VLOOKUP(Tabel1[[#This Row],[categorie]],Lijst!A:B,2,FALSE)</f>
        <v>Variabel</v>
      </c>
      <c r="I1020" t="str">
        <f>IF(OR(AND(F1020="Uitgave", C1020&lt;0), AND(F1020="Inkomst", C1020&gt;0)), "OK", "FOUT")</f>
        <v>OK</v>
      </c>
    </row>
    <row r="1021" spans="1:9" x14ac:dyDescent="0.3">
      <c r="A1021" s="2">
        <v>45684</v>
      </c>
      <c r="B1021" t="str">
        <f>TEXT(A1021,"mmmm ")</f>
        <v xml:space="preserve">januari </v>
      </c>
      <c r="C1021">
        <v>-14.95</v>
      </c>
      <c r="D1021" t="s">
        <v>9</v>
      </c>
      <c r="F1021" t="s">
        <v>18</v>
      </c>
      <c r="G1021">
        <f>IF(F1021="Uitgave", -ABS(C1021), ABS(C1021))</f>
        <v>-14.95</v>
      </c>
      <c r="H1021" t="str">
        <f>VLOOKUP(Tabel1[[#This Row],[categorie]],Lijst!A:B,2,FALSE)</f>
        <v>Variabel</v>
      </c>
      <c r="I1021" t="str">
        <f>IF(OR(AND(F1021="Uitgave", C1021&lt;0), AND(F1021="Inkomst", C1021&gt;0)), "OK", "FOUT")</f>
        <v>OK</v>
      </c>
    </row>
    <row r="1022" spans="1:9" x14ac:dyDescent="0.3">
      <c r="A1022" s="2">
        <v>45684</v>
      </c>
      <c r="B1022" t="str">
        <f>TEXT(A1022,"mmmm ")</f>
        <v xml:space="preserve">januari </v>
      </c>
      <c r="C1022">
        <v>-12.7</v>
      </c>
      <c r="D1022" t="s">
        <v>14</v>
      </c>
      <c r="F1022" t="s">
        <v>18</v>
      </c>
      <c r="G1022">
        <f>IF(F1022="Uitgave", -ABS(C1022), ABS(C1022))</f>
        <v>-12.7</v>
      </c>
      <c r="H1022" t="str">
        <f>VLOOKUP(Tabel1[[#This Row],[categorie]],Lijst!A:B,2,FALSE)</f>
        <v>Variabel</v>
      </c>
      <c r="I1022" t="str">
        <f>IF(OR(AND(F1022="Uitgave", C1022&lt;0), AND(F1022="Inkomst", C1022&gt;0)), "OK", "FOUT")</f>
        <v>OK</v>
      </c>
    </row>
    <row r="1023" spans="1:9" x14ac:dyDescent="0.3">
      <c r="A1023" s="2">
        <v>45684</v>
      </c>
      <c r="B1023" t="str">
        <f>TEXT(A1023,"mmmm ")</f>
        <v xml:space="preserve">januari </v>
      </c>
      <c r="C1023">
        <v>-8.84</v>
      </c>
      <c r="D1023" t="s">
        <v>3</v>
      </c>
      <c r="F1023" t="s">
        <v>18</v>
      </c>
      <c r="G1023">
        <f>IF(F1023="Uitgave", -ABS(C1023), ABS(C1023))</f>
        <v>-8.84</v>
      </c>
      <c r="H1023" t="str">
        <f>VLOOKUP(Tabel1[[#This Row],[categorie]],Lijst!A:B,2,FALSE)</f>
        <v>Vast</v>
      </c>
      <c r="I1023" t="str">
        <f>IF(OR(AND(F1023="Uitgave", C1023&lt;0), AND(F1023="Inkomst", C1023&gt;0)), "OK", "FOUT")</f>
        <v>OK</v>
      </c>
    </row>
    <row r="1024" spans="1:9" x14ac:dyDescent="0.3">
      <c r="A1024" s="2">
        <v>45684</v>
      </c>
      <c r="B1024" t="str">
        <f>TEXT(A1024,"mmmm ")</f>
        <v xml:space="preserve">januari </v>
      </c>
      <c r="C1024">
        <v>-7.11</v>
      </c>
      <c r="D1024" t="s">
        <v>13</v>
      </c>
      <c r="F1024" t="s">
        <v>18</v>
      </c>
      <c r="G1024">
        <f>IF(F1024="Uitgave", -ABS(C1024), ABS(C1024))</f>
        <v>-7.11</v>
      </c>
      <c r="H1024" t="str">
        <f>VLOOKUP(Tabel1[[#This Row],[categorie]],Lijst!A:B,2,FALSE)</f>
        <v>Vast</v>
      </c>
      <c r="I1024" t="str">
        <f>IF(OR(AND(F1024="Uitgave", C1024&lt;0), AND(F1024="Inkomst", C1024&gt;0)), "OK", "FOUT")</f>
        <v>OK</v>
      </c>
    </row>
    <row r="1025" spans="1:9" x14ac:dyDescent="0.3">
      <c r="A1025" s="2">
        <v>45684</v>
      </c>
      <c r="B1025" t="str">
        <f>TEXT(A1025,"mmmm ")</f>
        <v xml:space="preserve">januari </v>
      </c>
      <c r="C1025">
        <v>-6.7</v>
      </c>
      <c r="D1025" t="s">
        <v>3</v>
      </c>
      <c r="F1025" t="s">
        <v>18</v>
      </c>
      <c r="G1025">
        <f>IF(F1025="Uitgave", -ABS(C1025), ABS(C1025))</f>
        <v>-6.7</v>
      </c>
      <c r="H1025" t="str">
        <f>VLOOKUP(Tabel1[[#This Row],[categorie]],Lijst!A:B,2,FALSE)</f>
        <v>Vast</v>
      </c>
      <c r="I1025" t="str">
        <f>IF(OR(AND(F1025="Uitgave", C1025&lt;0), AND(F1025="Inkomst", C1025&gt;0)), "OK", "FOUT")</f>
        <v>OK</v>
      </c>
    </row>
    <row r="1026" spans="1:9" x14ac:dyDescent="0.3">
      <c r="A1026" s="2">
        <v>45684</v>
      </c>
      <c r="B1026" t="str">
        <f>TEXT(A1026,"mmmm ")</f>
        <v xml:space="preserve">januari </v>
      </c>
      <c r="C1026">
        <v>-5.77</v>
      </c>
      <c r="D1026" t="s">
        <v>13</v>
      </c>
      <c r="F1026" t="s">
        <v>18</v>
      </c>
      <c r="G1026">
        <f>IF(F1026="Uitgave", -ABS(C1026), ABS(C1026))</f>
        <v>-5.77</v>
      </c>
      <c r="H1026" t="str">
        <f>VLOOKUP(Tabel1[[#This Row],[categorie]],Lijst!A:B,2,FALSE)</f>
        <v>Vast</v>
      </c>
      <c r="I1026" t="str">
        <f>IF(OR(AND(F1026="Uitgave", C1026&lt;0), AND(F1026="Inkomst", C1026&gt;0)), "OK", "FOUT")</f>
        <v>OK</v>
      </c>
    </row>
    <row r="1027" spans="1:9" x14ac:dyDescent="0.3">
      <c r="A1027" s="2">
        <v>45684</v>
      </c>
      <c r="B1027" t="str">
        <f>TEXT(A1027,"mmmm ")</f>
        <v xml:space="preserve">januari </v>
      </c>
      <c r="C1027">
        <v>-5.49</v>
      </c>
      <c r="D1027" t="s">
        <v>3</v>
      </c>
      <c r="F1027" t="s">
        <v>18</v>
      </c>
      <c r="G1027">
        <f>IF(F1027="Uitgave", -ABS(C1027), ABS(C1027))</f>
        <v>-5.49</v>
      </c>
      <c r="H1027" t="str">
        <f>VLOOKUP(Tabel1[[#This Row],[categorie]],Lijst!A:B,2,FALSE)</f>
        <v>Vast</v>
      </c>
      <c r="I1027" t="str">
        <f>IF(OR(AND(F1027="Uitgave", C1027&lt;0), AND(F1027="Inkomst", C1027&gt;0)), "OK", "FOUT")</f>
        <v>OK</v>
      </c>
    </row>
    <row r="1028" spans="1:9" x14ac:dyDescent="0.3">
      <c r="A1028" s="2">
        <v>45684</v>
      </c>
      <c r="B1028" t="str">
        <f>TEXT(A1028,"mmmm ")</f>
        <v xml:space="preserve">januari </v>
      </c>
      <c r="C1028">
        <v>-5</v>
      </c>
      <c r="D1028" t="s">
        <v>3</v>
      </c>
      <c r="F1028" t="s">
        <v>18</v>
      </c>
      <c r="G1028">
        <f>IF(F1028="Uitgave", -ABS(C1028), ABS(C1028))</f>
        <v>-5</v>
      </c>
      <c r="H1028" t="str">
        <f>VLOOKUP(Tabel1[[#This Row],[categorie]],Lijst!A:B,2,FALSE)</f>
        <v>Vast</v>
      </c>
      <c r="I1028" t="str">
        <f>IF(OR(AND(F1028="Uitgave", C1028&lt;0), AND(F1028="Inkomst", C1028&gt;0)), "OK", "FOUT")</f>
        <v>OK</v>
      </c>
    </row>
    <row r="1029" spans="1:9" x14ac:dyDescent="0.3">
      <c r="A1029" s="2">
        <v>45684</v>
      </c>
      <c r="B1029" t="str">
        <f>TEXT(A1029,"mmmm ")</f>
        <v xml:space="preserve">januari </v>
      </c>
      <c r="C1029">
        <v>-5</v>
      </c>
      <c r="D1029" t="s">
        <v>13</v>
      </c>
      <c r="F1029" t="s">
        <v>18</v>
      </c>
      <c r="G1029">
        <f>IF(F1029="Uitgave", -ABS(C1029), ABS(C1029))</f>
        <v>-5</v>
      </c>
      <c r="H1029" t="str">
        <f>VLOOKUP(Tabel1[[#This Row],[categorie]],Lijst!A:B,2,FALSE)</f>
        <v>Vast</v>
      </c>
      <c r="I1029" t="str">
        <f>IF(OR(AND(F1029="Uitgave", C1029&lt;0), AND(F1029="Inkomst", C1029&gt;0)), "OK", "FOUT")</f>
        <v>OK</v>
      </c>
    </row>
    <row r="1030" spans="1:9" x14ac:dyDescent="0.3">
      <c r="A1030" s="2">
        <v>45684</v>
      </c>
      <c r="B1030" t="str">
        <f>TEXT(A1030,"mmmm ")</f>
        <v xml:space="preserve">januari </v>
      </c>
      <c r="C1030">
        <v>-5</v>
      </c>
      <c r="D1030" t="s">
        <v>13</v>
      </c>
      <c r="F1030" t="s">
        <v>18</v>
      </c>
      <c r="G1030">
        <f>IF(F1030="Uitgave", -ABS(C1030), ABS(C1030))</f>
        <v>-5</v>
      </c>
      <c r="H1030" t="str">
        <f>VLOOKUP(Tabel1[[#This Row],[categorie]],Lijst!A:B,2,FALSE)</f>
        <v>Vast</v>
      </c>
      <c r="I1030" t="str">
        <f>IF(OR(AND(F1030="Uitgave", C1030&lt;0), AND(F1030="Inkomst", C1030&gt;0)), "OK", "FOUT")</f>
        <v>OK</v>
      </c>
    </row>
    <row r="1031" spans="1:9" x14ac:dyDescent="0.3">
      <c r="A1031" s="2">
        <v>45684</v>
      </c>
      <c r="B1031" t="str">
        <f>TEXT(A1031,"mmmm ")</f>
        <v xml:space="preserve">januari </v>
      </c>
      <c r="C1031">
        <v>-2.08</v>
      </c>
      <c r="D1031" t="s">
        <v>48</v>
      </c>
      <c r="F1031" t="s">
        <v>18</v>
      </c>
      <c r="G1031">
        <f>IF(F1031="Uitgave", -ABS(C1031), ABS(C1031))</f>
        <v>-2.08</v>
      </c>
      <c r="H1031" t="str">
        <f>VLOOKUP(Tabel1[[#This Row],[categorie]],Lijst!A:B,2,FALSE)</f>
        <v>Variabel</v>
      </c>
      <c r="I1031" t="str">
        <f>IF(OR(AND(F1031="Uitgave", C1031&lt;0), AND(F1031="Inkomst", C1031&gt;0)), "OK", "FOUT")</f>
        <v>OK</v>
      </c>
    </row>
    <row r="1032" spans="1:9" x14ac:dyDescent="0.3">
      <c r="A1032" s="2">
        <v>45684</v>
      </c>
      <c r="B1032" t="str">
        <f>TEXT(A1032,"mmmm ")</f>
        <v xml:space="preserve">januari </v>
      </c>
      <c r="C1032">
        <v>-1.5</v>
      </c>
      <c r="D1032" t="s">
        <v>26</v>
      </c>
      <c r="F1032" t="s">
        <v>18</v>
      </c>
      <c r="G1032">
        <f>IF(F1032="Uitgave", -ABS(C1032), ABS(C1032))</f>
        <v>-1.5</v>
      </c>
      <c r="H1032" t="str">
        <f>VLOOKUP(Tabel1[[#This Row],[categorie]],Lijst!A:B,2,FALSE)</f>
        <v>Variabel</v>
      </c>
      <c r="I1032" t="str">
        <f>IF(OR(AND(F1032="Uitgave", C1032&lt;0), AND(F1032="Inkomst", C1032&gt;0)), "OK", "FOUT")</f>
        <v>OK</v>
      </c>
    </row>
    <row r="1033" spans="1:9" x14ac:dyDescent="0.3">
      <c r="A1033" s="2">
        <v>45685</v>
      </c>
      <c r="B1033" t="str">
        <f>TEXT(A1033,"mmmm ")</f>
        <v xml:space="preserve">januari </v>
      </c>
      <c r="C1033">
        <v>-150</v>
      </c>
      <c r="D1033" t="s">
        <v>27</v>
      </c>
      <c r="F1033" t="s">
        <v>18</v>
      </c>
      <c r="G1033">
        <f>IF(F1033="Uitgave", -ABS(C1033), ABS(C1033))</f>
        <v>-150</v>
      </c>
      <c r="H1033" t="str">
        <f>VLOOKUP(Tabel1[[#This Row],[categorie]],Lijst!A:B,2,FALSE)</f>
        <v>Variabel</v>
      </c>
      <c r="I1033" t="str">
        <f>IF(OR(AND(F1033="Uitgave", C1033&lt;0), AND(F1033="Inkomst", C1033&gt;0)), "OK", "FOUT")</f>
        <v>OK</v>
      </c>
    </row>
    <row r="1034" spans="1:9" x14ac:dyDescent="0.3">
      <c r="A1034" s="2">
        <v>45685</v>
      </c>
      <c r="B1034" t="str">
        <f>TEXT(A1034,"mmmm ")</f>
        <v xml:space="preserve">januari </v>
      </c>
      <c r="C1034">
        <v>-10.42</v>
      </c>
      <c r="D1034" t="s">
        <v>35</v>
      </c>
      <c r="F1034" t="s">
        <v>18</v>
      </c>
      <c r="G1034">
        <f>IF(F1034="Uitgave", -ABS(C1034), ABS(C1034))</f>
        <v>-10.42</v>
      </c>
      <c r="H1034" t="str">
        <f>VLOOKUP(Tabel1[[#This Row],[categorie]],Lijst!A:B,2,FALSE)</f>
        <v>Variabel</v>
      </c>
      <c r="I1034" t="str">
        <f>IF(OR(AND(F1034="Uitgave", C1034&lt;0), AND(F1034="Inkomst", C1034&gt;0)), "OK", "FOUT")</f>
        <v>OK</v>
      </c>
    </row>
    <row r="1035" spans="1:9" x14ac:dyDescent="0.3">
      <c r="A1035" s="2">
        <v>45685</v>
      </c>
      <c r="B1035" t="str">
        <f>TEXT(A1035,"mmmm ")</f>
        <v xml:space="preserve">januari </v>
      </c>
      <c r="C1035">
        <v>-6.7</v>
      </c>
      <c r="D1035" t="s">
        <v>3</v>
      </c>
      <c r="F1035" t="s">
        <v>18</v>
      </c>
      <c r="G1035">
        <f>IF(F1035="Uitgave", -ABS(C1035), ABS(C1035))</f>
        <v>-6.7</v>
      </c>
      <c r="H1035" t="str">
        <f>VLOOKUP(Tabel1[[#This Row],[categorie]],Lijst!A:B,2,FALSE)</f>
        <v>Vast</v>
      </c>
      <c r="I1035" t="str">
        <f>IF(OR(AND(F1035="Uitgave", C1035&lt;0), AND(F1035="Inkomst", C1035&gt;0)), "OK", "FOUT")</f>
        <v>OK</v>
      </c>
    </row>
    <row r="1036" spans="1:9" x14ac:dyDescent="0.3">
      <c r="A1036" s="2">
        <v>45685</v>
      </c>
      <c r="B1036" t="str">
        <f>TEXT(A1036,"mmmm ")</f>
        <v xml:space="preserve">januari </v>
      </c>
      <c r="C1036">
        <v>-4.5999999999999996</v>
      </c>
      <c r="D1036" t="s">
        <v>3</v>
      </c>
      <c r="F1036" t="s">
        <v>18</v>
      </c>
      <c r="G1036">
        <f>IF(F1036="Uitgave", -ABS(C1036), ABS(C1036))</f>
        <v>-4.5999999999999996</v>
      </c>
      <c r="H1036" t="str">
        <f>VLOOKUP(Tabel1[[#This Row],[categorie]],Lijst!A:B,2,FALSE)</f>
        <v>Vast</v>
      </c>
      <c r="I1036" t="str">
        <f>IF(OR(AND(F1036="Uitgave", C1036&lt;0), AND(F1036="Inkomst", C1036&gt;0)), "OK", "FOUT")</f>
        <v>OK</v>
      </c>
    </row>
    <row r="1037" spans="1:9" x14ac:dyDescent="0.3">
      <c r="A1037" s="2">
        <v>45685</v>
      </c>
      <c r="B1037" t="str">
        <f>TEXT(A1037,"mmmm ")</f>
        <v xml:space="preserve">januari </v>
      </c>
      <c r="C1037">
        <v>-3.21</v>
      </c>
      <c r="D1037" t="s">
        <v>3</v>
      </c>
      <c r="F1037" t="s">
        <v>18</v>
      </c>
      <c r="G1037">
        <f>IF(F1037="Uitgave", -ABS(C1037), ABS(C1037))</f>
        <v>-3.21</v>
      </c>
      <c r="H1037" t="str">
        <f>VLOOKUP(Tabel1[[#This Row],[categorie]],Lijst!A:B,2,FALSE)</f>
        <v>Vast</v>
      </c>
      <c r="I1037" t="str">
        <f>IF(OR(AND(F1037="Uitgave", C1037&lt;0), AND(F1037="Inkomst", C1037&gt;0)), "OK", "FOUT")</f>
        <v>OK</v>
      </c>
    </row>
    <row r="1038" spans="1:9" x14ac:dyDescent="0.3">
      <c r="A1038" s="2">
        <v>45685</v>
      </c>
      <c r="B1038" t="str">
        <f>TEXT(A1038,"mmmm ")</f>
        <v xml:space="preserve">januari </v>
      </c>
      <c r="C1038">
        <v>-1.5</v>
      </c>
      <c r="D1038" t="s">
        <v>26</v>
      </c>
      <c r="F1038" t="s">
        <v>18</v>
      </c>
      <c r="G1038">
        <f>IF(F1038="Uitgave", -ABS(C1038), ABS(C1038))</f>
        <v>-1.5</v>
      </c>
      <c r="H1038" t="str">
        <f>VLOOKUP(Tabel1[[#This Row],[categorie]],Lijst!A:B,2,FALSE)</f>
        <v>Variabel</v>
      </c>
      <c r="I1038" t="str">
        <f>IF(OR(AND(F1038="Uitgave", C1038&lt;0), AND(F1038="Inkomst", C1038&gt;0)), "OK", "FOUT")</f>
        <v>OK</v>
      </c>
    </row>
    <row r="1039" spans="1:9" x14ac:dyDescent="0.3">
      <c r="A1039" s="2">
        <v>45685</v>
      </c>
      <c r="B1039" t="str">
        <f>TEXT(A1039,"mmmm ")</f>
        <v xml:space="preserve">januari </v>
      </c>
      <c r="C1039">
        <v>20</v>
      </c>
      <c r="D1039" t="s">
        <v>82</v>
      </c>
      <c r="F1039" t="s">
        <v>17</v>
      </c>
      <c r="G1039">
        <f>IF(F1039="Uitgave", -ABS(C1039), ABS(C1039))</f>
        <v>20</v>
      </c>
      <c r="H1039" t="str">
        <f>VLOOKUP(Tabel1[[#This Row],[categorie]],Lijst!A:B,2,FALSE)</f>
        <v>Vast</v>
      </c>
      <c r="I1039" t="str">
        <f>IF(OR(AND(F1039="Uitgave", C1039&lt;0), AND(F1039="Inkomst", C1039&gt;0)), "OK", "FOUT")</f>
        <v>OK</v>
      </c>
    </row>
    <row r="1040" spans="1:9" x14ac:dyDescent="0.3">
      <c r="A1040" s="2">
        <v>45686</v>
      </c>
      <c r="B1040" t="str">
        <f>TEXT(A1040,"mmmm ")</f>
        <v xml:space="preserve">januari </v>
      </c>
      <c r="C1040">
        <v>-209.35</v>
      </c>
      <c r="D1040" t="s">
        <v>14</v>
      </c>
      <c r="F1040" t="s">
        <v>18</v>
      </c>
      <c r="G1040">
        <f>IF(F1040="Uitgave", -ABS(C1040), ABS(C1040))</f>
        <v>-209.35</v>
      </c>
      <c r="H1040" t="str">
        <f>VLOOKUP(Tabel1[[#This Row],[categorie]],Lijst!A:B,2,FALSE)</f>
        <v>Variabel</v>
      </c>
      <c r="I1040" t="str">
        <f>IF(OR(AND(F1040="Uitgave", C1040&lt;0), AND(F1040="Inkomst", C1040&gt;0)), "OK", "FOUT")</f>
        <v>OK</v>
      </c>
    </row>
    <row r="1041" spans="1:9" x14ac:dyDescent="0.3">
      <c r="A1041" s="2">
        <v>45686</v>
      </c>
      <c r="B1041" t="str">
        <f>TEXT(A1041,"mmmm ")</f>
        <v xml:space="preserve">januari </v>
      </c>
      <c r="C1041">
        <v>-32.799999999999997</v>
      </c>
      <c r="D1041" t="s">
        <v>9</v>
      </c>
      <c r="F1041" t="s">
        <v>18</v>
      </c>
      <c r="G1041">
        <f>IF(F1041="Uitgave", -ABS(C1041), ABS(C1041))</f>
        <v>-32.799999999999997</v>
      </c>
      <c r="H1041" t="str">
        <f>VLOOKUP(Tabel1[[#This Row],[categorie]],Lijst!A:B,2,FALSE)</f>
        <v>Variabel</v>
      </c>
      <c r="I1041" t="str">
        <f>IF(OR(AND(F1041="Uitgave", C1041&lt;0), AND(F1041="Inkomst", C1041&gt;0)), "OK", "FOUT")</f>
        <v>OK</v>
      </c>
    </row>
    <row r="1042" spans="1:9" x14ac:dyDescent="0.3">
      <c r="A1042" s="2">
        <v>45686</v>
      </c>
      <c r="B1042" t="str">
        <f>TEXT(A1042,"mmmm ")</f>
        <v xml:space="preserve">januari </v>
      </c>
      <c r="C1042">
        <v>-11.05</v>
      </c>
      <c r="D1042" t="s">
        <v>3</v>
      </c>
      <c r="F1042" t="s">
        <v>18</v>
      </c>
      <c r="G1042">
        <f>IF(F1042="Uitgave", -ABS(C1042), ABS(C1042))</f>
        <v>-11.05</v>
      </c>
      <c r="H1042" t="str">
        <f>VLOOKUP(Tabel1[[#This Row],[categorie]],Lijst!A:B,2,FALSE)</f>
        <v>Vast</v>
      </c>
      <c r="I1042" t="str">
        <f>IF(OR(AND(F1042="Uitgave", C1042&lt;0), AND(F1042="Inkomst", C1042&gt;0)), "OK", "FOUT")</f>
        <v>OK</v>
      </c>
    </row>
    <row r="1043" spans="1:9" x14ac:dyDescent="0.3">
      <c r="A1043" s="2">
        <v>45686</v>
      </c>
      <c r="B1043" t="str">
        <f>TEXT(A1043,"mmmm ")</f>
        <v xml:space="preserve">januari </v>
      </c>
      <c r="C1043">
        <v>-6.79</v>
      </c>
      <c r="D1043" t="s">
        <v>53</v>
      </c>
      <c r="F1043" t="s">
        <v>18</v>
      </c>
      <c r="G1043">
        <f>IF(F1043="Uitgave", -ABS(C1043), ABS(C1043))</f>
        <v>-6.79</v>
      </c>
      <c r="H1043" t="str">
        <f>VLOOKUP(Tabel1[[#This Row],[categorie]],Lijst!A:B,2,FALSE)</f>
        <v>Variabel</v>
      </c>
      <c r="I1043" t="str">
        <f>IF(OR(AND(F1043="Uitgave", C1043&lt;0), AND(F1043="Inkomst", C1043&gt;0)), "OK", "FOUT")</f>
        <v>OK</v>
      </c>
    </row>
    <row r="1044" spans="1:9" x14ac:dyDescent="0.3">
      <c r="A1044" s="2">
        <v>45687</v>
      </c>
      <c r="B1044" t="str">
        <f>TEXT(A1044,"mmmm ")</f>
        <v xml:space="preserve">januari </v>
      </c>
      <c r="C1044">
        <v>-449.06</v>
      </c>
      <c r="D1044" t="s">
        <v>73</v>
      </c>
      <c r="F1044" t="s">
        <v>18</v>
      </c>
      <c r="G1044">
        <f>IF(F1044="Uitgave", -ABS(C1044), ABS(C1044))</f>
        <v>-449.06</v>
      </c>
      <c r="H1044" t="str">
        <f>VLOOKUP(Tabel1[[#This Row],[categorie]],Lijst!A:B,2,FALSE)</f>
        <v>Vast</v>
      </c>
      <c r="I1044" t="str">
        <f>IF(OR(AND(F1044="Uitgave", C1044&lt;0), AND(F1044="Inkomst", C1044&gt;0)), "OK", "FOUT")</f>
        <v>OK</v>
      </c>
    </row>
    <row r="1045" spans="1:9" x14ac:dyDescent="0.3">
      <c r="A1045" s="2">
        <v>45687</v>
      </c>
      <c r="B1045" t="str">
        <f>TEXT(A1045,"mmmm ")</f>
        <v xml:space="preserve">januari </v>
      </c>
      <c r="C1045">
        <v>-137.06</v>
      </c>
      <c r="D1045" t="s">
        <v>73</v>
      </c>
      <c r="F1045" t="s">
        <v>18</v>
      </c>
      <c r="G1045">
        <f>IF(F1045="Uitgave", -ABS(C1045), ABS(C1045))</f>
        <v>-137.06</v>
      </c>
      <c r="H1045" t="str">
        <f>VLOOKUP(Tabel1[[#This Row],[categorie]],Lijst!A:B,2,FALSE)</f>
        <v>Vast</v>
      </c>
      <c r="I1045" t="str">
        <f>IF(OR(AND(F1045="Uitgave", C1045&lt;0), AND(F1045="Inkomst", C1045&gt;0)), "OK", "FOUT")</f>
        <v>OK</v>
      </c>
    </row>
    <row r="1046" spans="1:9" x14ac:dyDescent="0.3">
      <c r="A1046" s="2">
        <v>45687</v>
      </c>
      <c r="B1046" t="str">
        <f>TEXT(A1046,"mmmm ")</f>
        <v xml:space="preserve">januari </v>
      </c>
      <c r="C1046">
        <v>-66.23</v>
      </c>
      <c r="D1046" t="s">
        <v>23</v>
      </c>
      <c r="F1046" t="s">
        <v>18</v>
      </c>
      <c r="G1046">
        <f>IF(F1046="Uitgave", -ABS(C1046), ABS(C1046))</f>
        <v>-66.23</v>
      </c>
      <c r="H1046" t="str">
        <f>VLOOKUP(Tabel1[[#This Row],[categorie]],Lijst!A:B,2,FALSE)</f>
        <v>Vast</v>
      </c>
      <c r="I1046" t="str">
        <f>IF(OR(AND(F1046="Uitgave", C1046&lt;0), AND(F1046="Inkomst", C1046&gt;0)), "OK", "FOUT")</f>
        <v>OK</v>
      </c>
    </row>
    <row r="1047" spans="1:9" x14ac:dyDescent="0.3">
      <c r="A1047" s="2">
        <v>45687</v>
      </c>
      <c r="B1047" t="str">
        <f>TEXT(A1047,"mmmm ")</f>
        <v xml:space="preserve">januari </v>
      </c>
      <c r="C1047">
        <v>-10</v>
      </c>
      <c r="D1047" t="s">
        <v>35</v>
      </c>
      <c r="F1047" t="s">
        <v>18</v>
      </c>
      <c r="G1047">
        <f>IF(F1047="Uitgave", -ABS(C1047), ABS(C1047))</f>
        <v>-10</v>
      </c>
      <c r="H1047" t="str">
        <f>VLOOKUP(Tabel1[[#This Row],[categorie]],Lijst!A:B,2,FALSE)</f>
        <v>Variabel</v>
      </c>
      <c r="I1047" t="str">
        <f>IF(OR(AND(F1047="Uitgave", C1047&lt;0), AND(F1047="Inkomst", C1047&gt;0)), "OK", "FOUT")</f>
        <v>OK</v>
      </c>
    </row>
    <row r="1048" spans="1:9" x14ac:dyDescent="0.3">
      <c r="A1048" s="2">
        <v>45687</v>
      </c>
      <c r="B1048" t="str">
        <f>TEXT(A1048,"mmmm ")</f>
        <v xml:space="preserve">januari </v>
      </c>
      <c r="C1048">
        <v>-9.39</v>
      </c>
      <c r="D1048" t="s">
        <v>3</v>
      </c>
      <c r="F1048" t="s">
        <v>18</v>
      </c>
      <c r="G1048">
        <f>IF(F1048="Uitgave", -ABS(C1048), ABS(C1048))</f>
        <v>-9.39</v>
      </c>
      <c r="H1048" t="str">
        <f>VLOOKUP(Tabel1[[#This Row],[categorie]],Lijst!A:B,2,FALSE)</f>
        <v>Vast</v>
      </c>
      <c r="I1048" t="str">
        <f>IF(OR(AND(F1048="Uitgave", C1048&lt;0), AND(F1048="Inkomst", C1048&gt;0)), "OK", "FOUT")</f>
        <v>OK</v>
      </c>
    </row>
    <row r="1049" spans="1:9" x14ac:dyDescent="0.3">
      <c r="A1049" s="2">
        <v>45687</v>
      </c>
      <c r="B1049" t="str">
        <f>TEXT(A1049,"mmmm ")</f>
        <v xml:space="preserve">januari </v>
      </c>
      <c r="C1049">
        <v>-6.16</v>
      </c>
      <c r="D1049" t="s">
        <v>3</v>
      </c>
      <c r="F1049" t="s">
        <v>18</v>
      </c>
      <c r="G1049">
        <f>IF(F1049="Uitgave", -ABS(C1049), ABS(C1049))</f>
        <v>-6.16</v>
      </c>
      <c r="H1049" t="str">
        <f>VLOOKUP(Tabel1[[#This Row],[categorie]],Lijst!A:B,2,FALSE)</f>
        <v>Vast</v>
      </c>
      <c r="I1049" t="str">
        <f>IF(OR(AND(F1049="Uitgave", C1049&lt;0), AND(F1049="Inkomst", C1049&gt;0)), "OK", "FOUT")</f>
        <v>OK</v>
      </c>
    </row>
    <row r="1050" spans="1:9" x14ac:dyDescent="0.3">
      <c r="A1050" s="2">
        <v>45687</v>
      </c>
      <c r="B1050" t="str">
        <f>TEXT(A1050,"mmmm ")</f>
        <v xml:space="preserve">januari </v>
      </c>
      <c r="C1050">
        <v>-5.99</v>
      </c>
      <c r="D1050" t="s">
        <v>3</v>
      </c>
      <c r="F1050" t="s">
        <v>18</v>
      </c>
      <c r="G1050">
        <f>IF(F1050="Uitgave", -ABS(C1050), ABS(C1050))</f>
        <v>-5.99</v>
      </c>
      <c r="H1050" t="str">
        <f>VLOOKUP(Tabel1[[#This Row],[categorie]],Lijst!A:B,2,FALSE)</f>
        <v>Vast</v>
      </c>
      <c r="I1050" t="str">
        <f>IF(OR(AND(F1050="Uitgave", C1050&lt;0), AND(F1050="Inkomst", C1050&gt;0)), "OK", "FOUT")</f>
        <v>OK</v>
      </c>
    </row>
    <row r="1051" spans="1:9" x14ac:dyDescent="0.3">
      <c r="A1051" s="2">
        <v>45687</v>
      </c>
      <c r="B1051" t="str">
        <f>TEXT(A1051,"mmmm ")</f>
        <v xml:space="preserve">januari </v>
      </c>
      <c r="C1051">
        <v>600</v>
      </c>
      <c r="D1051" t="s">
        <v>14</v>
      </c>
      <c r="F1051" t="s">
        <v>17</v>
      </c>
      <c r="G1051">
        <f>IF(F1051="Uitgave", -ABS(C1051), ABS(C1051))</f>
        <v>600</v>
      </c>
      <c r="H1051" t="str">
        <f>VLOOKUP(Tabel1[[#This Row],[categorie]],Lijst!A:B,2,FALSE)</f>
        <v>Variabel</v>
      </c>
      <c r="I1051" t="str">
        <f>IF(OR(AND(F1051="Uitgave", C1051&lt;0), AND(F1051="Inkomst", C1051&gt;0)), "OK", "FOUT")</f>
        <v>OK</v>
      </c>
    </row>
    <row r="1052" spans="1:9" x14ac:dyDescent="0.3">
      <c r="A1052" s="2">
        <v>45688</v>
      </c>
      <c r="B1052" t="str">
        <f>TEXT(A1052,"mmmm ")</f>
        <v xml:space="preserve">januari </v>
      </c>
      <c r="C1052">
        <v>-44.64</v>
      </c>
      <c r="D1052" t="str" cm="1">
        <f t="array" ref="D1052">IFERROR(
  _xlfn.XLOOKUP(TRUE, ISNUMBER(FIND(Trefwoorden!$A$2:$A$99, E1052)), Trefwoorden!$B$2:$B$99),
  "Onbekend"
)</f>
        <v>Hospitalisatie</v>
      </c>
      <c r="E1052" t="s">
        <v>139</v>
      </c>
      <c r="F1052" t="s">
        <v>18</v>
      </c>
      <c r="G1052">
        <f>IF(F1052="Uitgave", -ABS(C1052), ABS(C1052))</f>
        <v>-44.64</v>
      </c>
      <c r="H1052" t="str">
        <f>VLOOKUP(Tabel1[[#This Row],[categorie]],Lijst!A:B,2,FALSE)</f>
        <v>Vast</v>
      </c>
      <c r="I1052" t="str">
        <f>IF(OR(AND(F1052="Uitgave", C1052&lt;0), AND(F1052="Inkomst", C1052&gt;0)), "OK", "FOUT")</f>
        <v>OK</v>
      </c>
    </row>
    <row r="1053" spans="1:9" x14ac:dyDescent="0.3">
      <c r="A1053" s="2">
        <v>45688</v>
      </c>
      <c r="B1053" t="str">
        <f>TEXT(A1053,"mmmm ")</f>
        <v xml:space="preserve">januari </v>
      </c>
      <c r="C1053">
        <v>-11.45</v>
      </c>
      <c r="D1053" t="s">
        <v>3</v>
      </c>
      <c r="F1053" t="s">
        <v>18</v>
      </c>
      <c r="G1053">
        <f>IF(F1053="Uitgave", -ABS(C1053), ABS(C1053))</f>
        <v>-11.45</v>
      </c>
      <c r="H1053" t="str">
        <f>VLOOKUP(Tabel1[[#This Row],[categorie]],Lijst!A:B,2,FALSE)</f>
        <v>Vast</v>
      </c>
      <c r="I1053" t="str">
        <f>IF(OR(AND(F1053="Uitgave", C1053&lt;0), AND(F1053="Inkomst", C1053&gt;0)), "OK", "FOUT")</f>
        <v>OK</v>
      </c>
    </row>
    <row r="1054" spans="1:9" x14ac:dyDescent="0.3">
      <c r="A1054" s="2">
        <v>45688</v>
      </c>
      <c r="B1054" t="str">
        <f>TEXT(A1054,"mmmm ")</f>
        <v xml:space="preserve">januari </v>
      </c>
      <c r="C1054">
        <v>-6.28</v>
      </c>
      <c r="D1054" t="s">
        <v>3</v>
      </c>
      <c r="F1054" t="s">
        <v>18</v>
      </c>
      <c r="G1054">
        <f>IF(F1054="Uitgave", -ABS(C1054), ABS(C1054))</f>
        <v>-6.28</v>
      </c>
      <c r="H1054" t="str">
        <f>VLOOKUP(Tabel1[[#This Row],[categorie]],Lijst!A:B,2,FALSE)</f>
        <v>Vast</v>
      </c>
      <c r="I1054" t="str">
        <f>IF(OR(AND(F1054="Uitgave", C1054&lt;0), AND(F1054="Inkomst", C1054&gt;0)), "OK", "FOUT")</f>
        <v>OK</v>
      </c>
    </row>
    <row r="1055" spans="1:9" x14ac:dyDescent="0.3">
      <c r="A1055" s="2">
        <v>45688</v>
      </c>
      <c r="B1055" t="str">
        <f>TEXT(A1055,"mmmm ")</f>
        <v xml:space="preserve">januari </v>
      </c>
      <c r="C1055">
        <v>-5.89</v>
      </c>
      <c r="D1055" t="s">
        <v>3</v>
      </c>
      <c r="F1055" t="s">
        <v>18</v>
      </c>
      <c r="G1055">
        <f>IF(F1055="Uitgave", -ABS(C1055), ABS(C1055))</f>
        <v>-5.89</v>
      </c>
      <c r="H1055" t="str">
        <f>VLOOKUP(Tabel1[[#This Row],[categorie]],Lijst!A:B,2,FALSE)</f>
        <v>Vast</v>
      </c>
      <c r="I1055" t="str">
        <f>IF(OR(AND(F1055="Uitgave", C1055&lt;0), AND(F1055="Inkomst", C1055&gt;0)), "OK", "FOUT")</f>
        <v>OK</v>
      </c>
    </row>
    <row r="1056" spans="1:9" x14ac:dyDescent="0.3">
      <c r="A1056" s="2">
        <v>45688</v>
      </c>
      <c r="B1056" t="str">
        <f>TEXT(A1056,"mmmm ")</f>
        <v xml:space="preserve">januari </v>
      </c>
      <c r="C1056">
        <v>-4.9000000000000004</v>
      </c>
      <c r="D1056" t="s">
        <v>3</v>
      </c>
      <c r="F1056" t="s">
        <v>18</v>
      </c>
      <c r="G1056">
        <f>IF(F1056="Uitgave", -ABS(C1056), ABS(C1056))</f>
        <v>-4.9000000000000004</v>
      </c>
      <c r="H1056" t="str">
        <f>VLOOKUP(Tabel1[[#This Row],[categorie]],Lijst!A:B,2,FALSE)</f>
        <v>Vast</v>
      </c>
      <c r="I1056" t="str">
        <f>IF(OR(AND(F1056="Uitgave", C1056&lt;0), AND(F1056="Inkomst", C1056&gt;0)), "OK", "FOUT")</f>
        <v>OK</v>
      </c>
    </row>
    <row r="1057" spans="1:9" x14ac:dyDescent="0.3">
      <c r="A1057" s="2">
        <v>45688</v>
      </c>
      <c r="B1057" t="str">
        <f>TEXT(A1057,"mmmm ")</f>
        <v xml:space="preserve">januari </v>
      </c>
      <c r="C1057">
        <v>-4</v>
      </c>
      <c r="D1057" t="s">
        <v>3</v>
      </c>
      <c r="F1057" t="s">
        <v>18</v>
      </c>
      <c r="G1057">
        <f>IF(F1057="Uitgave", -ABS(C1057), ABS(C1057))</f>
        <v>-4</v>
      </c>
      <c r="H1057" t="str">
        <f>VLOOKUP(Tabel1[[#This Row],[categorie]],Lijst!A:B,2,FALSE)</f>
        <v>Vast</v>
      </c>
      <c r="I1057" t="str">
        <f>IF(OR(AND(F1057="Uitgave", C1057&lt;0), AND(F1057="Inkomst", C1057&gt;0)), "OK", "FOUT")</f>
        <v>OK</v>
      </c>
    </row>
    <row r="1058" spans="1:9" x14ac:dyDescent="0.3">
      <c r="A1058" s="2">
        <v>45688</v>
      </c>
      <c r="B1058" t="str">
        <f>TEXT(A1058,"mmmm ")</f>
        <v xml:space="preserve">januari </v>
      </c>
      <c r="C1058">
        <v>-3.9</v>
      </c>
      <c r="D1058" t="s">
        <v>3</v>
      </c>
      <c r="F1058" t="s">
        <v>18</v>
      </c>
      <c r="G1058">
        <f>IF(F1058="Uitgave", -ABS(C1058), ABS(C1058))</f>
        <v>-3.9</v>
      </c>
      <c r="H1058" t="str">
        <f>VLOOKUP(Tabel1[[#This Row],[categorie]],Lijst!A:B,2,FALSE)</f>
        <v>Vast</v>
      </c>
      <c r="I1058" t="str">
        <f>IF(OR(AND(F1058="Uitgave", C1058&lt;0), AND(F1058="Inkomst", C1058&gt;0)), "OK", "FOUT")</f>
        <v>OK</v>
      </c>
    </row>
    <row r="1059" spans="1:9" x14ac:dyDescent="0.3">
      <c r="A1059" s="2">
        <v>45688</v>
      </c>
      <c r="B1059" t="str">
        <f>TEXT(A1059,"mmmm ")</f>
        <v xml:space="preserve">januari </v>
      </c>
      <c r="C1059">
        <v>-1.5</v>
      </c>
      <c r="D1059" t="s">
        <v>26</v>
      </c>
      <c r="F1059" t="s">
        <v>18</v>
      </c>
      <c r="G1059">
        <f>IF(F1059="Uitgave", -ABS(C1059), ABS(C1059))</f>
        <v>-1.5</v>
      </c>
      <c r="H1059" t="str">
        <f>VLOOKUP(Tabel1[[#This Row],[categorie]],Lijst!A:B,2,FALSE)</f>
        <v>Variabel</v>
      </c>
      <c r="I1059" t="str">
        <f>IF(OR(AND(F1059="Uitgave", C1059&lt;0), AND(F1059="Inkomst", C1059&gt;0)), "OK", "FOUT")</f>
        <v>OK</v>
      </c>
    </row>
    <row r="1060" spans="1:9" x14ac:dyDescent="0.3">
      <c r="A1060" s="2">
        <v>45689</v>
      </c>
      <c r="B1060" t="str">
        <f>TEXT(A1060,"mmmm ")</f>
        <v xml:space="preserve">februari </v>
      </c>
      <c r="C1060">
        <v>2206.9299999999998</v>
      </c>
      <c r="D1060" t="s">
        <v>83</v>
      </c>
      <c r="F1060" t="s">
        <v>17</v>
      </c>
      <c r="G1060">
        <f>IF(F1060="Uitgave", -ABS(C1060), ABS(C1060))</f>
        <v>2206.9299999999998</v>
      </c>
      <c r="H1060" t="str">
        <f>VLOOKUP(Tabel1[[#This Row],[categorie]],Lijst!A:B,2,FALSE)</f>
        <v>Inkomsten</v>
      </c>
      <c r="I1060" t="str">
        <f>IF(OR(AND(F1060="Uitgave", C1060&lt;0), AND(F1060="Inkomst", C1060&gt;0)), "OK", "FOUT")</f>
        <v>OK</v>
      </c>
    </row>
    <row r="1061" spans="1:9" x14ac:dyDescent="0.3">
      <c r="A1061" s="2">
        <v>45689</v>
      </c>
      <c r="B1061" t="str">
        <f>TEXT(A1061,"mmmm ")</f>
        <v xml:space="preserve">februari </v>
      </c>
      <c r="C1061">
        <v>2449.6</v>
      </c>
      <c r="D1061" t="s">
        <v>83</v>
      </c>
      <c r="F1061" t="s">
        <v>17</v>
      </c>
      <c r="G1061">
        <f>IF(F1061="Uitgave", -ABS(C1061), ABS(C1061))</f>
        <v>2449.6</v>
      </c>
      <c r="H1061" t="str">
        <f>VLOOKUP(Tabel1[[#This Row],[categorie]],Lijst!A:B,2,FALSE)</f>
        <v>Inkomsten</v>
      </c>
      <c r="I1061" t="str">
        <f>IF(OR(AND(F1061="Uitgave", C1061&lt;0), AND(F1061="Inkomst", C1061&gt;0)), "OK", "FOUT")</f>
        <v>OK</v>
      </c>
    </row>
    <row r="1062" spans="1:9" x14ac:dyDescent="0.3">
      <c r="A1062" s="2">
        <v>45689</v>
      </c>
      <c r="B1062" t="str">
        <f>TEXT(A1062,"mmmm ")</f>
        <v xml:space="preserve">februari </v>
      </c>
      <c r="C1062">
        <v>-22.89</v>
      </c>
      <c r="D1062" t="s">
        <v>52</v>
      </c>
      <c r="F1062" t="s">
        <v>18</v>
      </c>
      <c r="G1062">
        <f>IF(F1062="Uitgave", -ABS(C1062), ABS(C1062))</f>
        <v>-22.89</v>
      </c>
      <c r="H1062" t="str">
        <f>VLOOKUP(Tabel1[[#This Row],[categorie]],Lijst!A:B,2,FALSE)</f>
        <v>Variabel</v>
      </c>
      <c r="I1062" t="str">
        <f>IF(OR(AND(F1062="Uitgave", C1062&lt;0), AND(F1062="Inkomst", C1062&gt;0)), "OK", "FOUT")</f>
        <v>OK</v>
      </c>
    </row>
    <row r="1063" spans="1:9" x14ac:dyDescent="0.3">
      <c r="A1063" s="2">
        <v>45689</v>
      </c>
      <c r="B1063" t="str">
        <f>TEXT(A1063,"mmmm ")</f>
        <v xml:space="preserve">februari </v>
      </c>
      <c r="C1063">
        <v>-25</v>
      </c>
      <c r="D1063" t="s">
        <v>43</v>
      </c>
      <c r="F1063" t="s">
        <v>18</v>
      </c>
      <c r="G1063">
        <f>IF(F1063="Uitgave", -ABS(C1063), ABS(C1063))</f>
        <v>-25</v>
      </c>
      <c r="H1063" t="str">
        <f>VLOOKUP(Tabel1[[#This Row],[categorie]],Lijst!A:B,2,FALSE)</f>
        <v>Vast</v>
      </c>
      <c r="I1063" t="str">
        <f>IF(OR(AND(F1063="Uitgave", C1063&lt;0), AND(F1063="Inkomst", C1063&gt;0)), "OK", "FOUT")</f>
        <v>OK</v>
      </c>
    </row>
    <row r="1064" spans="1:9" x14ac:dyDescent="0.3">
      <c r="A1064" s="2">
        <v>45689</v>
      </c>
      <c r="B1064" t="str">
        <f>TEXT(A1064,"mmmm ")</f>
        <v xml:space="preserve">februari </v>
      </c>
      <c r="C1064">
        <v>-13.2</v>
      </c>
      <c r="D1064" t="s">
        <v>9</v>
      </c>
      <c r="F1064" t="s">
        <v>18</v>
      </c>
      <c r="G1064">
        <f>IF(F1064="Uitgave", -ABS(C1064), ABS(C1064))</f>
        <v>-13.2</v>
      </c>
      <c r="H1064" t="str">
        <f>VLOOKUP(Tabel1[[#This Row],[categorie]],Lijst!A:B,2,FALSE)</f>
        <v>Variabel</v>
      </c>
      <c r="I1064" t="str">
        <f>IF(OR(AND(F1064="Uitgave", C1064&lt;0), AND(F1064="Inkomst", C1064&gt;0)), "OK", "FOUT")</f>
        <v>OK</v>
      </c>
    </row>
    <row r="1065" spans="1:9" x14ac:dyDescent="0.3">
      <c r="A1065" s="2">
        <v>45690</v>
      </c>
      <c r="B1065" t="str">
        <f>TEXT(A1065,"mmmm ")</f>
        <v xml:space="preserve">februari </v>
      </c>
      <c r="C1065">
        <v>-13.99</v>
      </c>
      <c r="D1065" t="s">
        <v>45</v>
      </c>
      <c r="F1065" t="s">
        <v>18</v>
      </c>
      <c r="G1065">
        <f>IF(F1065="Uitgave", -ABS(C1065), ABS(C1065))</f>
        <v>-13.99</v>
      </c>
      <c r="H1065" t="str">
        <f>VLOOKUP(Tabel1[[#This Row],[categorie]],Lijst!A:B,2,FALSE)</f>
        <v>Variabel</v>
      </c>
      <c r="I1065" t="str">
        <f>IF(OR(AND(F1065="Uitgave", C1065&lt;0), AND(F1065="Inkomst", C1065&gt;0)), "OK", "FOUT")</f>
        <v>OK</v>
      </c>
    </row>
    <row r="1066" spans="1:9" x14ac:dyDescent="0.3">
      <c r="A1066" s="2">
        <v>45691</v>
      </c>
      <c r="B1066" t="str">
        <f>TEXT(A1066,"mmmm ")</f>
        <v xml:space="preserve">februari </v>
      </c>
      <c r="C1066">
        <v>-88.5</v>
      </c>
      <c r="D1066" t="s">
        <v>9</v>
      </c>
      <c r="F1066" t="s">
        <v>18</v>
      </c>
      <c r="G1066">
        <f>IF(F1066="Uitgave", -ABS(C1066), ABS(C1066))</f>
        <v>-88.5</v>
      </c>
      <c r="H1066" t="str">
        <f>VLOOKUP(Tabel1[[#This Row],[categorie]],Lijst!A:B,2,FALSE)</f>
        <v>Variabel</v>
      </c>
      <c r="I1066" t="str">
        <f>IF(OR(AND(F1066="Uitgave", C1066&lt;0), AND(F1066="Inkomst", C1066&gt;0)), "OK", "FOUT")</f>
        <v>OK</v>
      </c>
    </row>
    <row r="1067" spans="1:9" x14ac:dyDescent="0.3">
      <c r="A1067" s="2">
        <v>45691</v>
      </c>
      <c r="B1067" t="str">
        <f>TEXT(A1067,"mmmm ")</f>
        <v xml:space="preserve">februari </v>
      </c>
      <c r="C1067">
        <v>-95.86</v>
      </c>
      <c r="D1067" t="s">
        <v>12</v>
      </c>
      <c r="F1067" t="s">
        <v>18</v>
      </c>
      <c r="G1067">
        <f>IF(F1067="Uitgave", -ABS(C1067), ABS(C1067))</f>
        <v>-95.86</v>
      </c>
      <c r="H1067" t="str">
        <f>VLOOKUP(Tabel1[[#This Row],[categorie]],Lijst!A:B,2,FALSE)</f>
        <v>Vast</v>
      </c>
      <c r="I1067" t="str">
        <f>IF(OR(AND(F1067="Uitgave", C1067&lt;0), AND(F1067="Inkomst", C1067&gt;0)), "OK", "FOUT")</f>
        <v>OK</v>
      </c>
    </row>
    <row r="1068" spans="1:9" x14ac:dyDescent="0.3">
      <c r="A1068" s="2">
        <v>45691</v>
      </c>
      <c r="B1068" t="str">
        <f>TEXT(A1068,"mmmm ")</f>
        <v xml:space="preserve">februari </v>
      </c>
      <c r="C1068">
        <v>-5</v>
      </c>
      <c r="D1068" t="s">
        <v>3</v>
      </c>
      <c r="F1068" t="s">
        <v>18</v>
      </c>
      <c r="G1068">
        <f>IF(F1068="Uitgave", -ABS(C1068), ABS(C1068))</f>
        <v>-5</v>
      </c>
      <c r="H1068" t="str">
        <f>VLOOKUP(Tabel1[[#This Row],[categorie]],Lijst!A:B,2,FALSE)</f>
        <v>Vast</v>
      </c>
      <c r="I1068" t="str">
        <f>IF(OR(AND(F1068="Uitgave", C1068&lt;0), AND(F1068="Inkomst", C1068&gt;0)), "OK", "FOUT")</f>
        <v>OK</v>
      </c>
    </row>
    <row r="1069" spans="1:9" x14ac:dyDescent="0.3">
      <c r="A1069" s="2">
        <v>45691</v>
      </c>
      <c r="B1069" t="str">
        <f>TEXT(A1069,"mmmm ")</f>
        <v xml:space="preserve">februari </v>
      </c>
      <c r="C1069">
        <v>-9.35</v>
      </c>
      <c r="D1069" t="s">
        <v>13</v>
      </c>
      <c r="F1069" t="s">
        <v>18</v>
      </c>
      <c r="G1069">
        <f>IF(F1069="Uitgave", -ABS(C1069), ABS(C1069))</f>
        <v>-9.35</v>
      </c>
      <c r="H1069" t="str">
        <f>VLOOKUP(Tabel1[[#This Row],[categorie]],Lijst!A:B,2,FALSE)</f>
        <v>Vast</v>
      </c>
      <c r="I1069" t="str">
        <f>IF(OR(AND(F1069="Uitgave", C1069&lt;0), AND(F1069="Inkomst", C1069&gt;0)), "OK", "FOUT")</f>
        <v>OK</v>
      </c>
    </row>
    <row r="1070" spans="1:9" x14ac:dyDescent="0.3">
      <c r="A1070" s="2">
        <v>45691</v>
      </c>
      <c r="B1070" t="str">
        <f>TEXT(A1070,"mmmm ")</f>
        <v xml:space="preserve">februari </v>
      </c>
      <c r="C1070">
        <v>-5</v>
      </c>
      <c r="D1070" t="s">
        <v>13</v>
      </c>
      <c r="F1070" t="s">
        <v>18</v>
      </c>
      <c r="G1070">
        <f>IF(F1070="Uitgave", -ABS(C1070), ABS(C1070))</f>
        <v>-5</v>
      </c>
      <c r="H1070" t="str">
        <f>VLOOKUP(Tabel1[[#This Row],[categorie]],Lijst!A:B,2,FALSE)</f>
        <v>Vast</v>
      </c>
      <c r="I1070" t="str">
        <f>IF(OR(AND(F1070="Uitgave", C1070&lt;0), AND(F1070="Inkomst", C1070&gt;0)), "OK", "FOUT")</f>
        <v>OK</v>
      </c>
    </row>
    <row r="1071" spans="1:9" x14ac:dyDescent="0.3">
      <c r="A1071" s="2">
        <v>45691</v>
      </c>
      <c r="B1071" t="str">
        <f>TEXT(A1071,"mmmm ")</f>
        <v xml:space="preserve">februari </v>
      </c>
      <c r="C1071">
        <v>-19.45</v>
      </c>
      <c r="D1071" t="s">
        <v>14</v>
      </c>
      <c r="F1071" t="s">
        <v>18</v>
      </c>
      <c r="G1071">
        <f>IF(F1071="Uitgave", -ABS(C1071), ABS(C1071))</f>
        <v>-19.45</v>
      </c>
      <c r="H1071" t="str">
        <f>VLOOKUP(Tabel1[[#This Row],[categorie]],Lijst!A:B,2,FALSE)</f>
        <v>Variabel</v>
      </c>
      <c r="I1071" t="str">
        <f>IF(OR(AND(F1071="Uitgave", C1071&lt;0), AND(F1071="Inkomst", C1071&gt;0)), "OK", "FOUT")</f>
        <v>OK</v>
      </c>
    </row>
    <row r="1072" spans="1:9" x14ac:dyDescent="0.3">
      <c r="A1072" s="2">
        <v>45691</v>
      </c>
      <c r="B1072" t="str">
        <f>TEXT(A1072,"mmmm ")</f>
        <v xml:space="preserve">februari </v>
      </c>
      <c r="C1072">
        <v>-17.97</v>
      </c>
      <c r="D1072" t="s">
        <v>3</v>
      </c>
      <c r="F1072" t="s">
        <v>18</v>
      </c>
      <c r="G1072">
        <f>IF(F1072="Uitgave", -ABS(C1072), ABS(C1072))</f>
        <v>-17.97</v>
      </c>
      <c r="H1072" t="str">
        <f>VLOOKUP(Tabel1[[#This Row],[categorie]],Lijst!A:B,2,FALSE)</f>
        <v>Vast</v>
      </c>
      <c r="I1072" t="str">
        <f>IF(OR(AND(F1072="Uitgave", C1072&lt;0), AND(F1072="Inkomst", C1072&gt;0)), "OK", "FOUT")</f>
        <v>OK</v>
      </c>
    </row>
    <row r="1073" spans="1:9" x14ac:dyDescent="0.3">
      <c r="A1073" s="2">
        <v>45691</v>
      </c>
      <c r="B1073" t="str">
        <f>TEXT(A1073,"mmmm ")</f>
        <v xml:space="preserve">februari </v>
      </c>
      <c r="C1073">
        <v>-8.73</v>
      </c>
      <c r="D1073" t="s">
        <v>3</v>
      </c>
      <c r="F1073" t="s">
        <v>18</v>
      </c>
      <c r="G1073">
        <f>IF(F1073="Uitgave", -ABS(C1073), ABS(C1073))</f>
        <v>-8.73</v>
      </c>
      <c r="H1073" t="str">
        <f>VLOOKUP(Tabel1[[#This Row],[categorie]],Lijst!A:B,2,FALSE)</f>
        <v>Vast</v>
      </c>
      <c r="I1073" t="str">
        <f>IF(OR(AND(F1073="Uitgave", C1073&lt;0), AND(F1073="Inkomst", C1073&gt;0)), "OK", "FOUT")</f>
        <v>OK</v>
      </c>
    </row>
    <row r="1074" spans="1:9" x14ac:dyDescent="0.3">
      <c r="A1074" s="2">
        <v>45691</v>
      </c>
      <c r="B1074" t="str">
        <f>TEXT(A1074,"mmmm ")</f>
        <v xml:space="preserve">februari </v>
      </c>
      <c r="C1074">
        <v>-18.75</v>
      </c>
      <c r="D1074" t="s">
        <v>14</v>
      </c>
      <c r="F1074" t="s">
        <v>18</v>
      </c>
      <c r="G1074">
        <f>IF(F1074="Uitgave", -ABS(C1074), ABS(C1074))</f>
        <v>-18.75</v>
      </c>
      <c r="H1074" t="str">
        <f>VLOOKUP(Tabel1[[#This Row],[categorie]],Lijst!A:B,2,FALSE)</f>
        <v>Variabel</v>
      </c>
      <c r="I1074" t="str">
        <f>IF(OR(AND(F1074="Uitgave", C1074&lt;0), AND(F1074="Inkomst", C1074&gt;0)), "OK", "FOUT")</f>
        <v>OK</v>
      </c>
    </row>
    <row r="1075" spans="1:9" x14ac:dyDescent="0.3">
      <c r="A1075" s="2">
        <v>45691</v>
      </c>
      <c r="B1075" t="str">
        <f>TEXT(A1075,"mmmm ")</f>
        <v xml:space="preserve">februari </v>
      </c>
      <c r="C1075">
        <v>-4.71</v>
      </c>
      <c r="D1075" t="s">
        <v>3</v>
      </c>
      <c r="F1075" t="s">
        <v>18</v>
      </c>
      <c r="G1075">
        <f>IF(F1075="Uitgave", -ABS(C1075), ABS(C1075))</f>
        <v>-4.71</v>
      </c>
      <c r="H1075" t="str">
        <f>VLOOKUP(Tabel1[[#This Row],[categorie]],Lijst!A:B,2,FALSE)</f>
        <v>Vast</v>
      </c>
      <c r="I1075" t="str">
        <f>IF(OR(AND(F1075="Uitgave", C1075&lt;0), AND(F1075="Inkomst", C1075&gt;0)), "OK", "FOUT")</f>
        <v>OK</v>
      </c>
    </row>
    <row r="1076" spans="1:9" x14ac:dyDescent="0.3">
      <c r="A1076" s="2">
        <v>45691</v>
      </c>
      <c r="B1076" t="str">
        <f>TEXT(A1076,"mmmm ")</f>
        <v xml:space="preserve">februari </v>
      </c>
      <c r="C1076">
        <v>-1.5</v>
      </c>
      <c r="D1076" t="s">
        <v>26</v>
      </c>
      <c r="F1076" t="s">
        <v>18</v>
      </c>
      <c r="G1076">
        <f>IF(F1076="Uitgave", -ABS(C1076), ABS(C1076))</f>
        <v>-1.5</v>
      </c>
      <c r="H1076" t="str">
        <f>VLOOKUP(Tabel1[[#This Row],[categorie]],Lijst!A:B,2,FALSE)</f>
        <v>Variabel</v>
      </c>
      <c r="I1076" t="str">
        <f>IF(OR(AND(F1076="Uitgave", C1076&lt;0), AND(F1076="Inkomst", C1076&gt;0)), "OK", "FOUT")</f>
        <v>OK</v>
      </c>
    </row>
    <row r="1077" spans="1:9" x14ac:dyDescent="0.3">
      <c r="A1077" s="2">
        <v>45691</v>
      </c>
      <c r="B1077" t="str">
        <f>TEXT(A1077,"mmmm ")</f>
        <v xml:space="preserve">februari </v>
      </c>
      <c r="C1077">
        <v>-1.1000000000000001</v>
      </c>
      <c r="D1077" t="s">
        <v>26</v>
      </c>
      <c r="F1077" t="s">
        <v>18</v>
      </c>
      <c r="G1077">
        <f>IF(F1077="Uitgave", -ABS(C1077), ABS(C1077))</f>
        <v>-1.1000000000000001</v>
      </c>
      <c r="H1077" t="str">
        <f>VLOOKUP(Tabel1[[#This Row],[categorie]],Lijst!A:B,2,FALSE)</f>
        <v>Variabel</v>
      </c>
      <c r="I1077" t="str">
        <f>IF(OR(AND(F1077="Uitgave", C1077&lt;0), AND(F1077="Inkomst", C1077&gt;0)), "OK", "FOUT")</f>
        <v>OK</v>
      </c>
    </row>
    <row r="1078" spans="1:9" x14ac:dyDescent="0.3">
      <c r="A1078" s="2">
        <v>45691</v>
      </c>
      <c r="B1078" t="str">
        <f>TEXT(A1078,"mmmm ")</f>
        <v xml:space="preserve">februari </v>
      </c>
      <c r="C1078">
        <v>-5.99</v>
      </c>
      <c r="D1078" t="s">
        <v>3</v>
      </c>
      <c r="F1078" t="s">
        <v>18</v>
      </c>
      <c r="G1078">
        <f>IF(F1078="Uitgave", -ABS(C1078), ABS(C1078))</f>
        <v>-5.99</v>
      </c>
      <c r="H1078" t="str">
        <f>VLOOKUP(Tabel1[[#This Row],[categorie]],Lijst!A:B,2,FALSE)</f>
        <v>Vast</v>
      </c>
      <c r="I1078" t="str">
        <f>IF(OR(AND(F1078="Uitgave", C1078&lt;0), AND(F1078="Inkomst", C1078&gt;0)), "OK", "FOUT")</f>
        <v>OK</v>
      </c>
    </row>
    <row r="1079" spans="1:9" x14ac:dyDescent="0.3">
      <c r="A1079" s="2">
        <v>45691</v>
      </c>
      <c r="B1079" t="str">
        <f>TEXT(A1079,"mmmm ")</f>
        <v xml:space="preserve">februari </v>
      </c>
      <c r="C1079">
        <v>-17.95</v>
      </c>
      <c r="D1079" t="s">
        <v>75</v>
      </c>
      <c r="F1079" t="s">
        <v>18</v>
      </c>
      <c r="G1079">
        <f>IF(F1079="Uitgave", -ABS(C1079), ABS(C1079))</f>
        <v>-17.95</v>
      </c>
      <c r="H1079" t="str">
        <f>VLOOKUP(Tabel1[[#This Row],[categorie]],Lijst!A:B,2,FALSE)</f>
        <v>Variabel</v>
      </c>
      <c r="I1079" t="str">
        <f>IF(OR(AND(F1079="Uitgave", C1079&lt;0), AND(F1079="Inkomst", C1079&gt;0)), "OK", "FOUT")</f>
        <v>OK</v>
      </c>
    </row>
    <row r="1080" spans="1:9" x14ac:dyDescent="0.3">
      <c r="A1080" s="2">
        <v>45691</v>
      </c>
      <c r="B1080" t="str">
        <f>TEXT(A1080,"mmmm ")</f>
        <v xml:space="preserve">februari </v>
      </c>
      <c r="C1080">
        <v>-9.77</v>
      </c>
      <c r="D1080" t="s">
        <v>13</v>
      </c>
      <c r="F1080" t="s">
        <v>18</v>
      </c>
      <c r="G1080">
        <f>IF(F1080="Uitgave", -ABS(C1080), ABS(C1080))</f>
        <v>-9.77</v>
      </c>
      <c r="H1080" t="str">
        <f>VLOOKUP(Tabel1[[#This Row],[categorie]],Lijst!A:B,2,FALSE)</f>
        <v>Vast</v>
      </c>
      <c r="I1080" t="str">
        <f>IF(OR(AND(F1080="Uitgave", C1080&lt;0), AND(F1080="Inkomst", C1080&gt;0)), "OK", "FOUT")</f>
        <v>OK</v>
      </c>
    </row>
    <row r="1081" spans="1:9" x14ac:dyDescent="0.3">
      <c r="A1081" s="2">
        <v>45691</v>
      </c>
      <c r="B1081" t="str">
        <f>TEXT(A1081,"mmmm ")</f>
        <v xml:space="preserve">februari </v>
      </c>
      <c r="C1081">
        <v>-5</v>
      </c>
      <c r="D1081" t="s">
        <v>13</v>
      </c>
      <c r="F1081" t="s">
        <v>18</v>
      </c>
      <c r="G1081">
        <f>IF(F1081="Uitgave", -ABS(C1081), ABS(C1081))</f>
        <v>-5</v>
      </c>
      <c r="H1081" t="str">
        <f>VLOOKUP(Tabel1[[#This Row],[categorie]],Lijst!A:B,2,FALSE)</f>
        <v>Vast</v>
      </c>
      <c r="I1081" t="str">
        <f>IF(OR(AND(F1081="Uitgave", C1081&lt;0), AND(F1081="Inkomst", C1081&gt;0)), "OK", "FOUT")</f>
        <v>OK</v>
      </c>
    </row>
    <row r="1082" spans="1:9" x14ac:dyDescent="0.3">
      <c r="A1082" s="2">
        <v>45691</v>
      </c>
      <c r="B1082" t="str">
        <f>TEXT(A1082,"mmmm ")</f>
        <v xml:space="preserve">februari </v>
      </c>
      <c r="C1082">
        <v>-4.42</v>
      </c>
      <c r="D1082" t="s">
        <v>13</v>
      </c>
      <c r="F1082" t="s">
        <v>18</v>
      </c>
      <c r="G1082">
        <f>IF(F1082="Uitgave", -ABS(C1082), ABS(C1082))</f>
        <v>-4.42</v>
      </c>
      <c r="H1082" t="str">
        <f>VLOOKUP(Tabel1[[#This Row],[categorie]],Lijst!A:B,2,FALSE)</f>
        <v>Vast</v>
      </c>
      <c r="I1082" t="str">
        <f>IF(OR(AND(F1082="Uitgave", C1082&lt;0), AND(F1082="Inkomst", C1082&gt;0)), "OK", "FOUT")</f>
        <v>OK</v>
      </c>
    </row>
    <row r="1083" spans="1:9" x14ac:dyDescent="0.3">
      <c r="A1083" s="2">
        <v>45691</v>
      </c>
      <c r="B1083" t="str">
        <f>TEXT(A1083,"mmmm ")</f>
        <v xml:space="preserve">februari </v>
      </c>
      <c r="C1083">
        <v>-22.25</v>
      </c>
      <c r="D1083" t="s">
        <v>14</v>
      </c>
      <c r="F1083" t="s">
        <v>18</v>
      </c>
      <c r="G1083">
        <f>IF(F1083="Uitgave", -ABS(C1083), ABS(C1083))</f>
        <v>-22.25</v>
      </c>
      <c r="H1083" t="str">
        <f>VLOOKUP(Tabel1[[#This Row],[categorie]],Lijst!A:B,2,FALSE)</f>
        <v>Variabel</v>
      </c>
      <c r="I1083" t="str">
        <f>IF(OR(AND(F1083="Uitgave", C1083&lt;0), AND(F1083="Inkomst", C1083&gt;0)), "OK", "FOUT")</f>
        <v>OK</v>
      </c>
    </row>
    <row r="1084" spans="1:9" x14ac:dyDescent="0.3">
      <c r="A1084" s="2">
        <v>45691</v>
      </c>
      <c r="B1084" t="str">
        <f>TEXT(A1084,"mmmm ")</f>
        <v xml:space="preserve">februari </v>
      </c>
      <c r="C1084">
        <v>-20.85</v>
      </c>
      <c r="D1084" t="s">
        <v>14</v>
      </c>
      <c r="F1084" t="s">
        <v>18</v>
      </c>
      <c r="G1084">
        <f>IF(F1084="Uitgave", -ABS(C1084), ABS(C1084))</f>
        <v>-20.85</v>
      </c>
      <c r="H1084" t="str">
        <f>VLOOKUP(Tabel1[[#This Row],[categorie]],Lijst!A:B,2,FALSE)</f>
        <v>Variabel</v>
      </c>
      <c r="I1084" t="str">
        <f>IF(OR(AND(F1084="Uitgave", C1084&lt;0), AND(F1084="Inkomst", C1084&gt;0)), "OK", "FOUT")</f>
        <v>OK</v>
      </c>
    </row>
    <row r="1085" spans="1:9" x14ac:dyDescent="0.3">
      <c r="A1085" s="2">
        <v>45691</v>
      </c>
      <c r="B1085" t="str">
        <f>TEXT(A1085,"mmmm ")</f>
        <v xml:space="preserve">februari </v>
      </c>
      <c r="C1085">
        <v>-81.2</v>
      </c>
      <c r="D1085" t="s">
        <v>14</v>
      </c>
      <c r="F1085" t="s">
        <v>18</v>
      </c>
      <c r="G1085">
        <f>IF(F1085="Uitgave", -ABS(C1085), ABS(C1085))</f>
        <v>-81.2</v>
      </c>
      <c r="H1085" t="str">
        <f>VLOOKUP(Tabel1[[#This Row],[categorie]],Lijst!A:B,2,FALSE)</f>
        <v>Variabel</v>
      </c>
      <c r="I1085" t="str">
        <f>IF(OR(AND(F1085="Uitgave", C1085&lt;0), AND(F1085="Inkomst", C1085&gt;0)), "OK", "FOUT")</f>
        <v>OK</v>
      </c>
    </row>
    <row r="1086" spans="1:9" x14ac:dyDescent="0.3">
      <c r="A1086" s="2">
        <v>45691</v>
      </c>
      <c r="B1086" t="str">
        <f>TEXT(A1086,"mmmm ")</f>
        <v xml:space="preserve">februari </v>
      </c>
      <c r="C1086">
        <v>-10.94</v>
      </c>
      <c r="D1086" t="s">
        <v>35</v>
      </c>
      <c r="F1086" t="s">
        <v>18</v>
      </c>
      <c r="G1086">
        <f>IF(F1086="Uitgave", -ABS(C1086), ABS(C1086))</f>
        <v>-10.94</v>
      </c>
      <c r="H1086" t="str">
        <f>VLOOKUP(Tabel1[[#This Row],[categorie]],Lijst!A:B,2,FALSE)</f>
        <v>Variabel</v>
      </c>
      <c r="I1086" t="str">
        <f>IF(OR(AND(F1086="Uitgave", C1086&lt;0), AND(F1086="Inkomst", C1086&gt;0)), "OK", "FOUT")</f>
        <v>OK</v>
      </c>
    </row>
    <row r="1087" spans="1:9" x14ac:dyDescent="0.3">
      <c r="A1087" s="2">
        <v>45691</v>
      </c>
      <c r="B1087" t="str">
        <f>TEXT(A1087,"mmmm ")</f>
        <v xml:space="preserve">februari </v>
      </c>
      <c r="C1087">
        <v>-40.619999999999997</v>
      </c>
      <c r="D1087" t="s">
        <v>1030</v>
      </c>
      <c r="F1087" t="s">
        <v>18</v>
      </c>
      <c r="G1087">
        <f>IF(F1087="Uitgave", -ABS(C1087), ABS(C1087))</f>
        <v>-40.619999999999997</v>
      </c>
      <c r="H1087" t="str">
        <f>VLOOKUP(Tabel1[[#This Row],[categorie]],Lijst!A:B,2,FALSE)</f>
        <v>Vast</v>
      </c>
      <c r="I1087" t="str">
        <f>IF(OR(AND(F1087="Uitgave", C1087&lt;0), AND(F1087="Inkomst", C1087&gt;0)), "OK", "FOUT")</f>
        <v>OK</v>
      </c>
    </row>
    <row r="1088" spans="1:9" x14ac:dyDescent="0.3">
      <c r="A1088" s="2">
        <v>45692</v>
      </c>
      <c r="B1088" t="str">
        <f>TEXT(A1088,"mmmm ")</f>
        <v xml:space="preserve">februari </v>
      </c>
      <c r="C1088">
        <v>-5.49</v>
      </c>
      <c r="D1088" t="s">
        <v>3</v>
      </c>
      <c r="F1088" t="s">
        <v>18</v>
      </c>
      <c r="G1088">
        <f>IF(F1088="Uitgave", -ABS(C1088), ABS(C1088))</f>
        <v>-5.49</v>
      </c>
      <c r="H1088" t="str">
        <f>VLOOKUP(Tabel1[[#This Row],[categorie]],Lijst!A:B,2,FALSE)</f>
        <v>Vast</v>
      </c>
      <c r="I1088" t="str">
        <f>IF(OR(AND(F1088="Uitgave", C1088&lt;0), AND(F1088="Inkomst", C1088&gt;0)), "OK", "FOUT")</f>
        <v>OK</v>
      </c>
    </row>
    <row r="1089" spans="1:9" x14ac:dyDescent="0.3">
      <c r="A1089" s="2">
        <v>45692</v>
      </c>
      <c r="B1089" t="str">
        <f>TEXT(A1089,"mmmm ")</f>
        <v xml:space="preserve">februari </v>
      </c>
      <c r="C1089">
        <v>-33.799999999999997</v>
      </c>
      <c r="D1089" t="s">
        <v>14</v>
      </c>
      <c r="F1089" t="s">
        <v>18</v>
      </c>
      <c r="G1089">
        <f>IF(F1089="Uitgave", -ABS(C1089), ABS(C1089))</f>
        <v>-33.799999999999997</v>
      </c>
      <c r="H1089" t="str">
        <f>VLOOKUP(Tabel1[[#This Row],[categorie]],Lijst!A:B,2,FALSE)</f>
        <v>Variabel</v>
      </c>
      <c r="I1089" t="str">
        <f>IF(OR(AND(F1089="Uitgave", C1089&lt;0), AND(F1089="Inkomst", C1089&gt;0)), "OK", "FOUT")</f>
        <v>OK</v>
      </c>
    </row>
    <row r="1090" spans="1:9" x14ac:dyDescent="0.3">
      <c r="A1090" s="2">
        <v>45692</v>
      </c>
      <c r="B1090" t="str">
        <f>TEXT(A1090,"mmmm ")</f>
        <v xml:space="preserve">februari </v>
      </c>
      <c r="C1090">
        <v>-1.5</v>
      </c>
      <c r="D1090" t="s">
        <v>26</v>
      </c>
      <c r="F1090" t="s">
        <v>18</v>
      </c>
      <c r="G1090">
        <f>IF(F1090="Uitgave", -ABS(C1090), ABS(C1090))</f>
        <v>-1.5</v>
      </c>
      <c r="H1090" t="str">
        <f>VLOOKUP(Tabel1[[#This Row],[categorie]],Lijst!A:B,2,FALSE)</f>
        <v>Variabel</v>
      </c>
      <c r="I1090" t="str">
        <f>IF(OR(AND(F1090="Uitgave", C1090&lt;0), AND(F1090="Inkomst", C1090&gt;0)), "OK", "FOUT")</f>
        <v>OK</v>
      </c>
    </row>
    <row r="1091" spans="1:9" x14ac:dyDescent="0.3">
      <c r="A1091" s="2">
        <v>45692</v>
      </c>
      <c r="B1091" t="str">
        <f>TEXT(A1091,"mmmm ")</f>
        <v xml:space="preserve">februari </v>
      </c>
      <c r="C1091">
        <v>-2.94</v>
      </c>
      <c r="D1091" t="s">
        <v>3</v>
      </c>
      <c r="F1091" t="s">
        <v>18</v>
      </c>
      <c r="G1091">
        <f>IF(F1091="Uitgave", -ABS(C1091), ABS(C1091))</f>
        <v>-2.94</v>
      </c>
      <c r="H1091" t="str">
        <f>VLOOKUP(Tabel1[[#This Row],[categorie]],Lijst!A:B,2,FALSE)</f>
        <v>Vast</v>
      </c>
      <c r="I1091" t="str">
        <f>IF(OR(AND(F1091="Uitgave", C1091&lt;0), AND(F1091="Inkomst", C1091&gt;0)), "OK", "FOUT")</f>
        <v>OK</v>
      </c>
    </row>
    <row r="1092" spans="1:9" x14ac:dyDescent="0.3">
      <c r="A1092" s="2">
        <v>45692</v>
      </c>
      <c r="B1092" t="str">
        <f>TEXT(A1092,"mmmm ")</f>
        <v xml:space="preserve">februari </v>
      </c>
      <c r="C1092">
        <v>-21.67</v>
      </c>
      <c r="D1092" t="s">
        <v>3</v>
      </c>
      <c r="F1092" t="s">
        <v>18</v>
      </c>
      <c r="G1092">
        <f>IF(F1092="Uitgave", -ABS(C1092), ABS(C1092))</f>
        <v>-21.67</v>
      </c>
      <c r="H1092" t="str">
        <f>VLOOKUP(Tabel1[[#This Row],[categorie]],Lijst!A:B,2,FALSE)</f>
        <v>Vast</v>
      </c>
      <c r="I1092" t="str">
        <f>IF(OR(AND(F1092="Uitgave", C1092&lt;0), AND(F1092="Inkomst", C1092&gt;0)), "OK", "FOUT")</f>
        <v>OK</v>
      </c>
    </row>
    <row r="1093" spans="1:9" x14ac:dyDescent="0.3">
      <c r="A1093" s="2">
        <v>45692</v>
      </c>
      <c r="B1093" t="str">
        <f>TEXT(A1093,"mmmm ")</f>
        <v xml:space="preserve">februari </v>
      </c>
      <c r="C1093">
        <v>-127.5</v>
      </c>
      <c r="D1093" t="s">
        <v>11</v>
      </c>
      <c r="F1093" t="s">
        <v>18</v>
      </c>
      <c r="G1093">
        <f>IF(F1093="Uitgave", -ABS(C1093), ABS(C1093))</f>
        <v>-127.5</v>
      </c>
      <c r="H1093" t="str">
        <f>VLOOKUP(Tabel1[[#This Row],[categorie]],Lijst!A:B,2,FALSE)</f>
        <v>Vast</v>
      </c>
      <c r="I1093" t="str">
        <f>IF(OR(AND(F1093="Uitgave", C1093&lt;0), AND(F1093="Inkomst", C1093&gt;0)), "OK", "FOUT")</f>
        <v>OK</v>
      </c>
    </row>
    <row r="1094" spans="1:9" x14ac:dyDescent="0.3">
      <c r="A1094" s="2">
        <v>45692</v>
      </c>
      <c r="B1094" t="str">
        <f>TEXT(A1094,"mmmm ")</f>
        <v xml:space="preserve">februari </v>
      </c>
      <c r="C1094">
        <v>-21.94</v>
      </c>
      <c r="D1094" t="s">
        <v>9</v>
      </c>
      <c r="F1094" t="s">
        <v>18</v>
      </c>
      <c r="G1094">
        <f>IF(F1094="Uitgave", -ABS(C1094), ABS(C1094))</f>
        <v>-21.94</v>
      </c>
      <c r="H1094" t="str">
        <f>VLOOKUP(Tabel1[[#This Row],[categorie]],Lijst!A:B,2,FALSE)</f>
        <v>Variabel</v>
      </c>
      <c r="I1094" t="str">
        <f>IF(OR(AND(F1094="Uitgave", C1094&lt;0), AND(F1094="Inkomst", C1094&gt;0)), "OK", "FOUT")</f>
        <v>OK</v>
      </c>
    </row>
    <row r="1095" spans="1:9" x14ac:dyDescent="0.3">
      <c r="A1095" s="2">
        <v>45693</v>
      </c>
      <c r="B1095" t="str">
        <f>TEXT(A1095,"mmmm ")</f>
        <v xml:space="preserve">februari </v>
      </c>
      <c r="C1095">
        <v>-8.5</v>
      </c>
      <c r="D1095" t="s">
        <v>3</v>
      </c>
      <c r="F1095" t="s">
        <v>18</v>
      </c>
      <c r="G1095">
        <f>IF(F1095="Uitgave", -ABS(C1095), ABS(C1095))</f>
        <v>-8.5</v>
      </c>
      <c r="H1095" t="str">
        <f>VLOOKUP(Tabel1[[#This Row],[categorie]],Lijst!A:B,2,FALSE)</f>
        <v>Vast</v>
      </c>
      <c r="I1095" t="str">
        <f>IF(OR(AND(F1095="Uitgave", C1095&lt;0), AND(F1095="Inkomst", C1095&gt;0)), "OK", "FOUT")</f>
        <v>OK</v>
      </c>
    </row>
    <row r="1096" spans="1:9" x14ac:dyDescent="0.3">
      <c r="A1096" s="2">
        <v>45693</v>
      </c>
      <c r="B1096" t="str">
        <f>TEXT(A1096,"mmmm ")</f>
        <v xml:space="preserve">februari </v>
      </c>
      <c r="C1096">
        <v>-1.5</v>
      </c>
      <c r="D1096" t="s">
        <v>26</v>
      </c>
      <c r="F1096" t="s">
        <v>18</v>
      </c>
      <c r="G1096">
        <f>IF(F1096="Uitgave", -ABS(C1096), ABS(C1096))</f>
        <v>-1.5</v>
      </c>
      <c r="H1096" t="str">
        <f>VLOOKUP(Tabel1[[#This Row],[categorie]],Lijst!A:B,2,FALSE)</f>
        <v>Variabel</v>
      </c>
      <c r="I1096" t="str">
        <f>IF(OR(AND(F1096="Uitgave", C1096&lt;0), AND(F1096="Inkomst", C1096&gt;0)), "OK", "FOUT")</f>
        <v>OK</v>
      </c>
    </row>
    <row r="1097" spans="1:9" x14ac:dyDescent="0.3">
      <c r="A1097" s="2">
        <v>45693</v>
      </c>
      <c r="B1097" t="str">
        <f>TEXT(A1097,"mmmm ")</f>
        <v xml:space="preserve">februari </v>
      </c>
      <c r="C1097">
        <v>-8.0399999999999991</v>
      </c>
      <c r="D1097" t="s">
        <v>3</v>
      </c>
      <c r="F1097" t="s">
        <v>18</v>
      </c>
      <c r="G1097">
        <f>IF(F1097="Uitgave", -ABS(C1097), ABS(C1097))</f>
        <v>-8.0399999999999991</v>
      </c>
      <c r="H1097" t="str">
        <f>VLOOKUP(Tabel1[[#This Row],[categorie]],Lijst!A:B,2,FALSE)</f>
        <v>Vast</v>
      </c>
      <c r="I1097" t="str">
        <f>IF(OR(AND(F1097="Uitgave", C1097&lt;0), AND(F1097="Inkomst", C1097&gt;0)), "OK", "FOUT")</f>
        <v>OK</v>
      </c>
    </row>
    <row r="1098" spans="1:9" x14ac:dyDescent="0.3">
      <c r="A1098" s="2">
        <v>45693</v>
      </c>
      <c r="B1098" t="str">
        <f>TEXT(A1098,"mmmm ")</f>
        <v xml:space="preserve">februari </v>
      </c>
      <c r="C1098">
        <v>-20.71</v>
      </c>
      <c r="D1098" t="s">
        <v>38</v>
      </c>
      <c r="F1098" t="s">
        <v>18</v>
      </c>
      <c r="G1098">
        <f>IF(F1098="Uitgave", -ABS(C1098), ABS(C1098))</f>
        <v>-20.71</v>
      </c>
      <c r="H1098" t="str">
        <f>VLOOKUP(Tabel1[[#This Row],[categorie]],Lijst!A:B,2,FALSE)</f>
        <v>Vast</v>
      </c>
      <c r="I1098" t="str">
        <f>IF(OR(AND(F1098="Uitgave", C1098&lt;0), AND(F1098="Inkomst", C1098&gt;0)), "OK", "FOUT")</f>
        <v>OK</v>
      </c>
    </row>
    <row r="1099" spans="1:9" x14ac:dyDescent="0.3">
      <c r="A1099" s="2">
        <v>45693</v>
      </c>
      <c r="B1099" t="str">
        <f>TEXT(A1099,"mmmm ")</f>
        <v xml:space="preserve">februari </v>
      </c>
      <c r="C1099">
        <v>-13.9</v>
      </c>
      <c r="D1099" t="s">
        <v>14</v>
      </c>
      <c r="F1099" t="s">
        <v>18</v>
      </c>
      <c r="G1099">
        <f>IF(F1099="Uitgave", -ABS(C1099), ABS(C1099))</f>
        <v>-13.9</v>
      </c>
      <c r="H1099" t="str">
        <f>VLOOKUP(Tabel1[[#This Row],[categorie]],Lijst!A:B,2,FALSE)</f>
        <v>Variabel</v>
      </c>
      <c r="I1099" t="str">
        <f>IF(OR(AND(F1099="Uitgave", C1099&lt;0), AND(F1099="Inkomst", C1099&gt;0)), "OK", "FOUT")</f>
        <v>OK</v>
      </c>
    </row>
    <row r="1100" spans="1:9" x14ac:dyDescent="0.3">
      <c r="A1100" s="2">
        <v>45693</v>
      </c>
      <c r="B1100" t="str">
        <f>TEXT(A1100,"mmmm ")</f>
        <v xml:space="preserve">februari </v>
      </c>
      <c r="C1100">
        <v>-19.95</v>
      </c>
      <c r="D1100" t="s">
        <v>14</v>
      </c>
      <c r="F1100" t="s">
        <v>18</v>
      </c>
      <c r="G1100">
        <f>IF(F1100="Uitgave", -ABS(C1100), ABS(C1100))</f>
        <v>-19.95</v>
      </c>
      <c r="H1100" t="str">
        <f>VLOOKUP(Tabel1[[#This Row],[categorie]],Lijst!A:B,2,FALSE)</f>
        <v>Variabel</v>
      </c>
      <c r="I1100" t="str">
        <f>IF(OR(AND(F1100="Uitgave", C1100&lt;0), AND(F1100="Inkomst", C1100&gt;0)), "OK", "FOUT")</f>
        <v>OK</v>
      </c>
    </row>
    <row r="1101" spans="1:9" x14ac:dyDescent="0.3">
      <c r="A1101" s="2">
        <v>45694</v>
      </c>
      <c r="B1101" t="str">
        <f>TEXT(A1101,"mmmm ")</f>
        <v xml:space="preserve">februari </v>
      </c>
      <c r="C1101">
        <v>-9.11</v>
      </c>
      <c r="D1101" t="s">
        <v>13</v>
      </c>
      <c r="F1101" t="s">
        <v>18</v>
      </c>
      <c r="G1101">
        <f>IF(F1101="Uitgave", -ABS(C1101), ABS(C1101))</f>
        <v>-9.11</v>
      </c>
      <c r="H1101" t="str">
        <f>VLOOKUP(Tabel1[[#This Row],[categorie]],Lijst!A:B,2,FALSE)</f>
        <v>Vast</v>
      </c>
      <c r="I1101" t="str">
        <f>IF(OR(AND(F1101="Uitgave", C1101&lt;0), AND(F1101="Inkomst", C1101&gt;0)), "OK", "FOUT")</f>
        <v>OK</v>
      </c>
    </row>
    <row r="1102" spans="1:9" x14ac:dyDescent="0.3">
      <c r="A1102" s="2">
        <v>45694</v>
      </c>
      <c r="B1102" t="str">
        <f>TEXT(A1102,"mmmm ")</f>
        <v xml:space="preserve">februari </v>
      </c>
      <c r="C1102">
        <v>-5</v>
      </c>
      <c r="D1102" t="s">
        <v>13</v>
      </c>
      <c r="F1102" t="s">
        <v>18</v>
      </c>
      <c r="G1102">
        <f>IF(F1102="Uitgave", -ABS(C1102), ABS(C1102))</f>
        <v>-5</v>
      </c>
      <c r="H1102" t="str">
        <f>VLOOKUP(Tabel1[[#This Row],[categorie]],Lijst!A:B,2,FALSE)</f>
        <v>Vast</v>
      </c>
      <c r="I1102" t="str">
        <f>IF(OR(AND(F1102="Uitgave", C1102&lt;0), AND(F1102="Inkomst", C1102&gt;0)), "OK", "FOUT")</f>
        <v>OK</v>
      </c>
    </row>
    <row r="1103" spans="1:9" x14ac:dyDescent="0.3">
      <c r="A1103" s="2">
        <v>45694</v>
      </c>
      <c r="B1103" t="str">
        <f>TEXT(A1103,"mmmm ")</f>
        <v xml:space="preserve">februari </v>
      </c>
      <c r="C1103">
        <v>-2.5</v>
      </c>
      <c r="D1103" t="s">
        <v>47</v>
      </c>
      <c r="F1103" t="s">
        <v>18</v>
      </c>
      <c r="G1103">
        <f>IF(F1103="Uitgave", -ABS(C1103), ABS(C1103))</f>
        <v>-2.5</v>
      </c>
      <c r="H1103" t="str">
        <f>VLOOKUP(Tabel1[[#This Row],[categorie]],Lijst!A:B,2,FALSE)</f>
        <v>Variabel</v>
      </c>
      <c r="I1103" t="str">
        <f>IF(OR(AND(F1103="Uitgave", C1103&lt;0), AND(F1103="Inkomst", C1103&gt;0)), "OK", "FOUT")</f>
        <v>OK</v>
      </c>
    </row>
    <row r="1104" spans="1:9" x14ac:dyDescent="0.3">
      <c r="A1104" s="2">
        <v>45694</v>
      </c>
      <c r="B1104" t="str">
        <f>TEXT(A1104,"mmmm ")</f>
        <v xml:space="preserve">februari </v>
      </c>
      <c r="C1104">
        <v>-30.2</v>
      </c>
      <c r="D1104" t="s">
        <v>47</v>
      </c>
      <c r="F1104" t="s">
        <v>18</v>
      </c>
      <c r="G1104">
        <f>IF(F1104="Uitgave", -ABS(C1104), ABS(C1104))</f>
        <v>-30.2</v>
      </c>
      <c r="H1104" t="str">
        <f>VLOOKUP(Tabel1[[#This Row],[categorie]],Lijst!A:B,2,FALSE)</f>
        <v>Variabel</v>
      </c>
      <c r="I1104" t="str">
        <f>IF(OR(AND(F1104="Uitgave", C1104&lt;0), AND(F1104="Inkomst", C1104&gt;0)), "OK", "FOUT")</f>
        <v>OK</v>
      </c>
    </row>
    <row r="1105" spans="1:9" x14ac:dyDescent="0.3">
      <c r="A1105" s="2">
        <v>45694</v>
      </c>
      <c r="B1105" t="str">
        <f>TEXT(A1105,"mmmm ")</f>
        <v xml:space="preserve">februari </v>
      </c>
      <c r="C1105">
        <v>-49.42</v>
      </c>
      <c r="D1105" t="s">
        <v>47</v>
      </c>
      <c r="F1105" t="s">
        <v>18</v>
      </c>
      <c r="G1105">
        <f>IF(F1105="Uitgave", -ABS(C1105), ABS(C1105))</f>
        <v>-49.42</v>
      </c>
      <c r="H1105" t="str">
        <f>VLOOKUP(Tabel1[[#This Row],[categorie]],Lijst!A:B,2,FALSE)</f>
        <v>Variabel</v>
      </c>
      <c r="I1105" t="str">
        <f>IF(OR(AND(F1105="Uitgave", C1105&lt;0), AND(F1105="Inkomst", C1105&gt;0)), "OK", "FOUT")</f>
        <v>OK</v>
      </c>
    </row>
    <row r="1106" spans="1:9" x14ac:dyDescent="0.3">
      <c r="A1106" s="2">
        <v>45694</v>
      </c>
      <c r="B1106" t="str">
        <f>TEXT(A1106,"mmmm ")</f>
        <v xml:space="preserve">februari </v>
      </c>
      <c r="C1106">
        <v>-1.5</v>
      </c>
      <c r="D1106" t="s">
        <v>26</v>
      </c>
      <c r="F1106" t="s">
        <v>18</v>
      </c>
      <c r="G1106">
        <f>IF(F1106="Uitgave", -ABS(C1106), ABS(C1106))</f>
        <v>-1.5</v>
      </c>
      <c r="H1106" t="str">
        <f>VLOOKUP(Tabel1[[#This Row],[categorie]],Lijst!A:B,2,FALSE)</f>
        <v>Variabel</v>
      </c>
      <c r="I1106" t="str">
        <f>IF(OR(AND(F1106="Uitgave", C1106&lt;0), AND(F1106="Inkomst", C1106&gt;0)), "OK", "FOUT")</f>
        <v>OK</v>
      </c>
    </row>
    <row r="1107" spans="1:9" x14ac:dyDescent="0.3">
      <c r="A1107" s="2">
        <v>45694</v>
      </c>
      <c r="B1107" t="str">
        <f>TEXT(A1107,"mmmm ")</f>
        <v xml:space="preserve">februari </v>
      </c>
      <c r="C1107">
        <v>-9.4</v>
      </c>
      <c r="D1107" t="s">
        <v>3</v>
      </c>
      <c r="F1107" t="s">
        <v>18</v>
      </c>
      <c r="G1107">
        <f>IF(F1107="Uitgave", -ABS(C1107), ABS(C1107))</f>
        <v>-9.4</v>
      </c>
      <c r="H1107" t="str">
        <f>VLOOKUP(Tabel1[[#This Row],[categorie]],Lijst!A:B,2,FALSE)</f>
        <v>Vast</v>
      </c>
      <c r="I1107" t="str">
        <f>IF(OR(AND(F1107="Uitgave", C1107&lt;0), AND(F1107="Inkomst", C1107&gt;0)), "OK", "FOUT")</f>
        <v>OK</v>
      </c>
    </row>
    <row r="1108" spans="1:9" x14ac:dyDescent="0.3">
      <c r="A1108" s="2">
        <v>45694</v>
      </c>
      <c r="B1108" t="str">
        <f>TEXT(A1108,"mmmm ")</f>
        <v xml:space="preserve">februari </v>
      </c>
      <c r="C1108">
        <v>-21.02</v>
      </c>
      <c r="D1108" t="s">
        <v>35</v>
      </c>
      <c r="F1108" t="s">
        <v>18</v>
      </c>
      <c r="G1108">
        <f>IF(F1108="Uitgave", -ABS(C1108), ABS(C1108))</f>
        <v>-21.02</v>
      </c>
      <c r="H1108" t="str">
        <f>VLOOKUP(Tabel1[[#This Row],[categorie]],Lijst!A:B,2,FALSE)</f>
        <v>Variabel</v>
      </c>
      <c r="I1108" t="str">
        <f>IF(OR(AND(F1108="Uitgave", C1108&lt;0), AND(F1108="Inkomst", C1108&gt;0)), "OK", "FOUT")</f>
        <v>OK</v>
      </c>
    </row>
    <row r="1109" spans="1:9" x14ac:dyDescent="0.3">
      <c r="A1109" s="2">
        <v>45694</v>
      </c>
      <c r="B1109" t="str">
        <f>TEXT(A1109,"mmmm ")</f>
        <v xml:space="preserve">februari </v>
      </c>
      <c r="C1109">
        <v>-8.19</v>
      </c>
      <c r="D1109" t="s">
        <v>3</v>
      </c>
      <c r="F1109" t="s">
        <v>18</v>
      </c>
      <c r="G1109">
        <f>IF(F1109="Uitgave", -ABS(C1109), ABS(C1109))</f>
        <v>-8.19</v>
      </c>
      <c r="H1109" t="str">
        <f>VLOOKUP(Tabel1[[#This Row],[categorie]],Lijst!A:B,2,FALSE)</f>
        <v>Vast</v>
      </c>
      <c r="I1109" t="str">
        <f>IF(OR(AND(F1109="Uitgave", C1109&lt;0), AND(F1109="Inkomst", C1109&gt;0)), "OK", "FOUT")</f>
        <v>OK</v>
      </c>
    </row>
    <row r="1110" spans="1:9" x14ac:dyDescent="0.3">
      <c r="A1110" s="2">
        <v>45694</v>
      </c>
      <c r="B1110" t="str">
        <f>TEXT(A1110,"mmmm ")</f>
        <v xml:space="preserve">februari </v>
      </c>
      <c r="C1110">
        <v>-15.39</v>
      </c>
      <c r="D1110" t="s">
        <v>3</v>
      </c>
      <c r="F1110" t="s">
        <v>18</v>
      </c>
      <c r="G1110">
        <f>IF(F1110="Uitgave", -ABS(C1110), ABS(C1110))</f>
        <v>-15.39</v>
      </c>
      <c r="H1110" t="str">
        <f>VLOOKUP(Tabel1[[#This Row],[categorie]],Lijst!A:B,2,FALSE)</f>
        <v>Vast</v>
      </c>
      <c r="I1110" t="str">
        <f>IF(OR(AND(F1110="Uitgave", C1110&lt;0), AND(F1110="Inkomst", C1110&gt;0)), "OK", "FOUT")</f>
        <v>OK</v>
      </c>
    </row>
    <row r="1111" spans="1:9" x14ac:dyDescent="0.3">
      <c r="A1111" s="2">
        <v>45694</v>
      </c>
      <c r="B1111" t="str">
        <f>TEXT(A1111,"mmmm ")</f>
        <v xml:space="preserve">februari </v>
      </c>
      <c r="C1111">
        <v>-810.65</v>
      </c>
      <c r="D1111" t="s">
        <v>10</v>
      </c>
      <c r="F1111" t="s">
        <v>18</v>
      </c>
      <c r="G1111">
        <f>IF(F1111="Uitgave", -ABS(C1111), ABS(C1111))</f>
        <v>-810.65</v>
      </c>
      <c r="H1111" t="str">
        <f>VLOOKUP(Tabel1[[#This Row],[categorie]],Lijst!A:B,2,FALSE)</f>
        <v>Vast</v>
      </c>
      <c r="I1111" t="str">
        <f>IF(OR(AND(F1111="Uitgave", C1111&lt;0), AND(F1111="Inkomst", C1111&gt;0)), "OK", "FOUT")</f>
        <v>OK</v>
      </c>
    </row>
    <row r="1112" spans="1:9" x14ac:dyDescent="0.3">
      <c r="A1112" s="2">
        <v>45695</v>
      </c>
      <c r="B1112" t="str">
        <f>TEXT(A1112,"mmmm ")</f>
        <v xml:space="preserve">februari </v>
      </c>
      <c r="C1112">
        <v>-9.6999999999999993</v>
      </c>
      <c r="D1112" t="s">
        <v>3</v>
      </c>
      <c r="F1112" t="s">
        <v>18</v>
      </c>
      <c r="G1112">
        <f>IF(F1112="Uitgave", -ABS(C1112), ABS(C1112))</f>
        <v>-9.6999999999999993</v>
      </c>
      <c r="H1112" t="str">
        <f>VLOOKUP(Tabel1[[#This Row],[categorie]],Lijst!A:B,2,FALSE)</f>
        <v>Vast</v>
      </c>
      <c r="I1112" t="str">
        <f>IF(OR(AND(F1112="Uitgave", C1112&lt;0), AND(F1112="Inkomst", C1112&gt;0)), "OK", "FOUT")</f>
        <v>OK</v>
      </c>
    </row>
    <row r="1113" spans="1:9" x14ac:dyDescent="0.3">
      <c r="A1113" s="2">
        <v>45695</v>
      </c>
      <c r="B1113" t="str">
        <f>TEXT(A1113,"mmmm ")</f>
        <v xml:space="preserve">februari </v>
      </c>
      <c r="C1113">
        <v>-1.5</v>
      </c>
      <c r="D1113" t="s">
        <v>26</v>
      </c>
      <c r="F1113" t="s">
        <v>18</v>
      </c>
      <c r="G1113">
        <f>IF(F1113="Uitgave", -ABS(C1113), ABS(C1113))</f>
        <v>-1.5</v>
      </c>
      <c r="H1113" t="str">
        <f>VLOOKUP(Tabel1[[#This Row],[categorie]],Lijst!A:B,2,FALSE)</f>
        <v>Variabel</v>
      </c>
      <c r="I1113" t="str">
        <f>IF(OR(AND(F1113="Uitgave", C1113&lt;0), AND(F1113="Inkomst", C1113&gt;0)), "OK", "FOUT")</f>
        <v>OK</v>
      </c>
    </row>
    <row r="1114" spans="1:9" x14ac:dyDescent="0.3">
      <c r="A1114" s="2">
        <v>45695</v>
      </c>
      <c r="B1114" t="str">
        <f>TEXT(A1114,"mmmm ")</f>
        <v xml:space="preserve">februari </v>
      </c>
      <c r="C1114">
        <v>-1.5</v>
      </c>
      <c r="D1114" t="s">
        <v>26</v>
      </c>
      <c r="F1114" t="s">
        <v>18</v>
      </c>
      <c r="G1114">
        <f>IF(F1114="Uitgave", -ABS(C1114), ABS(C1114))</f>
        <v>-1.5</v>
      </c>
      <c r="H1114" t="str">
        <f>VLOOKUP(Tabel1[[#This Row],[categorie]],Lijst!A:B,2,FALSE)</f>
        <v>Variabel</v>
      </c>
      <c r="I1114" t="str">
        <f>IF(OR(AND(F1114="Uitgave", C1114&lt;0), AND(F1114="Inkomst", C1114&gt;0)), "OK", "FOUT")</f>
        <v>OK</v>
      </c>
    </row>
    <row r="1115" spans="1:9" x14ac:dyDescent="0.3">
      <c r="A1115" s="2">
        <v>45695</v>
      </c>
      <c r="B1115" t="str">
        <f>TEXT(A1115,"mmmm ")</f>
        <v xml:space="preserve">februari </v>
      </c>
      <c r="C1115">
        <v>-4.5999999999999996</v>
      </c>
      <c r="D1115" t="s">
        <v>3</v>
      </c>
      <c r="F1115" t="s">
        <v>18</v>
      </c>
      <c r="G1115">
        <f>IF(F1115="Uitgave", -ABS(C1115), ABS(C1115))</f>
        <v>-4.5999999999999996</v>
      </c>
      <c r="H1115" t="str">
        <f>VLOOKUP(Tabel1[[#This Row],[categorie]],Lijst!A:B,2,FALSE)</f>
        <v>Vast</v>
      </c>
      <c r="I1115" t="str">
        <f>IF(OR(AND(F1115="Uitgave", C1115&lt;0), AND(F1115="Inkomst", C1115&gt;0)), "OK", "FOUT")</f>
        <v>OK</v>
      </c>
    </row>
    <row r="1116" spans="1:9" x14ac:dyDescent="0.3">
      <c r="A1116" s="2">
        <v>45695</v>
      </c>
      <c r="B1116" t="str">
        <f>TEXT(A1116,"mmmm ")</f>
        <v xml:space="preserve">februari </v>
      </c>
      <c r="C1116">
        <v>-16.29</v>
      </c>
      <c r="D1116" t="s">
        <v>3</v>
      </c>
      <c r="F1116" t="s">
        <v>18</v>
      </c>
      <c r="G1116">
        <f>IF(F1116="Uitgave", -ABS(C1116), ABS(C1116))</f>
        <v>-16.29</v>
      </c>
      <c r="H1116" t="str">
        <f>VLOOKUP(Tabel1[[#This Row],[categorie]],Lijst!A:B,2,FALSE)</f>
        <v>Vast</v>
      </c>
      <c r="I1116" t="str">
        <f>IF(OR(AND(F1116="Uitgave", C1116&lt;0), AND(F1116="Inkomst", C1116&gt;0)), "OK", "FOUT")</f>
        <v>OK</v>
      </c>
    </row>
    <row r="1117" spans="1:9" x14ac:dyDescent="0.3">
      <c r="A1117" s="2">
        <v>45695</v>
      </c>
      <c r="B1117" t="str">
        <f>TEXT(A1117,"mmmm ")</f>
        <v xml:space="preserve">februari </v>
      </c>
      <c r="C1117">
        <v>-1.5</v>
      </c>
      <c r="D1117" t="s">
        <v>26</v>
      </c>
      <c r="F1117" t="s">
        <v>18</v>
      </c>
      <c r="G1117">
        <f>IF(F1117="Uitgave", -ABS(C1117), ABS(C1117))</f>
        <v>-1.5</v>
      </c>
      <c r="H1117" t="str">
        <f>VLOOKUP(Tabel1[[#This Row],[categorie]],Lijst!A:B,2,FALSE)</f>
        <v>Variabel</v>
      </c>
      <c r="I1117" t="str">
        <f>IF(OR(AND(F1117="Uitgave", C1117&lt;0), AND(F1117="Inkomst", C1117&gt;0)), "OK", "FOUT")</f>
        <v>OK</v>
      </c>
    </row>
    <row r="1118" spans="1:9" x14ac:dyDescent="0.3">
      <c r="A1118" s="2">
        <v>45695</v>
      </c>
      <c r="B1118" t="str">
        <f>TEXT(A1118,"mmmm ")</f>
        <v xml:space="preserve">februari </v>
      </c>
      <c r="C1118">
        <v>-1.1000000000000001</v>
      </c>
      <c r="D1118" t="s">
        <v>26</v>
      </c>
      <c r="F1118" t="s">
        <v>18</v>
      </c>
      <c r="G1118">
        <f>IF(F1118="Uitgave", -ABS(C1118), ABS(C1118))</f>
        <v>-1.1000000000000001</v>
      </c>
      <c r="H1118" t="str">
        <f>VLOOKUP(Tabel1[[#This Row],[categorie]],Lijst!A:B,2,FALSE)</f>
        <v>Variabel</v>
      </c>
      <c r="I1118" t="str">
        <f>IF(OR(AND(F1118="Uitgave", C1118&lt;0), AND(F1118="Inkomst", C1118&gt;0)), "OK", "FOUT")</f>
        <v>OK</v>
      </c>
    </row>
    <row r="1119" spans="1:9" x14ac:dyDescent="0.3">
      <c r="A1119" s="2">
        <v>45695</v>
      </c>
      <c r="B1119" t="str">
        <f>TEXT(A1119,"mmmm ")</f>
        <v xml:space="preserve">februari </v>
      </c>
      <c r="C1119">
        <v>-3.9</v>
      </c>
      <c r="D1119" t="s">
        <v>3</v>
      </c>
      <c r="F1119" t="s">
        <v>18</v>
      </c>
      <c r="G1119">
        <f>IF(F1119="Uitgave", -ABS(C1119), ABS(C1119))</f>
        <v>-3.9</v>
      </c>
      <c r="H1119" t="str">
        <f>VLOOKUP(Tabel1[[#This Row],[categorie]],Lijst!A:B,2,FALSE)</f>
        <v>Vast</v>
      </c>
      <c r="I1119" t="str">
        <f>IF(OR(AND(F1119="Uitgave", C1119&lt;0), AND(F1119="Inkomst", C1119&gt;0)), "OK", "FOUT")</f>
        <v>OK</v>
      </c>
    </row>
    <row r="1120" spans="1:9" x14ac:dyDescent="0.3">
      <c r="A1120" s="2">
        <v>45695</v>
      </c>
      <c r="B1120" t="str">
        <f>TEXT(A1120,"mmmm ")</f>
        <v xml:space="preserve">februari </v>
      </c>
      <c r="C1120">
        <v>-26.7</v>
      </c>
      <c r="D1120" t="s">
        <v>14</v>
      </c>
      <c r="F1120" t="s">
        <v>18</v>
      </c>
      <c r="G1120">
        <f>IF(F1120="Uitgave", -ABS(C1120), ABS(C1120))</f>
        <v>-26.7</v>
      </c>
      <c r="H1120" t="str">
        <f>VLOOKUP(Tabel1[[#This Row],[categorie]],Lijst!A:B,2,FALSE)</f>
        <v>Variabel</v>
      </c>
      <c r="I1120" t="str">
        <f>IF(OR(AND(F1120="Uitgave", C1120&lt;0), AND(F1120="Inkomst", C1120&gt;0)), "OK", "FOUT")</f>
        <v>OK</v>
      </c>
    </row>
    <row r="1121" spans="1:9" x14ac:dyDescent="0.3">
      <c r="A1121" s="2">
        <v>45695</v>
      </c>
      <c r="B1121" t="str">
        <f>TEXT(A1121,"mmmm ")</f>
        <v xml:space="preserve">februari </v>
      </c>
      <c r="C1121">
        <v>-58.35</v>
      </c>
      <c r="D1121" t="s">
        <v>14</v>
      </c>
      <c r="F1121" t="s">
        <v>18</v>
      </c>
      <c r="G1121">
        <f>IF(F1121="Uitgave", -ABS(C1121), ABS(C1121))</f>
        <v>-58.35</v>
      </c>
      <c r="H1121" t="str">
        <f>VLOOKUP(Tabel1[[#This Row],[categorie]],Lijst!A:B,2,FALSE)</f>
        <v>Variabel</v>
      </c>
      <c r="I1121" t="str">
        <f>IF(OR(AND(F1121="Uitgave", C1121&lt;0), AND(F1121="Inkomst", C1121&gt;0)), "OK", "FOUT")</f>
        <v>OK</v>
      </c>
    </row>
    <row r="1122" spans="1:9" x14ac:dyDescent="0.3">
      <c r="A1122" s="2">
        <v>45695</v>
      </c>
      <c r="B1122" t="str">
        <f>TEXT(A1122,"mmmm ")</f>
        <v xml:space="preserve">februari </v>
      </c>
      <c r="C1122">
        <v>-63.36</v>
      </c>
      <c r="D1122" t="s">
        <v>13</v>
      </c>
      <c r="F1122" t="s">
        <v>18</v>
      </c>
      <c r="G1122">
        <f>IF(F1122="Uitgave", -ABS(C1122), ABS(C1122))</f>
        <v>-63.36</v>
      </c>
      <c r="H1122" t="str">
        <f>VLOOKUP(Tabel1[[#This Row],[categorie]],Lijst!A:B,2,FALSE)</f>
        <v>Vast</v>
      </c>
      <c r="I1122" t="str">
        <f>IF(OR(AND(F1122="Uitgave", C1122&lt;0), AND(F1122="Inkomst", C1122&gt;0)), "OK", "FOUT")</f>
        <v>OK</v>
      </c>
    </row>
    <row r="1123" spans="1:9" x14ac:dyDescent="0.3">
      <c r="A1123" s="2">
        <v>45695</v>
      </c>
      <c r="B1123" t="str">
        <f>TEXT(A1123,"mmmm ")</f>
        <v xml:space="preserve">februari </v>
      </c>
      <c r="C1123">
        <v>-25.8</v>
      </c>
      <c r="D1123" t="s">
        <v>9</v>
      </c>
      <c r="F1123" t="s">
        <v>18</v>
      </c>
      <c r="G1123">
        <f>IF(F1123="Uitgave", -ABS(C1123), ABS(C1123))</f>
        <v>-25.8</v>
      </c>
      <c r="H1123" t="str">
        <f>VLOOKUP(Tabel1[[#This Row],[categorie]],Lijst!A:B,2,FALSE)</f>
        <v>Variabel</v>
      </c>
      <c r="I1123" t="str">
        <f>IF(OR(AND(F1123="Uitgave", C1123&lt;0), AND(F1123="Inkomst", C1123&gt;0)), "OK", "FOUT")</f>
        <v>OK</v>
      </c>
    </row>
    <row r="1124" spans="1:9" x14ac:dyDescent="0.3">
      <c r="A1124" s="2">
        <v>45695</v>
      </c>
      <c r="B1124" t="str">
        <f>TEXT(A1124,"mmmm ")</f>
        <v xml:space="preserve">februari </v>
      </c>
      <c r="C1124">
        <v>-39.119999999999997</v>
      </c>
      <c r="D1124" t="s">
        <v>82</v>
      </c>
      <c r="F1124" t="s">
        <v>18</v>
      </c>
      <c r="G1124">
        <f>IF(F1124="Uitgave", -ABS(C1124), ABS(C1124))</f>
        <v>-39.119999999999997</v>
      </c>
      <c r="H1124" t="str">
        <f>VLOOKUP(Tabel1[[#This Row],[categorie]],Lijst!A:B,2,FALSE)</f>
        <v>Vast</v>
      </c>
      <c r="I1124" t="str">
        <f>IF(OR(AND(F1124="Uitgave", C1124&lt;0), AND(F1124="Inkomst", C1124&gt;0)), "OK", "FOUT")</f>
        <v>OK</v>
      </c>
    </row>
    <row r="1125" spans="1:9" x14ac:dyDescent="0.3">
      <c r="A1125" s="2">
        <v>45697</v>
      </c>
      <c r="B1125" t="str">
        <f>TEXT(A1125,"mmmm ")</f>
        <v xml:space="preserve">februari </v>
      </c>
      <c r="C1125">
        <v>-917.18</v>
      </c>
      <c r="D1125" t="s">
        <v>14</v>
      </c>
      <c r="F1125" t="s">
        <v>18</v>
      </c>
      <c r="G1125">
        <f>IF(F1125="Uitgave", -ABS(C1125), ABS(C1125))</f>
        <v>-917.18</v>
      </c>
      <c r="H1125" t="str">
        <f>VLOOKUP(Tabel1[[#This Row],[categorie]],Lijst!A:B,2,FALSE)</f>
        <v>Variabel</v>
      </c>
      <c r="I1125" t="str">
        <f>IF(OR(AND(F1125="Uitgave", C1125&lt;0), AND(F1125="Inkomst", C1125&gt;0)), "OK", "FOUT")</f>
        <v>OK</v>
      </c>
    </row>
    <row r="1126" spans="1:9" x14ac:dyDescent="0.3">
      <c r="A1126" s="2">
        <v>45698</v>
      </c>
      <c r="B1126" t="str">
        <f>TEXT(A1126,"mmmm ")</f>
        <v xml:space="preserve">februari </v>
      </c>
      <c r="C1126">
        <v>-10.73</v>
      </c>
      <c r="D1126" t="s">
        <v>13</v>
      </c>
      <c r="F1126" t="s">
        <v>18</v>
      </c>
      <c r="G1126">
        <f>IF(F1126="Uitgave", -ABS(C1126), ABS(C1126))</f>
        <v>-10.73</v>
      </c>
      <c r="H1126" t="str">
        <f>VLOOKUP(Tabel1[[#This Row],[categorie]],Lijst!A:B,2,FALSE)</f>
        <v>Vast</v>
      </c>
      <c r="I1126" t="str">
        <f>IF(OR(AND(F1126="Uitgave", C1126&lt;0), AND(F1126="Inkomst", C1126&gt;0)), "OK", "FOUT")</f>
        <v>OK</v>
      </c>
    </row>
    <row r="1127" spans="1:9" x14ac:dyDescent="0.3">
      <c r="A1127" s="2">
        <v>45698</v>
      </c>
      <c r="B1127" t="str">
        <f>TEXT(A1127,"mmmm ")</f>
        <v xml:space="preserve">februari </v>
      </c>
      <c r="C1127">
        <v>-5</v>
      </c>
      <c r="D1127" t="s">
        <v>13</v>
      </c>
      <c r="F1127" t="s">
        <v>18</v>
      </c>
      <c r="G1127">
        <f>IF(F1127="Uitgave", -ABS(C1127), ABS(C1127))</f>
        <v>-5</v>
      </c>
      <c r="H1127" t="str">
        <f>VLOOKUP(Tabel1[[#This Row],[categorie]],Lijst!A:B,2,FALSE)</f>
        <v>Vast</v>
      </c>
      <c r="I1127" t="str">
        <f>IF(OR(AND(F1127="Uitgave", C1127&lt;0), AND(F1127="Inkomst", C1127&gt;0)), "OK", "FOUT")</f>
        <v>OK</v>
      </c>
    </row>
    <row r="1128" spans="1:9" x14ac:dyDescent="0.3">
      <c r="A1128" s="2">
        <v>45698</v>
      </c>
      <c r="B1128" t="str">
        <f>TEXT(A1128,"mmmm ")</f>
        <v xml:space="preserve">februari </v>
      </c>
      <c r="C1128">
        <v>-10.45</v>
      </c>
      <c r="D1128" t="s">
        <v>14</v>
      </c>
      <c r="F1128" t="s">
        <v>18</v>
      </c>
      <c r="G1128">
        <f>IF(F1128="Uitgave", -ABS(C1128), ABS(C1128))</f>
        <v>-10.45</v>
      </c>
      <c r="H1128" t="str">
        <f>VLOOKUP(Tabel1[[#This Row],[categorie]],Lijst!A:B,2,FALSE)</f>
        <v>Variabel</v>
      </c>
      <c r="I1128" t="str">
        <f>IF(OR(AND(F1128="Uitgave", C1128&lt;0), AND(F1128="Inkomst", C1128&gt;0)), "OK", "FOUT")</f>
        <v>OK</v>
      </c>
    </row>
    <row r="1129" spans="1:9" x14ac:dyDescent="0.3">
      <c r="A1129" s="2">
        <v>45698</v>
      </c>
      <c r="B1129" t="str">
        <f>TEXT(A1129,"mmmm ")</f>
        <v xml:space="preserve">februari </v>
      </c>
      <c r="C1129">
        <v>-28.7</v>
      </c>
      <c r="D1129" t="s">
        <v>56</v>
      </c>
      <c r="F1129" t="s">
        <v>18</v>
      </c>
      <c r="G1129">
        <f>IF(F1129="Uitgave", -ABS(C1129), ABS(C1129))</f>
        <v>-28.7</v>
      </c>
      <c r="H1129" t="str">
        <f>VLOOKUP(Tabel1[[#This Row],[categorie]],Lijst!A:B,2,FALSE)</f>
        <v>Variabel</v>
      </c>
      <c r="I1129" t="str">
        <f>IF(OR(AND(F1129="Uitgave", C1129&lt;0), AND(F1129="Inkomst", C1129&gt;0)), "OK", "FOUT")</f>
        <v>OK</v>
      </c>
    </row>
    <row r="1130" spans="1:9" x14ac:dyDescent="0.3">
      <c r="A1130" s="2">
        <v>45698</v>
      </c>
      <c r="B1130" t="str">
        <f>TEXT(A1130,"mmmm ")</f>
        <v xml:space="preserve">februari </v>
      </c>
      <c r="C1130">
        <v>-7.9</v>
      </c>
      <c r="D1130" t="s">
        <v>3</v>
      </c>
      <c r="F1130" t="s">
        <v>18</v>
      </c>
      <c r="G1130">
        <f>IF(F1130="Uitgave", -ABS(C1130), ABS(C1130))</f>
        <v>-7.9</v>
      </c>
      <c r="H1130" t="str">
        <f>VLOOKUP(Tabel1[[#This Row],[categorie]],Lijst!A:B,2,FALSE)</f>
        <v>Vast</v>
      </c>
      <c r="I1130" t="str">
        <f>IF(OR(AND(F1130="Uitgave", C1130&lt;0), AND(F1130="Inkomst", C1130&gt;0)), "OK", "FOUT")</f>
        <v>OK</v>
      </c>
    </row>
    <row r="1131" spans="1:9" x14ac:dyDescent="0.3">
      <c r="A1131" s="2">
        <v>45698</v>
      </c>
      <c r="B1131" t="str">
        <f>TEXT(A1131,"mmmm ")</f>
        <v xml:space="preserve">februari </v>
      </c>
      <c r="C1131">
        <v>-0.99</v>
      </c>
      <c r="D1131" t="s">
        <v>3</v>
      </c>
      <c r="F1131" t="s">
        <v>18</v>
      </c>
      <c r="G1131">
        <f>IF(F1131="Uitgave", -ABS(C1131), ABS(C1131))</f>
        <v>-0.99</v>
      </c>
      <c r="H1131" t="str">
        <f>VLOOKUP(Tabel1[[#This Row],[categorie]],Lijst!A:B,2,FALSE)</f>
        <v>Vast</v>
      </c>
      <c r="I1131" t="str">
        <f>IF(OR(AND(F1131="Uitgave", C1131&lt;0), AND(F1131="Inkomst", C1131&gt;0)), "OK", "FOUT")</f>
        <v>OK</v>
      </c>
    </row>
    <row r="1132" spans="1:9" x14ac:dyDescent="0.3">
      <c r="A1132" s="2">
        <v>45698</v>
      </c>
      <c r="B1132" t="str">
        <f>TEXT(A1132,"mmmm ")</f>
        <v xml:space="preserve">februari </v>
      </c>
      <c r="C1132">
        <v>-4.8</v>
      </c>
      <c r="D1132" t="s">
        <v>14</v>
      </c>
      <c r="F1132" t="s">
        <v>18</v>
      </c>
      <c r="G1132">
        <f>IF(F1132="Uitgave", -ABS(C1132), ABS(C1132))</f>
        <v>-4.8</v>
      </c>
      <c r="H1132" t="str">
        <f>VLOOKUP(Tabel1[[#This Row],[categorie]],Lijst!A:B,2,FALSE)</f>
        <v>Variabel</v>
      </c>
      <c r="I1132" t="str">
        <f>IF(OR(AND(F1132="Uitgave", C1132&lt;0), AND(F1132="Inkomst", C1132&gt;0)), "OK", "FOUT")</f>
        <v>OK</v>
      </c>
    </row>
    <row r="1133" spans="1:9" x14ac:dyDescent="0.3">
      <c r="A1133" s="2">
        <v>45698</v>
      </c>
      <c r="B1133" t="str">
        <f>TEXT(A1133,"mmmm ")</f>
        <v xml:space="preserve">februari </v>
      </c>
      <c r="C1133">
        <v>-13.9</v>
      </c>
      <c r="D1133" t="s">
        <v>14</v>
      </c>
      <c r="F1133" t="s">
        <v>18</v>
      </c>
      <c r="G1133">
        <f>IF(F1133="Uitgave", -ABS(C1133), ABS(C1133))</f>
        <v>-13.9</v>
      </c>
      <c r="H1133" t="str">
        <f>VLOOKUP(Tabel1[[#This Row],[categorie]],Lijst!A:B,2,FALSE)</f>
        <v>Variabel</v>
      </c>
      <c r="I1133" t="str">
        <f>IF(OR(AND(F1133="Uitgave", C1133&lt;0), AND(F1133="Inkomst", C1133&gt;0)), "OK", "FOUT")</f>
        <v>OK</v>
      </c>
    </row>
    <row r="1134" spans="1:9" x14ac:dyDescent="0.3">
      <c r="A1134" s="2">
        <v>45698</v>
      </c>
      <c r="B1134" t="str">
        <f>TEXT(A1134,"mmmm ")</f>
        <v xml:space="preserve">februari </v>
      </c>
      <c r="C1134">
        <v>-5.99</v>
      </c>
      <c r="D1134" t="s">
        <v>3</v>
      </c>
      <c r="F1134" t="s">
        <v>18</v>
      </c>
      <c r="G1134">
        <f>IF(F1134="Uitgave", -ABS(C1134), ABS(C1134))</f>
        <v>-5.99</v>
      </c>
      <c r="H1134" t="str">
        <f>VLOOKUP(Tabel1[[#This Row],[categorie]],Lijst!A:B,2,FALSE)</f>
        <v>Vast</v>
      </c>
      <c r="I1134" t="str">
        <f>IF(OR(AND(F1134="Uitgave", C1134&lt;0), AND(F1134="Inkomst", C1134&gt;0)), "OK", "FOUT")</f>
        <v>OK</v>
      </c>
    </row>
    <row r="1135" spans="1:9" x14ac:dyDescent="0.3">
      <c r="A1135" s="2">
        <v>45698</v>
      </c>
      <c r="B1135" t="str">
        <f>TEXT(A1135,"mmmm ")</f>
        <v xml:space="preserve">februari </v>
      </c>
      <c r="C1135">
        <v>-65.25</v>
      </c>
      <c r="D1135" t="s">
        <v>14</v>
      </c>
      <c r="F1135" t="s">
        <v>18</v>
      </c>
      <c r="G1135">
        <f>IF(F1135="Uitgave", -ABS(C1135), ABS(C1135))</f>
        <v>-65.25</v>
      </c>
      <c r="H1135" t="str">
        <f>VLOOKUP(Tabel1[[#This Row],[categorie]],Lijst!A:B,2,FALSE)</f>
        <v>Variabel</v>
      </c>
      <c r="I1135" t="str">
        <f>IF(OR(AND(F1135="Uitgave", C1135&lt;0), AND(F1135="Inkomst", C1135&gt;0)), "OK", "FOUT")</f>
        <v>OK</v>
      </c>
    </row>
    <row r="1136" spans="1:9" x14ac:dyDescent="0.3">
      <c r="A1136" s="2">
        <v>45698</v>
      </c>
      <c r="B1136" t="str">
        <f>TEXT(A1136,"mmmm ")</f>
        <v xml:space="preserve">februari </v>
      </c>
      <c r="C1136">
        <v>-1.5</v>
      </c>
      <c r="D1136" t="s">
        <v>26</v>
      </c>
      <c r="F1136" t="s">
        <v>18</v>
      </c>
      <c r="G1136">
        <f>IF(F1136="Uitgave", -ABS(C1136), ABS(C1136))</f>
        <v>-1.5</v>
      </c>
      <c r="H1136" t="str">
        <f>VLOOKUP(Tabel1[[#This Row],[categorie]],Lijst!A:B,2,FALSE)</f>
        <v>Variabel</v>
      </c>
      <c r="I1136" t="str">
        <f>IF(OR(AND(F1136="Uitgave", C1136&lt;0), AND(F1136="Inkomst", C1136&gt;0)), "OK", "FOUT")</f>
        <v>OK</v>
      </c>
    </row>
    <row r="1137" spans="1:9" x14ac:dyDescent="0.3">
      <c r="A1137" s="2">
        <v>45698</v>
      </c>
      <c r="B1137" t="str">
        <f>TEXT(A1137,"mmmm ")</f>
        <v xml:space="preserve">februari </v>
      </c>
      <c r="C1137">
        <v>-1.1000000000000001</v>
      </c>
      <c r="D1137" t="s">
        <v>26</v>
      </c>
      <c r="F1137" t="s">
        <v>18</v>
      </c>
      <c r="G1137">
        <f>IF(F1137="Uitgave", -ABS(C1137), ABS(C1137))</f>
        <v>-1.1000000000000001</v>
      </c>
      <c r="H1137" t="str">
        <f>VLOOKUP(Tabel1[[#This Row],[categorie]],Lijst!A:B,2,FALSE)</f>
        <v>Variabel</v>
      </c>
      <c r="I1137" t="str">
        <f>IF(OR(AND(F1137="Uitgave", C1137&lt;0), AND(F1137="Inkomst", C1137&gt;0)), "OK", "FOUT")</f>
        <v>OK</v>
      </c>
    </row>
    <row r="1138" spans="1:9" x14ac:dyDescent="0.3">
      <c r="A1138" s="2">
        <v>45698</v>
      </c>
      <c r="B1138" t="str">
        <f>TEXT(A1138,"mmmm ")</f>
        <v xml:space="preserve">februari </v>
      </c>
      <c r="C1138">
        <v>-1.5</v>
      </c>
      <c r="D1138" t="s">
        <v>26</v>
      </c>
      <c r="F1138" t="s">
        <v>18</v>
      </c>
      <c r="G1138">
        <f>IF(F1138="Uitgave", -ABS(C1138), ABS(C1138))</f>
        <v>-1.5</v>
      </c>
      <c r="H1138" t="str">
        <f>VLOOKUP(Tabel1[[#This Row],[categorie]],Lijst!A:B,2,FALSE)</f>
        <v>Variabel</v>
      </c>
      <c r="I1138" t="str">
        <f>IF(OR(AND(F1138="Uitgave", C1138&lt;0), AND(F1138="Inkomst", C1138&gt;0)), "OK", "FOUT")</f>
        <v>OK</v>
      </c>
    </row>
    <row r="1139" spans="1:9" x14ac:dyDescent="0.3">
      <c r="A1139" s="2">
        <v>45698</v>
      </c>
      <c r="B1139" t="str">
        <f>TEXT(A1139,"mmmm ")</f>
        <v xml:space="preserve">februari </v>
      </c>
      <c r="C1139">
        <v>-4.49</v>
      </c>
      <c r="D1139" t="s">
        <v>3</v>
      </c>
      <c r="F1139" t="s">
        <v>18</v>
      </c>
      <c r="G1139">
        <f>IF(F1139="Uitgave", -ABS(C1139), ABS(C1139))</f>
        <v>-4.49</v>
      </c>
      <c r="H1139" t="str">
        <f>VLOOKUP(Tabel1[[#This Row],[categorie]],Lijst!A:B,2,FALSE)</f>
        <v>Vast</v>
      </c>
      <c r="I1139" t="str">
        <f>IF(OR(AND(F1139="Uitgave", C1139&lt;0), AND(F1139="Inkomst", C1139&gt;0)), "OK", "FOUT")</f>
        <v>OK</v>
      </c>
    </row>
    <row r="1140" spans="1:9" x14ac:dyDescent="0.3">
      <c r="A1140" s="2">
        <v>45698</v>
      </c>
      <c r="B1140" t="str">
        <f>TEXT(A1140,"mmmm ")</f>
        <v xml:space="preserve">februari </v>
      </c>
      <c r="C1140">
        <v>-4.18</v>
      </c>
      <c r="D1140" t="s">
        <v>3</v>
      </c>
      <c r="F1140" t="s">
        <v>18</v>
      </c>
      <c r="G1140">
        <f>IF(F1140="Uitgave", -ABS(C1140), ABS(C1140))</f>
        <v>-4.18</v>
      </c>
      <c r="H1140" t="str">
        <f>VLOOKUP(Tabel1[[#This Row],[categorie]],Lijst!A:B,2,FALSE)</f>
        <v>Vast</v>
      </c>
      <c r="I1140" t="str">
        <f>IF(OR(AND(F1140="Uitgave", C1140&lt;0), AND(F1140="Inkomst", C1140&gt;0)), "OK", "FOUT")</f>
        <v>OK</v>
      </c>
    </row>
    <row r="1141" spans="1:9" x14ac:dyDescent="0.3">
      <c r="A1141" s="2">
        <v>45698</v>
      </c>
      <c r="B1141" t="str">
        <f>TEXT(A1141,"mmmm ")</f>
        <v xml:space="preserve">februari </v>
      </c>
      <c r="C1141">
        <v>-18.72</v>
      </c>
      <c r="D1141" t="s">
        <v>3</v>
      </c>
      <c r="F1141" t="s">
        <v>18</v>
      </c>
      <c r="G1141">
        <f>IF(F1141="Uitgave", -ABS(C1141), ABS(C1141))</f>
        <v>-18.72</v>
      </c>
      <c r="H1141" t="str">
        <f>VLOOKUP(Tabel1[[#This Row],[categorie]],Lijst!A:B,2,FALSE)</f>
        <v>Vast</v>
      </c>
      <c r="I1141" t="str">
        <f>IF(OR(AND(F1141="Uitgave", C1141&lt;0), AND(F1141="Inkomst", C1141&gt;0)), "OK", "FOUT")</f>
        <v>OK</v>
      </c>
    </row>
    <row r="1142" spans="1:9" x14ac:dyDescent="0.3">
      <c r="A1142" s="2">
        <v>45698</v>
      </c>
      <c r="B1142" t="str">
        <f>TEXT(A1142,"mmmm ")</f>
        <v xml:space="preserve">februari </v>
      </c>
      <c r="C1142">
        <v>-1.73</v>
      </c>
      <c r="D1142" t="s">
        <v>13</v>
      </c>
      <c r="F1142" t="s">
        <v>18</v>
      </c>
      <c r="G1142">
        <f>IF(F1142="Uitgave", -ABS(C1142), ABS(C1142))</f>
        <v>-1.73</v>
      </c>
      <c r="H1142" t="str">
        <f>VLOOKUP(Tabel1[[#This Row],[categorie]],Lijst!A:B,2,FALSE)</f>
        <v>Vast</v>
      </c>
      <c r="I1142" t="str">
        <f>IF(OR(AND(F1142="Uitgave", C1142&lt;0), AND(F1142="Inkomst", C1142&gt;0)), "OK", "FOUT")</f>
        <v>OK</v>
      </c>
    </row>
    <row r="1143" spans="1:9" x14ac:dyDescent="0.3">
      <c r="A1143" s="2">
        <v>45698</v>
      </c>
      <c r="B1143" t="str">
        <f>TEXT(A1143,"mmmm ")</f>
        <v xml:space="preserve">februari </v>
      </c>
      <c r="C1143">
        <v>-5</v>
      </c>
      <c r="D1143" t="s">
        <v>13</v>
      </c>
      <c r="F1143" t="s">
        <v>18</v>
      </c>
      <c r="G1143">
        <f>IF(F1143="Uitgave", -ABS(C1143), ABS(C1143))</f>
        <v>-5</v>
      </c>
      <c r="H1143" t="str">
        <f>VLOOKUP(Tabel1[[#This Row],[categorie]],Lijst!A:B,2,FALSE)</f>
        <v>Vast</v>
      </c>
      <c r="I1143" t="str">
        <f>IF(OR(AND(F1143="Uitgave", C1143&lt;0), AND(F1143="Inkomst", C1143&gt;0)), "OK", "FOUT")</f>
        <v>OK</v>
      </c>
    </row>
    <row r="1144" spans="1:9" x14ac:dyDescent="0.3">
      <c r="A1144" s="2">
        <v>45698</v>
      </c>
      <c r="B1144" t="str">
        <f>TEXT(A1144,"mmmm ")</f>
        <v xml:space="preserve">februari </v>
      </c>
      <c r="C1144">
        <v>-12.01</v>
      </c>
      <c r="D1144" t="s">
        <v>46</v>
      </c>
      <c r="F1144" t="s">
        <v>18</v>
      </c>
      <c r="G1144">
        <f>IF(F1144="Uitgave", -ABS(C1144), ABS(C1144))</f>
        <v>-12.01</v>
      </c>
      <c r="H1144" t="str">
        <f>VLOOKUP(Tabel1[[#This Row],[categorie]],Lijst!A:B,2,FALSE)</f>
        <v>Vast</v>
      </c>
      <c r="I1144" t="str">
        <f>IF(OR(AND(F1144="Uitgave", C1144&lt;0), AND(F1144="Inkomst", C1144&gt;0)), "OK", "FOUT")</f>
        <v>OK</v>
      </c>
    </row>
    <row r="1145" spans="1:9" x14ac:dyDescent="0.3">
      <c r="A1145" s="2">
        <v>45699</v>
      </c>
      <c r="B1145" t="str">
        <f>TEXT(A1145,"mmmm ")</f>
        <v xml:space="preserve">februari </v>
      </c>
      <c r="C1145">
        <v>160.38</v>
      </c>
      <c r="D1145" t="s">
        <v>82</v>
      </c>
      <c r="F1145" t="s">
        <v>17</v>
      </c>
      <c r="G1145">
        <f>IF(F1145="Uitgave", -ABS(C1145), ABS(C1145))</f>
        <v>160.38</v>
      </c>
      <c r="H1145" t="str">
        <f>VLOOKUP(Tabel1[[#This Row],[categorie]],Lijst!A:B,2,FALSE)</f>
        <v>Vast</v>
      </c>
      <c r="I1145" t="str">
        <f>IF(OR(AND(F1145="Uitgave", C1145&lt;0), AND(F1145="Inkomst", C1145&gt;0)), "OK", "FOUT")</f>
        <v>OK</v>
      </c>
    </row>
    <row r="1146" spans="1:9" x14ac:dyDescent="0.3">
      <c r="A1146" s="2">
        <v>45699</v>
      </c>
      <c r="B1146" t="str">
        <f>TEXT(A1146,"mmmm ")</f>
        <v xml:space="preserve">februari </v>
      </c>
      <c r="C1146">
        <v>-353.67</v>
      </c>
      <c r="D1146" t="s">
        <v>14</v>
      </c>
      <c r="F1146" t="s">
        <v>18</v>
      </c>
      <c r="G1146">
        <f>IF(F1146="Uitgave", -ABS(C1146), ABS(C1146))</f>
        <v>-353.67</v>
      </c>
      <c r="H1146" t="str">
        <f>VLOOKUP(Tabel1[[#This Row],[categorie]],Lijst!A:B,2,FALSE)</f>
        <v>Variabel</v>
      </c>
      <c r="I1146" t="str">
        <f>IF(OR(AND(F1146="Uitgave", C1146&lt;0), AND(F1146="Inkomst", C1146&gt;0)), "OK", "FOUT")</f>
        <v>OK</v>
      </c>
    </row>
    <row r="1147" spans="1:9" x14ac:dyDescent="0.3">
      <c r="A1147" s="2">
        <v>45699</v>
      </c>
      <c r="B1147" t="str">
        <f>TEXT(A1147,"mmmm ")</f>
        <v xml:space="preserve">februari </v>
      </c>
      <c r="C1147">
        <v>-1.5</v>
      </c>
      <c r="D1147" t="s">
        <v>26</v>
      </c>
      <c r="F1147" t="s">
        <v>18</v>
      </c>
      <c r="G1147">
        <f>IF(F1147="Uitgave", -ABS(C1147), ABS(C1147))</f>
        <v>-1.5</v>
      </c>
      <c r="H1147" t="str">
        <f>VLOOKUP(Tabel1[[#This Row],[categorie]],Lijst!A:B,2,FALSE)</f>
        <v>Variabel</v>
      </c>
      <c r="I1147" t="str">
        <f>IF(OR(AND(F1147="Uitgave", C1147&lt;0), AND(F1147="Inkomst", C1147&gt;0)), "OK", "FOUT")</f>
        <v>OK</v>
      </c>
    </row>
    <row r="1148" spans="1:9" x14ac:dyDescent="0.3">
      <c r="A1148" s="2">
        <v>45699</v>
      </c>
      <c r="B1148" t="str">
        <f>TEXT(A1148,"mmmm ")</f>
        <v xml:space="preserve">februari </v>
      </c>
      <c r="C1148">
        <v>-0.9</v>
      </c>
      <c r="D1148" t="s">
        <v>26</v>
      </c>
      <c r="F1148" t="s">
        <v>18</v>
      </c>
      <c r="G1148">
        <f>IF(F1148="Uitgave", -ABS(C1148), ABS(C1148))</f>
        <v>-0.9</v>
      </c>
      <c r="H1148" t="str">
        <f>VLOOKUP(Tabel1[[#This Row],[categorie]],Lijst!A:B,2,FALSE)</f>
        <v>Variabel</v>
      </c>
      <c r="I1148" t="str">
        <f>IF(OR(AND(F1148="Uitgave", C1148&lt;0), AND(F1148="Inkomst", C1148&gt;0)), "OK", "FOUT")</f>
        <v>OK</v>
      </c>
    </row>
    <row r="1149" spans="1:9" x14ac:dyDescent="0.3">
      <c r="A1149" s="2">
        <v>45699</v>
      </c>
      <c r="B1149" t="str">
        <f>TEXT(A1149,"mmmm ")</f>
        <v xml:space="preserve">februari </v>
      </c>
      <c r="C1149">
        <v>-1.1000000000000001</v>
      </c>
      <c r="D1149" t="s">
        <v>26</v>
      </c>
      <c r="F1149" t="s">
        <v>18</v>
      </c>
      <c r="G1149">
        <f>IF(F1149="Uitgave", -ABS(C1149), ABS(C1149))</f>
        <v>-1.1000000000000001</v>
      </c>
      <c r="H1149" t="str">
        <f>VLOOKUP(Tabel1[[#This Row],[categorie]],Lijst!A:B,2,FALSE)</f>
        <v>Variabel</v>
      </c>
      <c r="I1149" t="str">
        <f>IF(OR(AND(F1149="Uitgave", C1149&lt;0), AND(F1149="Inkomst", C1149&gt;0)), "OK", "FOUT")</f>
        <v>OK</v>
      </c>
    </row>
    <row r="1150" spans="1:9" x14ac:dyDescent="0.3">
      <c r="A1150" s="2">
        <v>45699</v>
      </c>
      <c r="B1150" t="str">
        <f>TEXT(A1150,"mmmm ")</f>
        <v xml:space="preserve">februari </v>
      </c>
      <c r="C1150">
        <v>-5.49</v>
      </c>
      <c r="D1150" t="s">
        <v>3</v>
      </c>
      <c r="F1150" t="s">
        <v>18</v>
      </c>
      <c r="G1150">
        <f>IF(F1150="Uitgave", -ABS(C1150), ABS(C1150))</f>
        <v>-5.49</v>
      </c>
      <c r="H1150" t="str">
        <f>VLOOKUP(Tabel1[[#This Row],[categorie]],Lijst!A:B,2,FALSE)</f>
        <v>Vast</v>
      </c>
      <c r="I1150" t="str">
        <f>IF(OR(AND(F1150="Uitgave", C1150&lt;0), AND(F1150="Inkomst", C1150&gt;0)), "OK", "FOUT")</f>
        <v>OK</v>
      </c>
    </row>
    <row r="1151" spans="1:9" x14ac:dyDescent="0.3">
      <c r="A1151" s="2">
        <v>45699</v>
      </c>
      <c r="B1151" t="str">
        <f>TEXT(A1151,"mmmm ")</f>
        <v xml:space="preserve">februari </v>
      </c>
      <c r="C1151">
        <v>-43.2</v>
      </c>
      <c r="D1151" t="s">
        <v>14</v>
      </c>
      <c r="F1151" t="s">
        <v>18</v>
      </c>
      <c r="G1151">
        <f>IF(F1151="Uitgave", -ABS(C1151), ABS(C1151))</f>
        <v>-43.2</v>
      </c>
      <c r="H1151" t="str">
        <f>VLOOKUP(Tabel1[[#This Row],[categorie]],Lijst!A:B,2,FALSE)</f>
        <v>Variabel</v>
      </c>
      <c r="I1151" t="str">
        <f>IF(OR(AND(F1151="Uitgave", C1151&lt;0), AND(F1151="Inkomst", C1151&gt;0)), "OK", "FOUT")</f>
        <v>OK</v>
      </c>
    </row>
    <row r="1152" spans="1:9" x14ac:dyDescent="0.3">
      <c r="A1152" s="2">
        <v>45699</v>
      </c>
      <c r="B1152" t="str">
        <f>TEXT(A1152,"mmmm ")</f>
        <v xml:space="preserve">februari </v>
      </c>
      <c r="C1152">
        <v>-17.899999999999999</v>
      </c>
      <c r="D1152" t="s">
        <v>32</v>
      </c>
      <c r="F1152" t="s">
        <v>18</v>
      </c>
      <c r="G1152">
        <f>IF(F1152="Uitgave", -ABS(C1152), ABS(C1152))</f>
        <v>-17.899999999999999</v>
      </c>
      <c r="H1152" t="str">
        <f>VLOOKUP(Tabel1[[#This Row],[categorie]],Lijst!A:B,2,FALSE)</f>
        <v>Variabel</v>
      </c>
      <c r="I1152" t="str">
        <f>IF(OR(AND(F1152="Uitgave", C1152&lt;0), AND(F1152="Inkomst", C1152&gt;0)), "OK", "FOUT")</f>
        <v>OK</v>
      </c>
    </row>
    <row r="1153" spans="1:9" x14ac:dyDescent="0.3">
      <c r="A1153" s="2">
        <v>45699</v>
      </c>
      <c r="B1153" t="str">
        <f>TEXT(A1153,"mmmm ")</f>
        <v xml:space="preserve">februari </v>
      </c>
      <c r="C1153">
        <v>-6.4</v>
      </c>
      <c r="D1153" t="s">
        <v>3</v>
      </c>
      <c r="F1153" t="s">
        <v>18</v>
      </c>
      <c r="G1153">
        <f>IF(F1153="Uitgave", -ABS(C1153), ABS(C1153))</f>
        <v>-6.4</v>
      </c>
      <c r="H1153" t="str">
        <f>VLOOKUP(Tabel1[[#This Row],[categorie]],Lijst!A:B,2,FALSE)</f>
        <v>Vast</v>
      </c>
      <c r="I1153" t="str">
        <f>IF(OR(AND(F1153="Uitgave", C1153&lt;0), AND(F1153="Inkomst", C1153&gt;0)), "OK", "FOUT")</f>
        <v>OK</v>
      </c>
    </row>
    <row r="1154" spans="1:9" x14ac:dyDescent="0.3">
      <c r="A1154" s="2">
        <v>45699</v>
      </c>
      <c r="B1154" t="str">
        <f>TEXT(A1154,"mmmm ")</f>
        <v xml:space="preserve">februari </v>
      </c>
      <c r="C1154">
        <v>9.3000000000000007</v>
      </c>
      <c r="D1154" t="s">
        <v>3</v>
      </c>
      <c r="F1154" t="s">
        <v>17</v>
      </c>
      <c r="G1154">
        <f>IF(F1154="Uitgave", -ABS(C1154), ABS(C1154))</f>
        <v>9.3000000000000007</v>
      </c>
      <c r="H1154" t="str">
        <f>VLOOKUP(Tabel1[[#This Row],[categorie]],Lijst!A:B,2,FALSE)</f>
        <v>Vast</v>
      </c>
      <c r="I1154" t="str">
        <f>IF(OR(AND(F1154="Uitgave", C1154&lt;0), AND(F1154="Inkomst", C1154&gt;0)), "OK", "FOUT")</f>
        <v>OK</v>
      </c>
    </row>
    <row r="1155" spans="1:9" x14ac:dyDescent="0.3">
      <c r="A1155" s="2">
        <v>45699</v>
      </c>
      <c r="B1155" t="str">
        <f>TEXT(A1155,"mmmm ")</f>
        <v xml:space="preserve">februari </v>
      </c>
      <c r="C1155">
        <v>-19.64</v>
      </c>
      <c r="D1155" t="s">
        <v>3</v>
      </c>
      <c r="F1155" t="s">
        <v>18</v>
      </c>
      <c r="G1155">
        <f>IF(F1155="Uitgave", -ABS(C1155), ABS(C1155))</f>
        <v>-19.64</v>
      </c>
      <c r="H1155" t="str">
        <f>VLOOKUP(Tabel1[[#This Row],[categorie]],Lijst!A:B,2,FALSE)</f>
        <v>Vast</v>
      </c>
      <c r="I1155" t="str">
        <f>IF(OR(AND(F1155="Uitgave", C1155&lt;0), AND(F1155="Inkomst", C1155&gt;0)), "OK", "FOUT")</f>
        <v>OK</v>
      </c>
    </row>
    <row r="1156" spans="1:9" x14ac:dyDescent="0.3">
      <c r="A1156" s="2">
        <v>45699</v>
      </c>
      <c r="B1156" t="str">
        <f>TEXT(A1156,"mmmm ")</f>
        <v xml:space="preserve">februari </v>
      </c>
      <c r="C1156">
        <v>143</v>
      </c>
      <c r="D1156" t="s">
        <v>38</v>
      </c>
      <c r="F1156" t="s">
        <v>17</v>
      </c>
      <c r="G1156">
        <f>IF(F1156="Uitgave", -ABS(C1156), ABS(C1156))</f>
        <v>143</v>
      </c>
      <c r="H1156" t="str">
        <f>VLOOKUP(Tabel1[[#This Row],[categorie]],Lijst!A:B,2,FALSE)</f>
        <v>Vast</v>
      </c>
      <c r="I1156" t="str">
        <f>IF(OR(AND(F1156="Uitgave", C1156&lt;0), AND(F1156="Inkomst", C1156&gt;0)), "OK", "FOUT")</f>
        <v>OK</v>
      </c>
    </row>
    <row r="1157" spans="1:9" x14ac:dyDescent="0.3">
      <c r="A1157" s="2">
        <v>45699</v>
      </c>
      <c r="B1157" t="str">
        <f>TEXT(A1157,"mmmm ")</f>
        <v xml:space="preserve">februari </v>
      </c>
      <c r="C1157">
        <v>-12.95</v>
      </c>
      <c r="D1157" t="s">
        <v>49</v>
      </c>
      <c r="F1157" t="s">
        <v>18</v>
      </c>
      <c r="G1157">
        <f>IF(F1157="Uitgave", -ABS(C1157), ABS(C1157))</f>
        <v>-12.95</v>
      </c>
      <c r="H1157" t="str">
        <f>VLOOKUP(Tabel1[[#This Row],[categorie]],Lijst!A:B,2,FALSE)</f>
        <v>Variabel</v>
      </c>
      <c r="I1157" t="str">
        <f>IF(OR(AND(F1157="Uitgave", C1157&lt;0), AND(F1157="Inkomst", C1157&gt;0)), "OK", "FOUT")</f>
        <v>OK</v>
      </c>
    </row>
    <row r="1158" spans="1:9" x14ac:dyDescent="0.3">
      <c r="A1158" s="2">
        <v>45700</v>
      </c>
      <c r="B1158" t="str">
        <f>TEXT(A1158,"mmmm ")</f>
        <v xml:space="preserve">februari </v>
      </c>
      <c r="C1158">
        <v>-23.09</v>
      </c>
      <c r="D1158" t="s">
        <v>3</v>
      </c>
      <c r="F1158" t="s">
        <v>18</v>
      </c>
      <c r="G1158">
        <f>IF(F1158="Uitgave", -ABS(C1158), ABS(C1158))</f>
        <v>-23.09</v>
      </c>
      <c r="H1158" t="str">
        <f>VLOOKUP(Tabel1[[#This Row],[categorie]],Lijst!A:B,2,FALSE)</f>
        <v>Vast</v>
      </c>
      <c r="I1158" t="str">
        <f>IF(OR(AND(F1158="Uitgave", C1158&lt;0), AND(F1158="Inkomst", C1158&gt;0)), "OK", "FOUT")</f>
        <v>OK</v>
      </c>
    </row>
    <row r="1159" spans="1:9" x14ac:dyDescent="0.3">
      <c r="A1159" s="2">
        <v>45700</v>
      </c>
      <c r="B1159" t="str">
        <f>TEXT(A1159,"mmmm ")</f>
        <v xml:space="preserve">februari </v>
      </c>
      <c r="C1159">
        <v>-1.5</v>
      </c>
      <c r="D1159" t="s">
        <v>26</v>
      </c>
      <c r="F1159" t="s">
        <v>18</v>
      </c>
      <c r="G1159">
        <f>IF(F1159="Uitgave", -ABS(C1159), ABS(C1159))</f>
        <v>-1.5</v>
      </c>
      <c r="H1159" t="str">
        <f>VLOOKUP(Tabel1[[#This Row],[categorie]],Lijst!A:B,2,FALSE)</f>
        <v>Variabel</v>
      </c>
      <c r="I1159" t="str">
        <f>IF(OR(AND(F1159="Uitgave", C1159&lt;0), AND(F1159="Inkomst", C1159&gt;0)), "OK", "FOUT")</f>
        <v>OK</v>
      </c>
    </row>
    <row r="1160" spans="1:9" x14ac:dyDescent="0.3">
      <c r="A1160" s="2">
        <v>45700</v>
      </c>
      <c r="B1160" t="str">
        <f>TEXT(A1160,"mmmm ")</f>
        <v xml:space="preserve">februari </v>
      </c>
      <c r="C1160">
        <v>-1.5</v>
      </c>
      <c r="D1160" t="s">
        <v>26</v>
      </c>
      <c r="F1160" t="s">
        <v>18</v>
      </c>
      <c r="G1160">
        <f>IF(F1160="Uitgave", -ABS(C1160), ABS(C1160))</f>
        <v>-1.5</v>
      </c>
      <c r="H1160" t="str">
        <f>VLOOKUP(Tabel1[[#This Row],[categorie]],Lijst!A:B,2,FALSE)</f>
        <v>Variabel</v>
      </c>
      <c r="I1160" t="str">
        <f>IF(OR(AND(F1160="Uitgave", C1160&lt;0), AND(F1160="Inkomst", C1160&gt;0)), "OK", "FOUT")</f>
        <v>OK</v>
      </c>
    </row>
    <row r="1161" spans="1:9" x14ac:dyDescent="0.3">
      <c r="A1161" s="2">
        <v>45700</v>
      </c>
      <c r="B1161" t="str">
        <f>TEXT(A1161,"mmmm ")</f>
        <v xml:space="preserve">februari </v>
      </c>
      <c r="C1161">
        <v>-18.920000000000002</v>
      </c>
      <c r="D1161" t="s">
        <v>3</v>
      </c>
      <c r="F1161" t="s">
        <v>18</v>
      </c>
      <c r="G1161">
        <f>IF(F1161="Uitgave", -ABS(C1161), ABS(C1161))</f>
        <v>-18.920000000000002</v>
      </c>
      <c r="H1161" t="str">
        <f>VLOOKUP(Tabel1[[#This Row],[categorie]],Lijst!A:B,2,FALSE)</f>
        <v>Vast</v>
      </c>
      <c r="I1161" t="str">
        <f>IF(OR(AND(F1161="Uitgave", C1161&lt;0), AND(F1161="Inkomst", C1161&gt;0)), "OK", "FOUT")</f>
        <v>OK</v>
      </c>
    </row>
    <row r="1162" spans="1:9" x14ac:dyDescent="0.3">
      <c r="A1162" s="2">
        <v>45700</v>
      </c>
      <c r="B1162" t="str">
        <f>TEXT(A1162,"mmmm ")</f>
        <v xml:space="preserve">februari </v>
      </c>
      <c r="C1162">
        <v>-8</v>
      </c>
      <c r="D1162" t="s">
        <v>13</v>
      </c>
      <c r="F1162" t="s">
        <v>18</v>
      </c>
      <c r="G1162">
        <f>IF(F1162="Uitgave", -ABS(C1162), ABS(C1162))</f>
        <v>-8</v>
      </c>
      <c r="H1162" t="str">
        <f>VLOOKUP(Tabel1[[#This Row],[categorie]],Lijst!A:B,2,FALSE)</f>
        <v>Vast</v>
      </c>
      <c r="I1162" t="str">
        <f>IF(OR(AND(F1162="Uitgave", C1162&lt;0), AND(F1162="Inkomst", C1162&gt;0)), "OK", "FOUT")</f>
        <v>OK</v>
      </c>
    </row>
    <row r="1163" spans="1:9" x14ac:dyDescent="0.3">
      <c r="A1163" s="2">
        <v>45700</v>
      </c>
      <c r="B1163" t="str">
        <f>TEXT(A1163,"mmmm ")</f>
        <v xml:space="preserve">februari </v>
      </c>
      <c r="C1163">
        <v>2.7</v>
      </c>
      <c r="D1163" t="s">
        <v>75</v>
      </c>
      <c r="F1163" t="s">
        <v>17</v>
      </c>
      <c r="G1163">
        <f>IF(F1163="Uitgave", -ABS(C1163), ABS(C1163))</f>
        <v>2.7</v>
      </c>
      <c r="H1163" t="str">
        <f>VLOOKUP(Tabel1[[#This Row],[categorie]],Lijst!A:B,2,FALSE)</f>
        <v>Variabel</v>
      </c>
      <c r="I1163" t="str">
        <f>IF(OR(AND(F1163="Uitgave", C1163&lt;0), AND(F1163="Inkomst", C1163&gt;0)), "OK", "FOUT")</f>
        <v>OK</v>
      </c>
    </row>
    <row r="1164" spans="1:9" x14ac:dyDescent="0.3">
      <c r="A1164" s="2">
        <v>45700</v>
      </c>
      <c r="B1164" t="str">
        <f>TEXT(A1164,"mmmm ")</f>
        <v xml:space="preserve">februari </v>
      </c>
      <c r="C1164">
        <v>4.5999999999999996</v>
      </c>
      <c r="D1164" t="s">
        <v>75</v>
      </c>
      <c r="F1164" t="s">
        <v>17</v>
      </c>
      <c r="G1164">
        <f>IF(F1164="Uitgave", -ABS(C1164), ABS(C1164))</f>
        <v>4.5999999999999996</v>
      </c>
      <c r="H1164" t="str">
        <f>VLOOKUP(Tabel1[[#This Row],[categorie]],Lijst!A:B,2,FALSE)</f>
        <v>Variabel</v>
      </c>
      <c r="I1164" t="str">
        <f>IF(OR(AND(F1164="Uitgave", C1164&lt;0), AND(F1164="Inkomst", C1164&gt;0)), "OK", "FOUT")</f>
        <v>OK</v>
      </c>
    </row>
    <row r="1165" spans="1:9" x14ac:dyDescent="0.3">
      <c r="A1165" s="2">
        <v>45701</v>
      </c>
      <c r="B1165" t="str">
        <f>TEXT(A1165,"mmmm ")</f>
        <v xml:space="preserve">februari </v>
      </c>
      <c r="C1165">
        <v>-70</v>
      </c>
      <c r="D1165" t="s">
        <v>75</v>
      </c>
      <c r="F1165" t="s">
        <v>18</v>
      </c>
      <c r="G1165">
        <f>IF(F1165="Uitgave", -ABS(C1165), ABS(C1165))</f>
        <v>-70</v>
      </c>
      <c r="H1165" t="str">
        <f>VLOOKUP(Tabel1[[#This Row],[categorie]],Lijst!A:B,2,FALSE)</f>
        <v>Variabel</v>
      </c>
      <c r="I1165" t="str">
        <f>IF(OR(AND(F1165="Uitgave", C1165&lt;0), AND(F1165="Inkomst", C1165&gt;0)), "OK", "FOUT")</f>
        <v>OK</v>
      </c>
    </row>
    <row r="1166" spans="1:9" x14ac:dyDescent="0.3">
      <c r="A1166" s="2">
        <v>45701</v>
      </c>
      <c r="B1166" t="str">
        <f>TEXT(A1166,"mmmm ")</f>
        <v xml:space="preserve">februari </v>
      </c>
      <c r="C1166">
        <v>-9.7899999999999991</v>
      </c>
      <c r="D1166" t="s">
        <v>14</v>
      </c>
      <c r="F1166" t="s">
        <v>18</v>
      </c>
      <c r="G1166">
        <f>IF(F1166="Uitgave", -ABS(C1166), ABS(C1166))</f>
        <v>-9.7899999999999991</v>
      </c>
      <c r="H1166" t="str">
        <f>VLOOKUP(Tabel1[[#This Row],[categorie]],Lijst!A:B,2,FALSE)</f>
        <v>Variabel</v>
      </c>
      <c r="I1166" t="str">
        <f>IF(OR(AND(F1166="Uitgave", C1166&lt;0), AND(F1166="Inkomst", C1166&gt;0)), "OK", "FOUT")</f>
        <v>OK</v>
      </c>
    </row>
    <row r="1167" spans="1:9" x14ac:dyDescent="0.3">
      <c r="A1167" s="2">
        <v>45701</v>
      </c>
      <c r="B1167" t="str">
        <f>TEXT(A1167,"mmmm ")</f>
        <v xml:space="preserve">februari </v>
      </c>
      <c r="C1167">
        <v>-8.5</v>
      </c>
      <c r="D1167" t="s">
        <v>3</v>
      </c>
      <c r="F1167" t="s">
        <v>18</v>
      </c>
      <c r="G1167">
        <f>IF(F1167="Uitgave", -ABS(C1167), ABS(C1167))</f>
        <v>-8.5</v>
      </c>
      <c r="H1167" t="str">
        <f>VLOOKUP(Tabel1[[#This Row],[categorie]],Lijst!A:B,2,FALSE)</f>
        <v>Vast</v>
      </c>
      <c r="I1167" t="str">
        <f>IF(OR(AND(F1167="Uitgave", C1167&lt;0), AND(F1167="Inkomst", C1167&gt;0)), "OK", "FOUT")</f>
        <v>OK</v>
      </c>
    </row>
    <row r="1168" spans="1:9" x14ac:dyDescent="0.3">
      <c r="A1168" s="2">
        <v>45701</v>
      </c>
      <c r="B1168" t="str">
        <f>TEXT(A1168,"mmmm ")</f>
        <v xml:space="preserve">februari </v>
      </c>
      <c r="C1168">
        <v>-1.5</v>
      </c>
      <c r="D1168" t="s">
        <v>26</v>
      </c>
      <c r="F1168" t="s">
        <v>18</v>
      </c>
      <c r="G1168">
        <f>IF(F1168="Uitgave", -ABS(C1168), ABS(C1168))</f>
        <v>-1.5</v>
      </c>
      <c r="H1168" t="str">
        <f>VLOOKUP(Tabel1[[#This Row],[categorie]],Lijst!A:B,2,FALSE)</f>
        <v>Variabel</v>
      </c>
      <c r="I1168" t="str">
        <f>IF(OR(AND(F1168="Uitgave", C1168&lt;0), AND(F1168="Inkomst", C1168&gt;0)), "OK", "FOUT")</f>
        <v>OK</v>
      </c>
    </row>
    <row r="1169" spans="1:9" x14ac:dyDescent="0.3">
      <c r="A1169" s="2">
        <v>45701</v>
      </c>
      <c r="B1169" t="str">
        <f>TEXT(A1169,"mmmm ")</f>
        <v xml:space="preserve">februari </v>
      </c>
      <c r="C1169">
        <v>-7.5</v>
      </c>
      <c r="D1169" t="s">
        <v>14</v>
      </c>
      <c r="F1169" t="s">
        <v>18</v>
      </c>
      <c r="G1169">
        <f>IF(F1169="Uitgave", -ABS(C1169), ABS(C1169))</f>
        <v>-7.5</v>
      </c>
      <c r="H1169" t="str">
        <f>VLOOKUP(Tabel1[[#This Row],[categorie]],Lijst!A:B,2,FALSE)</f>
        <v>Variabel</v>
      </c>
      <c r="I1169" t="str">
        <f>IF(OR(AND(F1169="Uitgave", C1169&lt;0), AND(F1169="Inkomst", C1169&gt;0)), "OK", "FOUT")</f>
        <v>OK</v>
      </c>
    </row>
    <row r="1170" spans="1:9" x14ac:dyDescent="0.3">
      <c r="A1170" s="2">
        <v>45701</v>
      </c>
      <c r="B1170" t="str">
        <f>TEXT(A1170,"mmmm ")</f>
        <v xml:space="preserve">februari </v>
      </c>
      <c r="C1170">
        <v>-8.98</v>
      </c>
      <c r="D1170" t="s">
        <v>3</v>
      </c>
      <c r="F1170" t="s">
        <v>18</v>
      </c>
      <c r="G1170">
        <f>IF(F1170="Uitgave", -ABS(C1170), ABS(C1170))</f>
        <v>-8.98</v>
      </c>
      <c r="H1170" t="str">
        <f>VLOOKUP(Tabel1[[#This Row],[categorie]],Lijst!A:B,2,FALSE)</f>
        <v>Vast</v>
      </c>
      <c r="I1170" t="str">
        <f>IF(OR(AND(F1170="Uitgave", C1170&lt;0), AND(F1170="Inkomst", C1170&gt;0)), "OK", "FOUT")</f>
        <v>OK</v>
      </c>
    </row>
    <row r="1171" spans="1:9" x14ac:dyDescent="0.3">
      <c r="A1171" s="2">
        <v>45702</v>
      </c>
      <c r="B1171" t="str">
        <f>TEXT(A1171,"mmmm ")</f>
        <v xml:space="preserve">februari </v>
      </c>
      <c r="C1171">
        <v>-12.79</v>
      </c>
      <c r="D1171" t="s">
        <v>3</v>
      </c>
      <c r="F1171" t="s">
        <v>18</v>
      </c>
      <c r="G1171">
        <f>IF(F1171="Uitgave", -ABS(C1171), ABS(C1171))</f>
        <v>-12.79</v>
      </c>
      <c r="H1171" t="str">
        <f>VLOOKUP(Tabel1[[#This Row],[categorie]],Lijst!A:B,2,FALSE)</f>
        <v>Vast</v>
      </c>
      <c r="I1171" t="str">
        <f>IF(OR(AND(F1171="Uitgave", C1171&lt;0), AND(F1171="Inkomst", C1171&gt;0)), "OK", "FOUT")</f>
        <v>OK</v>
      </c>
    </row>
    <row r="1172" spans="1:9" x14ac:dyDescent="0.3">
      <c r="A1172" s="2">
        <v>45702</v>
      </c>
      <c r="B1172" t="str">
        <f>TEXT(A1172,"mmmm ")</f>
        <v xml:space="preserve">februari </v>
      </c>
      <c r="C1172">
        <v>-1.5</v>
      </c>
      <c r="D1172" t="s">
        <v>26</v>
      </c>
      <c r="F1172" t="s">
        <v>18</v>
      </c>
      <c r="G1172">
        <f>IF(F1172="Uitgave", -ABS(C1172), ABS(C1172))</f>
        <v>-1.5</v>
      </c>
      <c r="H1172" t="str">
        <f>VLOOKUP(Tabel1[[#This Row],[categorie]],Lijst!A:B,2,FALSE)</f>
        <v>Variabel</v>
      </c>
      <c r="I1172" t="str">
        <f>IF(OR(AND(F1172="Uitgave", C1172&lt;0), AND(F1172="Inkomst", C1172&gt;0)), "OK", "FOUT")</f>
        <v>OK</v>
      </c>
    </row>
    <row r="1173" spans="1:9" x14ac:dyDescent="0.3">
      <c r="A1173" s="2">
        <v>45702</v>
      </c>
      <c r="B1173" t="str">
        <f>TEXT(A1173,"mmmm ")</f>
        <v xml:space="preserve">februari </v>
      </c>
      <c r="C1173">
        <v>-1.5</v>
      </c>
      <c r="D1173" t="s">
        <v>26</v>
      </c>
      <c r="F1173" t="s">
        <v>18</v>
      </c>
      <c r="G1173">
        <f>IF(F1173="Uitgave", -ABS(C1173), ABS(C1173))</f>
        <v>-1.5</v>
      </c>
      <c r="H1173" t="str">
        <f>VLOOKUP(Tabel1[[#This Row],[categorie]],Lijst!A:B,2,FALSE)</f>
        <v>Variabel</v>
      </c>
      <c r="I1173" t="str">
        <f>IF(OR(AND(F1173="Uitgave", C1173&lt;0), AND(F1173="Inkomst", C1173&gt;0)), "OK", "FOUT")</f>
        <v>OK</v>
      </c>
    </row>
    <row r="1174" spans="1:9" x14ac:dyDescent="0.3">
      <c r="A1174" s="2">
        <v>45702</v>
      </c>
      <c r="B1174" t="str">
        <f>TEXT(A1174,"mmmm ")</f>
        <v xml:space="preserve">februari </v>
      </c>
      <c r="C1174">
        <v>2.7</v>
      </c>
      <c r="D1174" t="s">
        <v>3</v>
      </c>
      <c r="F1174" t="s">
        <v>17</v>
      </c>
      <c r="G1174">
        <f>IF(F1174="Uitgave", -ABS(C1174), ABS(C1174))</f>
        <v>2.7</v>
      </c>
      <c r="H1174" t="str">
        <f>VLOOKUP(Tabel1[[#This Row],[categorie]],Lijst!A:B,2,FALSE)</f>
        <v>Vast</v>
      </c>
      <c r="I1174" t="str">
        <f>IF(OR(AND(F1174="Uitgave", C1174&lt;0), AND(F1174="Inkomst", C1174&gt;0)), "OK", "FOUT")</f>
        <v>OK</v>
      </c>
    </row>
    <row r="1175" spans="1:9" x14ac:dyDescent="0.3">
      <c r="A1175" s="2">
        <v>45702</v>
      </c>
      <c r="B1175" t="str">
        <f>TEXT(A1175,"mmmm ")</f>
        <v xml:space="preserve">februari </v>
      </c>
      <c r="C1175">
        <v>-12.2</v>
      </c>
      <c r="D1175" t="s">
        <v>3</v>
      </c>
      <c r="F1175" t="s">
        <v>18</v>
      </c>
      <c r="G1175">
        <f>IF(F1175="Uitgave", -ABS(C1175), ABS(C1175))</f>
        <v>-12.2</v>
      </c>
      <c r="H1175" t="str">
        <f>VLOOKUP(Tabel1[[#This Row],[categorie]],Lijst!A:B,2,FALSE)</f>
        <v>Vast</v>
      </c>
      <c r="I1175" t="str">
        <f>IF(OR(AND(F1175="Uitgave", C1175&lt;0), AND(F1175="Inkomst", C1175&gt;0)), "OK", "FOUT")</f>
        <v>OK</v>
      </c>
    </row>
    <row r="1176" spans="1:9" x14ac:dyDescent="0.3">
      <c r="A1176" s="2">
        <v>45702</v>
      </c>
      <c r="B1176" t="str">
        <f>TEXT(A1176,"mmmm ")</f>
        <v xml:space="preserve">februari </v>
      </c>
      <c r="C1176">
        <v>-32.299999999999997</v>
      </c>
      <c r="D1176" t="s">
        <v>9</v>
      </c>
      <c r="F1176" t="s">
        <v>18</v>
      </c>
      <c r="G1176">
        <f>IF(F1176="Uitgave", -ABS(C1176), ABS(C1176))</f>
        <v>-32.299999999999997</v>
      </c>
      <c r="H1176" t="str">
        <f>VLOOKUP(Tabel1[[#This Row],[categorie]],Lijst!A:B,2,FALSE)</f>
        <v>Variabel</v>
      </c>
      <c r="I1176" t="str">
        <f>IF(OR(AND(F1176="Uitgave", C1176&lt;0), AND(F1176="Inkomst", C1176&gt;0)), "OK", "FOUT")</f>
        <v>OK</v>
      </c>
    </row>
    <row r="1177" spans="1:9" x14ac:dyDescent="0.3">
      <c r="A1177" s="2">
        <v>45703</v>
      </c>
      <c r="B1177" t="str">
        <f>TEXT(A1177,"mmmm ")</f>
        <v xml:space="preserve">februari </v>
      </c>
      <c r="C1177">
        <v>-17.600000000000001</v>
      </c>
      <c r="D1177" t="s">
        <v>9</v>
      </c>
      <c r="F1177" t="s">
        <v>18</v>
      </c>
      <c r="G1177">
        <f>IF(F1177="Uitgave", -ABS(C1177), ABS(C1177))</f>
        <v>-17.600000000000001</v>
      </c>
      <c r="H1177" t="str">
        <f>VLOOKUP(Tabel1[[#This Row],[categorie]],Lijst!A:B,2,FALSE)</f>
        <v>Variabel</v>
      </c>
      <c r="I1177" t="str">
        <f>IF(OR(AND(F1177="Uitgave", C1177&lt;0), AND(F1177="Inkomst", C1177&gt;0)), "OK", "FOUT")</f>
        <v>OK</v>
      </c>
    </row>
    <row r="1178" spans="1:9" x14ac:dyDescent="0.3">
      <c r="A1178" s="2">
        <v>45703</v>
      </c>
      <c r="B1178" t="str">
        <f>TEXT(A1178,"mmmm ")</f>
        <v xml:space="preserve">februari </v>
      </c>
      <c r="C1178">
        <v>-5.6</v>
      </c>
      <c r="D1178" t="s">
        <v>3</v>
      </c>
      <c r="F1178" t="s">
        <v>18</v>
      </c>
      <c r="G1178">
        <f>IF(F1178="Uitgave", -ABS(C1178), ABS(C1178))</f>
        <v>-5.6</v>
      </c>
      <c r="H1178" t="str">
        <f>VLOOKUP(Tabel1[[#This Row],[categorie]],Lijst!A:B,2,FALSE)</f>
        <v>Vast</v>
      </c>
      <c r="I1178" t="str">
        <f>IF(OR(AND(F1178="Uitgave", C1178&lt;0), AND(F1178="Inkomst", C1178&gt;0)), "OK", "FOUT")</f>
        <v>OK</v>
      </c>
    </row>
    <row r="1179" spans="1:9" x14ac:dyDescent="0.3">
      <c r="A1179" s="2">
        <v>45704</v>
      </c>
      <c r="B1179" t="str">
        <f>TEXT(A1179,"mmmm ")</f>
        <v xml:space="preserve">februari </v>
      </c>
      <c r="C1179">
        <v>-84.7</v>
      </c>
      <c r="D1179" t="s">
        <v>51</v>
      </c>
      <c r="F1179" t="s">
        <v>18</v>
      </c>
      <c r="G1179">
        <f>IF(F1179="Uitgave", -ABS(C1179), ABS(C1179))</f>
        <v>-84.7</v>
      </c>
      <c r="H1179" t="str">
        <f>VLOOKUP(Tabel1[[#This Row],[categorie]],Lijst!A:B,2,FALSE)</f>
        <v>Variabel</v>
      </c>
      <c r="I1179" t="str">
        <f>IF(OR(AND(F1179="Uitgave", C1179&lt;0), AND(F1179="Inkomst", C1179&gt;0)), "OK", "FOUT")</f>
        <v>OK</v>
      </c>
    </row>
    <row r="1180" spans="1:9" x14ac:dyDescent="0.3">
      <c r="A1180" s="2">
        <v>45704</v>
      </c>
      <c r="B1180" t="str">
        <f>TEXT(A1180,"mmmm ")</f>
        <v xml:space="preserve">februari </v>
      </c>
      <c r="C1180">
        <v>-34.549999999999997</v>
      </c>
      <c r="D1180" t="s">
        <v>3</v>
      </c>
      <c r="F1180" t="s">
        <v>18</v>
      </c>
      <c r="G1180">
        <f>IF(F1180="Uitgave", -ABS(C1180), ABS(C1180))</f>
        <v>-34.549999999999997</v>
      </c>
      <c r="H1180" t="str">
        <f>VLOOKUP(Tabel1[[#This Row],[categorie]],Lijst!A:B,2,FALSE)</f>
        <v>Vast</v>
      </c>
      <c r="I1180" t="str">
        <f>IF(OR(AND(F1180="Uitgave", C1180&lt;0), AND(F1180="Inkomst", C1180&gt;0)), "OK", "FOUT")</f>
        <v>OK</v>
      </c>
    </row>
    <row r="1181" spans="1:9" x14ac:dyDescent="0.3">
      <c r="A1181" s="2">
        <v>45704</v>
      </c>
      <c r="B1181" t="str">
        <f>TEXT(A1181,"mmmm ")</f>
        <v xml:space="preserve">februari </v>
      </c>
      <c r="C1181">
        <v>-13.2</v>
      </c>
      <c r="D1181" t="s">
        <v>9</v>
      </c>
      <c r="F1181" t="s">
        <v>18</v>
      </c>
      <c r="G1181">
        <f>IF(F1181="Uitgave", -ABS(C1181), ABS(C1181))</f>
        <v>-13.2</v>
      </c>
      <c r="H1181" t="str">
        <f>VLOOKUP(Tabel1[[#This Row],[categorie]],Lijst!A:B,2,FALSE)</f>
        <v>Variabel</v>
      </c>
      <c r="I1181" t="str">
        <f>IF(OR(AND(F1181="Uitgave", C1181&lt;0), AND(F1181="Inkomst", C1181&gt;0)), "OK", "FOUT")</f>
        <v>OK</v>
      </c>
    </row>
    <row r="1182" spans="1:9" x14ac:dyDescent="0.3">
      <c r="A1182" s="2">
        <v>45705</v>
      </c>
      <c r="B1182" t="str">
        <f>TEXT(A1182,"mmmm ")</f>
        <v xml:space="preserve">februari </v>
      </c>
      <c r="C1182">
        <v>-5</v>
      </c>
      <c r="D1182" t="s">
        <v>13</v>
      </c>
      <c r="F1182" t="s">
        <v>18</v>
      </c>
      <c r="G1182">
        <f>IF(F1182="Uitgave", -ABS(C1182), ABS(C1182))</f>
        <v>-5</v>
      </c>
      <c r="H1182" t="str">
        <f>VLOOKUP(Tabel1[[#This Row],[categorie]],Lijst!A:B,2,FALSE)</f>
        <v>Vast</v>
      </c>
      <c r="I1182" t="str">
        <f>IF(OR(AND(F1182="Uitgave", C1182&lt;0), AND(F1182="Inkomst", C1182&gt;0)), "OK", "FOUT")</f>
        <v>OK</v>
      </c>
    </row>
    <row r="1183" spans="1:9" x14ac:dyDescent="0.3">
      <c r="A1183" s="2">
        <v>45705</v>
      </c>
      <c r="B1183" t="str">
        <f>TEXT(A1183,"mmmm ")</f>
        <v xml:space="preserve">februari </v>
      </c>
      <c r="C1183">
        <v>-4.3499999999999996</v>
      </c>
      <c r="D1183" t="s">
        <v>13</v>
      </c>
      <c r="F1183" t="s">
        <v>18</v>
      </c>
      <c r="G1183">
        <f>IF(F1183="Uitgave", -ABS(C1183), ABS(C1183))</f>
        <v>-4.3499999999999996</v>
      </c>
      <c r="H1183" t="str">
        <f>VLOOKUP(Tabel1[[#This Row],[categorie]],Lijst!A:B,2,FALSE)</f>
        <v>Vast</v>
      </c>
      <c r="I1183" t="str">
        <f>IF(OR(AND(F1183="Uitgave", C1183&lt;0), AND(F1183="Inkomst", C1183&gt;0)), "OK", "FOUT")</f>
        <v>OK</v>
      </c>
    </row>
    <row r="1184" spans="1:9" x14ac:dyDescent="0.3">
      <c r="A1184" s="2">
        <v>45705</v>
      </c>
      <c r="B1184" t="str">
        <f>TEXT(A1184,"mmmm ")</f>
        <v xml:space="preserve">februari </v>
      </c>
      <c r="C1184">
        <v>-4.5</v>
      </c>
      <c r="D1184" t="s">
        <v>35</v>
      </c>
      <c r="F1184" t="s">
        <v>18</v>
      </c>
      <c r="G1184">
        <f>IF(F1184="Uitgave", -ABS(C1184), ABS(C1184))</f>
        <v>-4.5</v>
      </c>
      <c r="H1184" t="str">
        <f>VLOOKUP(Tabel1[[#This Row],[categorie]],Lijst!A:B,2,FALSE)</f>
        <v>Variabel</v>
      </c>
      <c r="I1184" t="str">
        <f>IF(OR(AND(F1184="Uitgave", C1184&lt;0), AND(F1184="Inkomst", C1184&gt;0)), "OK", "FOUT")</f>
        <v>OK</v>
      </c>
    </row>
    <row r="1185" spans="1:9" x14ac:dyDescent="0.3">
      <c r="A1185" s="2">
        <v>45705</v>
      </c>
      <c r="B1185" t="str">
        <f>TEXT(A1185,"mmmm ")</f>
        <v xml:space="preserve">februari </v>
      </c>
      <c r="C1185">
        <v>-9.73</v>
      </c>
      <c r="D1185" t="s">
        <v>3</v>
      </c>
      <c r="F1185" t="s">
        <v>18</v>
      </c>
      <c r="G1185">
        <f>IF(F1185="Uitgave", -ABS(C1185), ABS(C1185))</f>
        <v>-9.73</v>
      </c>
      <c r="H1185" t="str">
        <f>VLOOKUP(Tabel1[[#This Row],[categorie]],Lijst!A:B,2,FALSE)</f>
        <v>Vast</v>
      </c>
      <c r="I1185" t="str">
        <f>IF(OR(AND(F1185="Uitgave", C1185&lt;0), AND(F1185="Inkomst", C1185&gt;0)), "OK", "FOUT")</f>
        <v>OK</v>
      </c>
    </row>
    <row r="1186" spans="1:9" x14ac:dyDescent="0.3">
      <c r="A1186" s="2">
        <v>45705</v>
      </c>
      <c r="B1186" t="str">
        <f>TEXT(A1186,"mmmm ")</f>
        <v xml:space="preserve">februari </v>
      </c>
      <c r="C1186">
        <v>-32.549999999999997</v>
      </c>
      <c r="D1186" t="s">
        <v>14</v>
      </c>
      <c r="F1186" t="s">
        <v>18</v>
      </c>
      <c r="G1186">
        <f>IF(F1186="Uitgave", -ABS(C1186), ABS(C1186))</f>
        <v>-32.549999999999997</v>
      </c>
      <c r="H1186" t="str">
        <f>VLOOKUP(Tabel1[[#This Row],[categorie]],Lijst!A:B,2,FALSE)</f>
        <v>Variabel</v>
      </c>
      <c r="I1186" t="str">
        <f>IF(OR(AND(F1186="Uitgave", C1186&lt;0), AND(F1186="Inkomst", C1186&gt;0)), "OK", "FOUT")</f>
        <v>OK</v>
      </c>
    </row>
    <row r="1187" spans="1:9" x14ac:dyDescent="0.3">
      <c r="A1187" s="2">
        <v>45705</v>
      </c>
      <c r="B1187" t="str">
        <f>TEXT(A1187,"mmmm ")</f>
        <v xml:space="preserve">februari </v>
      </c>
      <c r="C1187">
        <v>-10.5</v>
      </c>
      <c r="D1187" t="s">
        <v>14</v>
      </c>
      <c r="F1187" t="s">
        <v>18</v>
      </c>
      <c r="G1187">
        <f>IF(F1187="Uitgave", -ABS(C1187), ABS(C1187))</f>
        <v>-10.5</v>
      </c>
      <c r="H1187" t="str">
        <f>VLOOKUP(Tabel1[[#This Row],[categorie]],Lijst!A:B,2,FALSE)</f>
        <v>Variabel</v>
      </c>
      <c r="I1187" t="str">
        <f>IF(OR(AND(F1187="Uitgave", C1187&lt;0), AND(F1187="Inkomst", C1187&gt;0)), "OK", "FOUT")</f>
        <v>OK</v>
      </c>
    </row>
    <row r="1188" spans="1:9" x14ac:dyDescent="0.3">
      <c r="A1188" s="2">
        <v>45705</v>
      </c>
      <c r="B1188" t="str">
        <f>TEXT(A1188,"mmmm ")</f>
        <v xml:space="preserve">februari </v>
      </c>
      <c r="C1188">
        <v>-16.489999999999998</v>
      </c>
      <c r="D1188" t="s">
        <v>14</v>
      </c>
      <c r="F1188" t="s">
        <v>18</v>
      </c>
      <c r="G1188">
        <f>IF(F1188="Uitgave", -ABS(C1188), ABS(C1188))</f>
        <v>-16.489999999999998</v>
      </c>
      <c r="H1188" t="str">
        <f>VLOOKUP(Tabel1[[#This Row],[categorie]],Lijst!A:B,2,FALSE)</f>
        <v>Variabel</v>
      </c>
      <c r="I1188" t="str">
        <f>IF(OR(AND(F1188="Uitgave", C1188&lt;0), AND(F1188="Inkomst", C1188&gt;0)), "OK", "FOUT")</f>
        <v>OK</v>
      </c>
    </row>
    <row r="1189" spans="1:9" x14ac:dyDescent="0.3">
      <c r="A1189" s="2">
        <v>45705</v>
      </c>
      <c r="B1189" t="str">
        <f>TEXT(A1189,"mmmm ")</f>
        <v xml:space="preserve">februari </v>
      </c>
      <c r="C1189">
        <v>-14.29</v>
      </c>
      <c r="D1189" t="s">
        <v>3</v>
      </c>
      <c r="F1189" t="s">
        <v>18</v>
      </c>
      <c r="G1189">
        <f>IF(F1189="Uitgave", -ABS(C1189), ABS(C1189))</f>
        <v>-14.29</v>
      </c>
      <c r="H1189" t="str">
        <f>VLOOKUP(Tabel1[[#This Row],[categorie]],Lijst!A:B,2,FALSE)</f>
        <v>Vast</v>
      </c>
      <c r="I1189" t="str">
        <f>IF(OR(AND(F1189="Uitgave", C1189&lt;0), AND(F1189="Inkomst", C1189&gt;0)), "OK", "FOUT")</f>
        <v>OK</v>
      </c>
    </row>
    <row r="1190" spans="1:9" x14ac:dyDescent="0.3">
      <c r="A1190" s="2">
        <v>45705</v>
      </c>
      <c r="B1190" t="str">
        <f>TEXT(A1190,"mmmm ")</f>
        <v xml:space="preserve">februari </v>
      </c>
      <c r="C1190">
        <v>-21.54</v>
      </c>
      <c r="D1190" t="s">
        <v>3</v>
      </c>
      <c r="F1190" t="s">
        <v>18</v>
      </c>
      <c r="G1190">
        <f>IF(F1190="Uitgave", -ABS(C1190), ABS(C1190))</f>
        <v>-21.54</v>
      </c>
      <c r="H1190" t="str">
        <f>VLOOKUP(Tabel1[[#This Row],[categorie]],Lijst!A:B,2,FALSE)</f>
        <v>Vast</v>
      </c>
      <c r="I1190" t="str">
        <f>IF(OR(AND(F1190="Uitgave", C1190&lt;0), AND(F1190="Inkomst", C1190&gt;0)), "OK", "FOUT")</f>
        <v>OK</v>
      </c>
    </row>
    <row r="1191" spans="1:9" x14ac:dyDescent="0.3">
      <c r="A1191" s="2">
        <v>45705</v>
      </c>
      <c r="B1191" t="str">
        <f>TEXT(A1191,"mmmm ")</f>
        <v xml:space="preserve">februari </v>
      </c>
      <c r="C1191">
        <v>-2.17</v>
      </c>
      <c r="D1191" t="s">
        <v>3</v>
      </c>
      <c r="F1191" t="s">
        <v>18</v>
      </c>
      <c r="G1191">
        <f>IF(F1191="Uitgave", -ABS(C1191), ABS(C1191))</f>
        <v>-2.17</v>
      </c>
      <c r="H1191" t="str">
        <f>VLOOKUP(Tabel1[[#This Row],[categorie]],Lijst!A:B,2,FALSE)</f>
        <v>Vast</v>
      </c>
      <c r="I1191" t="str">
        <f>IF(OR(AND(F1191="Uitgave", C1191&lt;0), AND(F1191="Inkomst", C1191&gt;0)), "OK", "FOUT")</f>
        <v>OK</v>
      </c>
    </row>
    <row r="1192" spans="1:9" x14ac:dyDescent="0.3">
      <c r="A1192" s="2">
        <v>45705</v>
      </c>
      <c r="B1192" t="str">
        <f>TEXT(A1192,"mmmm ")</f>
        <v xml:space="preserve">februari </v>
      </c>
      <c r="C1192">
        <v>-1.5</v>
      </c>
      <c r="D1192" t="s">
        <v>26</v>
      </c>
      <c r="F1192" t="s">
        <v>18</v>
      </c>
      <c r="G1192">
        <f>IF(F1192="Uitgave", -ABS(C1192), ABS(C1192))</f>
        <v>-1.5</v>
      </c>
      <c r="H1192" t="str">
        <f>VLOOKUP(Tabel1[[#This Row],[categorie]],Lijst!A:B,2,FALSE)</f>
        <v>Variabel</v>
      </c>
      <c r="I1192" t="str">
        <f>IF(OR(AND(F1192="Uitgave", C1192&lt;0), AND(F1192="Inkomst", C1192&gt;0)), "OK", "FOUT")</f>
        <v>OK</v>
      </c>
    </row>
    <row r="1193" spans="1:9" x14ac:dyDescent="0.3">
      <c r="A1193" s="2">
        <v>45705</v>
      </c>
      <c r="B1193" t="str">
        <f>TEXT(A1193,"mmmm ")</f>
        <v xml:space="preserve">februari </v>
      </c>
      <c r="C1193">
        <v>-1.5</v>
      </c>
      <c r="D1193" t="s">
        <v>26</v>
      </c>
      <c r="F1193" t="s">
        <v>18</v>
      </c>
      <c r="G1193">
        <f>IF(F1193="Uitgave", -ABS(C1193), ABS(C1193))</f>
        <v>-1.5</v>
      </c>
      <c r="H1193" t="str">
        <f>VLOOKUP(Tabel1[[#This Row],[categorie]],Lijst!A:B,2,FALSE)</f>
        <v>Variabel</v>
      </c>
      <c r="I1193" t="str">
        <f>IF(OR(AND(F1193="Uitgave", C1193&lt;0), AND(F1193="Inkomst", C1193&gt;0)), "OK", "FOUT")</f>
        <v>OK</v>
      </c>
    </row>
    <row r="1194" spans="1:9" x14ac:dyDescent="0.3">
      <c r="A1194" s="2">
        <v>45705</v>
      </c>
      <c r="B1194" t="str">
        <f>TEXT(A1194,"mmmm ")</f>
        <v xml:space="preserve">februari </v>
      </c>
      <c r="C1194">
        <v>97.83</v>
      </c>
      <c r="D1194" t="s">
        <v>75</v>
      </c>
      <c r="F1194" t="s">
        <v>17</v>
      </c>
      <c r="G1194">
        <f>IF(F1194="Uitgave", -ABS(C1194), ABS(C1194))</f>
        <v>97.83</v>
      </c>
      <c r="H1194" t="str">
        <f>VLOOKUP(Tabel1[[#This Row],[categorie]],Lijst!A:B,2,FALSE)</f>
        <v>Variabel</v>
      </c>
      <c r="I1194" t="str">
        <f>IF(OR(AND(F1194="Uitgave", C1194&lt;0), AND(F1194="Inkomst", C1194&gt;0)), "OK", "FOUT")</f>
        <v>OK</v>
      </c>
    </row>
    <row r="1195" spans="1:9" x14ac:dyDescent="0.3">
      <c r="A1195" s="2">
        <v>45705</v>
      </c>
      <c r="B1195" t="str">
        <f>TEXT(A1195,"mmmm ")</f>
        <v xml:space="preserve">februari </v>
      </c>
      <c r="C1195">
        <v>79.33</v>
      </c>
      <c r="D1195" t="s">
        <v>75</v>
      </c>
      <c r="F1195" t="s">
        <v>17</v>
      </c>
      <c r="G1195">
        <f>IF(F1195="Uitgave", -ABS(C1195), ABS(C1195))</f>
        <v>79.33</v>
      </c>
      <c r="H1195" t="str">
        <f>VLOOKUP(Tabel1[[#This Row],[categorie]],Lijst!A:B,2,FALSE)</f>
        <v>Variabel</v>
      </c>
      <c r="I1195" t="str">
        <f>IF(OR(AND(F1195="Uitgave", C1195&lt;0), AND(F1195="Inkomst", C1195&gt;0)), "OK", "FOUT")</f>
        <v>OK</v>
      </c>
    </row>
    <row r="1196" spans="1:9" x14ac:dyDescent="0.3">
      <c r="A1196" s="2">
        <v>45705</v>
      </c>
      <c r="B1196" t="str">
        <f>TEXT(A1196,"mmmm ")</f>
        <v xml:space="preserve">februari </v>
      </c>
      <c r="C1196">
        <v>10.5</v>
      </c>
      <c r="D1196" t="s">
        <v>75</v>
      </c>
      <c r="F1196" t="s">
        <v>17</v>
      </c>
      <c r="G1196">
        <f>IF(F1196="Uitgave", -ABS(C1196), ABS(C1196))</f>
        <v>10.5</v>
      </c>
      <c r="H1196" t="str">
        <f>VLOOKUP(Tabel1[[#This Row],[categorie]],Lijst!A:B,2,FALSE)</f>
        <v>Variabel</v>
      </c>
      <c r="I1196" t="str">
        <f>IF(OR(AND(F1196="Uitgave", C1196&lt;0), AND(F1196="Inkomst", C1196&gt;0)), "OK", "FOUT")</f>
        <v>OK</v>
      </c>
    </row>
    <row r="1197" spans="1:9" x14ac:dyDescent="0.3">
      <c r="A1197" s="2">
        <v>45705</v>
      </c>
      <c r="B1197" t="str">
        <f>TEXT(A1197,"mmmm ")</f>
        <v xml:space="preserve">februari </v>
      </c>
      <c r="C1197">
        <v>5.6</v>
      </c>
      <c r="D1197" t="s">
        <v>3</v>
      </c>
      <c r="F1197" t="s">
        <v>17</v>
      </c>
      <c r="G1197">
        <f>IF(F1197="Uitgave", -ABS(C1197), ABS(C1197))</f>
        <v>5.6</v>
      </c>
      <c r="H1197" t="str">
        <f>VLOOKUP(Tabel1[[#This Row],[categorie]],Lijst!A:B,2,FALSE)</f>
        <v>Vast</v>
      </c>
      <c r="I1197" t="str">
        <f>IF(OR(AND(F1197="Uitgave", C1197&lt;0), AND(F1197="Inkomst", C1197&gt;0)), "OK", "FOUT")</f>
        <v>OK</v>
      </c>
    </row>
    <row r="1198" spans="1:9" x14ac:dyDescent="0.3">
      <c r="A1198" s="2">
        <v>45705</v>
      </c>
      <c r="B1198" t="str">
        <f>TEXT(A1198,"mmmm ")</f>
        <v xml:space="preserve">februari </v>
      </c>
      <c r="C1198">
        <v>-81.66</v>
      </c>
      <c r="D1198" t="s">
        <v>33</v>
      </c>
      <c r="F1198" t="s">
        <v>18</v>
      </c>
      <c r="G1198">
        <f>IF(F1198="Uitgave", -ABS(C1198), ABS(C1198))</f>
        <v>-81.66</v>
      </c>
      <c r="H1198" t="str">
        <f>VLOOKUP(Tabel1[[#This Row],[categorie]],Lijst!A:B,2,FALSE)</f>
        <v>Vast</v>
      </c>
      <c r="I1198" t="str">
        <f>IF(OR(AND(F1198="Uitgave", C1198&lt;0), AND(F1198="Inkomst", C1198&gt;0)), "OK", "FOUT")</f>
        <v>OK</v>
      </c>
    </row>
    <row r="1199" spans="1:9" x14ac:dyDescent="0.3">
      <c r="A1199" s="2">
        <v>45705</v>
      </c>
      <c r="B1199" t="str">
        <f>TEXT(A1199,"mmmm ")</f>
        <v xml:space="preserve">februari </v>
      </c>
      <c r="C1199">
        <v>-85</v>
      </c>
      <c r="D1199" t="s">
        <v>33</v>
      </c>
      <c r="F1199" t="s">
        <v>18</v>
      </c>
      <c r="G1199">
        <f>IF(F1199="Uitgave", -ABS(C1199), ABS(C1199))</f>
        <v>-85</v>
      </c>
      <c r="H1199" t="str">
        <f>VLOOKUP(Tabel1[[#This Row],[categorie]],Lijst!A:B,2,FALSE)</f>
        <v>Vast</v>
      </c>
      <c r="I1199" t="str">
        <f>IF(OR(AND(F1199="Uitgave", C1199&lt;0), AND(F1199="Inkomst", C1199&gt;0)), "OK", "FOUT")</f>
        <v>OK</v>
      </c>
    </row>
    <row r="1200" spans="1:9" x14ac:dyDescent="0.3">
      <c r="A1200" s="2">
        <v>45705</v>
      </c>
      <c r="B1200" t="str">
        <f>TEXT(A1200,"mmmm ")</f>
        <v xml:space="preserve">februari </v>
      </c>
      <c r="C1200">
        <v>-33.549999999999997</v>
      </c>
      <c r="D1200" t="s">
        <v>50</v>
      </c>
      <c r="F1200" t="s">
        <v>18</v>
      </c>
      <c r="G1200">
        <f>IF(F1200="Uitgave", -ABS(C1200), ABS(C1200))</f>
        <v>-33.549999999999997</v>
      </c>
      <c r="H1200" t="str">
        <f>VLOOKUP(Tabel1[[#This Row],[categorie]],Lijst!A:B,2,FALSE)</f>
        <v>Vast</v>
      </c>
      <c r="I1200" t="str">
        <f>IF(OR(AND(F1200="Uitgave", C1200&lt;0), AND(F1200="Inkomst", C1200&gt;0)), "OK", "FOUT")</f>
        <v>OK</v>
      </c>
    </row>
    <row r="1201" spans="1:9" x14ac:dyDescent="0.3">
      <c r="A1201" s="2">
        <v>45705</v>
      </c>
      <c r="B1201" t="str">
        <f>TEXT(A1201,"mmmm ")</f>
        <v xml:space="preserve">februari </v>
      </c>
      <c r="C1201">
        <v>-24.99</v>
      </c>
      <c r="D1201" t="s">
        <v>30</v>
      </c>
      <c r="F1201" t="s">
        <v>18</v>
      </c>
      <c r="G1201">
        <f>IF(F1201="Uitgave", -ABS(C1201), ABS(C1201))</f>
        <v>-24.99</v>
      </c>
      <c r="H1201" t="str">
        <f>VLOOKUP(Tabel1[[#This Row],[categorie]],Lijst!A:B,2,FALSE)</f>
        <v>Vast</v>
      </c>
      <c r="I1201" t="str">
        <f>IF(OR(AND(F1201="Uitgave", C1201&lt;0), AND(F1201="Inkomst", C1201&gt;0)), "OK", "FOUT")</f>
        <v>OK</v>
      </c>
    </row>
    <row r="1202" spans="1:9" x14ac:dyDescent="0.3">
      <c r="A1202" s="2">
        <v>45705</v>
      </c>
      <c r="B1202" t="str">
        <f>TEXT(A1202,"mmmm ")</f>
        <v xml:space="preserve">februari </v>
      </c>
      <c r="C1202">
        <v>-25.5</v>
      </c>
      <c r="D1202" t="s">
        <v>9</v>
      </c>
      <c r="F1202" t="s">
        <v>18</v>
      </c>
      <c r="G1202">
        <f>IF(F1202="Uitgave", -ABS(C1202), ABS(C1202))</f>
        <v>-25.5</v>
      </c>
      <c r="H1202" t="str">
        <f>VLOOKUP(Tabel1[[#This Row],[categorie]],Lijst!A:B,2,FALSE)</f>
        <v>Variabel</v>
      </c>
      <c r="I1202" t="str">
        <f>IF(OR(AND(F1202="Uitgave", C1202&lt;0), AND(F1202="Inkomst", C1202&gt;0)), "OK", "FOUT")</f>
        <v>OK</v>
      </c>
    </row>
    <row r="1203" spans="1:9" x14ac:dyDescent="0.3">
      <c r="A1203" s="2">
        <v>45706</v>
      </c>
      <c r="B1203" t="str">
        <f>TEXT(A1203,"mmmm ")</f>
        <v xml:space="preserve">februari </v>
      </c>
      <c r="C1203">
        <v>-0.5</v>
      </c>
      <c r="D1203" t="s">
        <v>26</v>
      </c>
      <c r="F1203" t="s">
        <v>18</v>
      </c>
      <c r="G1203">
        <f>IF(F1203="Uitgave", -ABS(C1203), ABS(C1203))</f>
        <v>-0.5</v>
      </c>
      <c r="H1203" t="str">
        <f>VLOOKUP(Tabel1[[#This Row],[categorie]],Lijst!A:B,2,FALSE)</f>
        <v>Variabel</v>
      </c>
      <c r="I1203" t="str">
        <f>IF(OR(AND(F1203="Uitgave", C1203&lt;0), AND(F1203="Inkomst", C1203&gt;0)), "OK", "FOUT")</f>
        <v>OK</v>
      </c>
    </row>
    <row r="1204" spans="1:9" x14ac:dyDescent="0.3">
      <c r="A1204" s="2">
        <v>45706</v>
      </c>
      <c r="B1204" t="str">
        <f>TEXT(A1204,"mmmm ")</f>
        <v xml:space="preserve">februari </v>
      </c>
      <c r="C1204">
        <v>-0.5</v>
      </c>
      <c r="D1204" t="s">
        <v>26</v>
      </c>
      <c r="F1204" t="s">
        <v>18</v>
      </c>
      <c r="G1204">
        <f>IF(F1204="Uitgave", -ABS(C1204), ABS(C1204))</f>
        <v>-0.5</v>
      </c>
      <c r="H1204" t="str">
        <f>VLOOKUP(Tabel1[[#This Row],[categorie]],Lijst!A:B,2,FALSE)</f>
        <v>Variabel</v>
      </c>
      <c r="I1204" t="str">
        <f>IF(OR(AND(F1204="Uitgave", C1204&lt;0), AND(F1204="Inkomst", C1204&gt;0)), "OK", "FOUT")</f>
        <v>OK</v>
      </c>
    </row>
    <row r="1205" spans="1:9" x14ac:dyDescent="0.3">
      <c r="A1205" s="2">
        <v>45706</v>
      </c>
      <c r="B1205" t="str">
        <f>TEXT(A1205,"mmmm ")</f>
        <v xml:space="preserve">februari </v>
      </c>
      <c r="C1205">
        <v>-5.49</v>
      </c>
      <c r="D1205" t="s">
        <v>3</v>
      </c>
      <c r="F1205" t="s">
        <v>18</v>
      </c>
      <c r="G1205">
        <f>IF(F1205="Uitgave", -ABS(C1205), ABS(C1205))</f>
        <v>-5.49</v>
      </c>
      <c r="H1205" t="str">
        <f>VLOOKUP(Tabel1[[#This Row],[categorie]],Lijst!A:B,2,FALSE)</f>
        <v>Vast</v>
      </c>
      <c r="I1205" t="str">
        <f>IF(OR(AND(F1205="Uitgave", C1205&lt;0), AND(F1205="Inkomst", C1205&gt;0)), "OK", "FOUT")</f>
        <v>OK</v>
      </c>
    </row>
    <row r="1206" spans="1:9" x14ac:dyDescent="0.3">
      <c r="A1206" s="2">
        <v>45706</v>
      </c>
      <c r="B1206" t="str">
        <f>TEXT(A1206,"mmmm ")</f>
        <v xml:space="preserve">februari </v>
      </c>
      <c r="C1206">
        <v>-11.95</v>
      </c>
      <c r="D1206" t="s">
        <v>39</v>
      </c>
      <c r="F1206" t="s">
        <v>18</v>
      </c>
      <c r="G1206">
        <f>IF(F1206="Uitgave", -ABS(C1206), ABS(C1206))</f>
        <v>-11.95</v>
      </c>
      <c r="H1206" t="str">
        <f>VLOOKUP(Tabel1[[#This Row],[categorie]],Lijst!A:B,2,FALSE)</f>
        <v>Vast</v>
      </c>
      <c r="I1206" t="str">
        <f>IF(OR(AND(F1206="Uitgave", C1206&lt;0), AND(F1206="Inkomst", C1206&gt;0)), "OK", "FOUT")</f>
        <v>OK</v>
      </c>
    </row>
    <row r="1207" spans="1:9" x14ac:dyDescent="0.3">
      <c r="A1207" s="2">
        <v>45706</v>
      </c>
      <c r="B1207" t="str">
        <f>TEXT(A1207,"mmmm ")</f>
        <v xml:space="preserve">februari </v>
      </c>
      <c r="C1207">
        <v>-101.93</v>
      </c>
      <c r="D1207" t="s">
        <v>30</v>
      </c>
      <c r="F1207" t="s">
        <v>18</v>
      </c>
      <c r="G1207">
        <f>IF(F1207="Uitgave", -ABS(C1207), ABS(C1207))</f>
        <v>-101.93</v>
      </c>
      <c r="H1207" t="str">
        <f>VLOOKUP(Tabel1[[#This Row],[categorie]],Lijst!A:B,2,FALSE)</f>
        <v>Vast</v>
      </c>
      <c r="I1207" t="str">
        <f>IF(OR(AND(F1207="Uitgave", C1207&lt;0), AND(F1207="Inkomst", C1207&gt;0)), "OK", "FOUT")</f>
        <v>OK</v>
      </c>
    </row>
    <row r="1208" spans="1:9" x14ac:dyDescent="0.3">
      <c r="A1208" s="2">
        <v>45707</v>
      </c>
      <c r="B1208" t="str">
        <f>TEXT(A1208,"mmmm ")</f>
        <v xml:space="preserve">februari </v>
      </c>
      <c r="C1208">
        <v>-1.5</v>
      </c>
      <c r="D1208" t="s">
        <v>26</v>
      </c>
      <c r="F1208" t="s">
        <v>18</v>
      </c>
      <c r="G1208">
        <f>IF(F1208="Uitgave", -ABS(C1208), ABS(C1208))</f>
        <v>-1.5</v>
      </c>
      <c r="H1208" t="str">
        <f>VLOOKUP(Tabel1[[#This Row],[categorie]],Lijst!A:B,2,FALSE)</f>
        <v>Variabel</v>
      </c>
      <c r="I1208" t="str">
        <f>IF(OR(AND(F1208="Uitgave", C1208&lt;0), AND(F1208="Inkomst", C1208&gt;0)), "OK", "FOUT")</f>
        <v>OK</v>
      </c>
    </row>
    <row r="1209" spans="1:9" x14ac:dyDescent="0.3">
      <c r="A1209" s="2">
        <v>45707</v>
      </c>
      <c r="B1209" t="str">
        <f>TEXT(A1209,"mmmm ")</f>
        <v xml:space="preserve">februari </v>
      </c>
      <c r="C1209">
        <v>-1.5</v>
      </c>
      <c r="D1209" t="s">
        <v>26</v>
      </c>
      <c r="F1209" t="s">
        <v>18</v>
      </c>
      <c r="G1209">
        <f>IF(F1209="Uitgave", -ABS(C1209), ABS(C1209))</f>
        <v>-1.5</v>
      </c>
      <c r="H1209" t="str">
        <f>VLOOKUP(Tabel1[[#This Row],[categorie]],Lijst!A:B,2,FALSE)</f>
        <v>Variabel</v>
      </c>
      <c r="I1209" t="str">
        <f>IF(OR(AND(F1209="Uitgave", C1209&lt;0), AND(F1209="Inkomst", C1209&gt;0)), "OK", "FOUT")</f>
        <v>OK</v>
      </c>
    </row>
    <row r="1210" spans="1:9" x14ac:dyDescent="0.3">
      <c r="A1210" s="2">
        <v>45707</v>
      </c>
      <c r="B1210" t="str">
        <f>TEXT(A1210,"mmmm ")</f>
        <v xml:space="preserve">februari </v>
      </c>
      <c r="C1210">
        <v>-1.5</v>
      </c>
      <c r="D1210" t="s">
        <v>26</v>
      </c>
      <c r="F1210" t="s">
        <v>18</v>
      </c>
      <c r="G1210">
        <f>IF(F1210="Uitgave", -ABS(C1210), ABS(C1210))</f>
        <v>-1.5</v>
      </c>
      <c r="H1210" t="str">
        <f>VLOOKUP(Tabel1[[#This Row],[categorie]],Lijst!A:B,2,FALSE)</f>
        <v>Variabel</v>
      </c>
      <c r="I1210" t="str">
        <f>IF(OR(AND(F1210="Uitgave", C1210&lt;0), AND(F1210="Inkomst", C1210&gt;0)), "OK", "FOUT")</f>
        <v>OK</v>
      </c>
    </row>
    <row r="1211" spans="1:9" x14ac:dyDescent="0.3">
      <c r="A1211" s="2">
        <v>45707</v>
      </c>
      <c r="B1211" t="str">
        <f>TEXT(A1211,"mmmm ")</f>
        <v xml:space="preserve">februari </v>
      </c>
      <c r="C1211">
        <v>-0.9</v>
      </c>
      <c r="D1211" t="s">
        <v>26</v>
      </c>
      <c r="F1211" t="s">
        <v>18</v>
      </c>
      <c r="G1211">
        <f>IF(F1211="Uitgave", -ABS(C1211), ABS(C1211))</f>
        <v>-0.9</v>
      </c>
      <c r="H1211" t="str">
        <f>VLOOKUP(Tabel1[[#This Row],[categorie]],Lijst!A:B,2,FALSE)</f>
        <v>Variabel</v>
      </c>
      <c r="I1211" t="str">
        <f>IF(OR(AND(F1211="Uitgave", C1211&lt;0), AND(F1211="Inkomst", C1211&gt;0)), "OK", "FOUT")</f>
        <v>OK</v>
      </c>
    </row>
    <row r="1212" spans="1:9" x14ac:dyDescent="0.3">
      <c r="A1212" s="2">
        <v>45707</v>
      </c>
      <c r="B1212" t="str">
        <f>TEXT(A1212,"mmmm ")</f>
        <v xml:space="preserve">februari </v>
      </c>
      <c r="C1212">
        <v>-0.28999999999999998</v>
      </c>
      <c r="D1212" t="s">
        <v>3</v>
      </c>
      <c r="F1212" t="s">
        <v>18</v>
      </c>
      <c r="G1212">
        <f>IF(F1212="Uitgave", -ABS(C1212), ABS(C1212))</f>
        <v>-0.28999999999999998</v>
      </c>
      <c r="H1212" t="str">
        <f>VLOOKUP(Tabel1[[#This Row],[categorie]],Lijst!A:B,2,FALSE)</f>
        <v>Vast</v>
      </c>
      <c r="I1212" t="str">
        <f>IF(OR(AND(F1212="Uitgave", C1212&lt;0), AND(F1212="Inkomst", C1212&gt;0)), "OK", "FOUT")</f>
        <v>OK</v>
      </c>
    </row>
    <row r="1213" spans="1:9" x14ac:dyDescent="0.3">
      <c r="A1213" s="2">
        <v>45708</v>
      </c>
      <c r="B1213" t="str">
        <f>TEXT(A1213,"mmmm ")</f>
        <v xml:space="preserve">februari </v>
      </c>
      <c r="C1213">
        <v>-1.5</v>
      </c>
      <c r="D1213" t="s">
        <v>26</v>
      </c>
      <c r="F1213" t="s">
        <v>18</v>
      </c>
      <c r="G1213">
        <f>IF(F1213="Uitgave", -ABS(C1213), ABS(C1213))</f>
        <v>-1.5</v>
      </c>
      <c r="H1213" t="str">
        <f>VLOOKUP(Tabel1[[#This Row],[categorie]],Lijst!A:B,2,FALSE)</f>
        <v>Variabel</v>
      </c>
      <c r="I1213" t="str">
        <f>IF(OR(AND(F1213="Uitgave", C1213&lt;0), AND(F1213="Inkomst", C1213&gt;0)), "OK", "FOUT")</f>
        <v>OK</v>
      </c>
    </row>
    <row r="1214" spans="1:9" x14ac:dyDescent="0.3">
      <c r="A1214" s="2">
        <v>45708</v>
      </c>
      <c r="B1214" t="str">
        <f>TEXT(A1214,"mmmm ")</f>
        <v xml:space="preserve">februari </v>
      </c>
      <c r="C1214">
        <v>-10.59</v>
      </c>
      <c r="D1214" t="s">
        <v>3</v>
      </c>
      <c r="F1214" t="s">
        <v>18</v>
      </c>
      <c r="G1214">
        <f>IF(F1214="Uitgave", -ABS(C1214), ABS(C1214))</f>
        <v>-10.59</v>
      </c>
      <c r="H1214" t="str">
        <f>VLOOKUP(Tabel1[[#This Row],[categorie]],Lijst!A:B,2,FALSE)</f>
        <v>Vast</v>
      </c>
      <c r="I1214" t="str">
        <f>IF(OR(AND(F1214="Uitgave", C1214&lt;0), AND(F1214="Inkomst", C1214&gt;0)), "OK", "FOUT")</f>
        <v>OK</v>
      </c>
    </row>
    <row r="1215" spans="1:9" x14ac:dyDescent="0.3">
      <c r="A1215" s="2">
        <v>45708</v>
      </c>
      <c r="B1215" t="str">
        <f>TEXT(A1215,"mmmm ")</f>
        <v xml:space="preserve">februari </v>
      </c>
      <c r="C1215">
        <v>-17.71</v>
      </c>
      <c r="D1215" t="s">
        <v>13</v>
      </c>
      <c r="F1215" t="s">
        <v>18</v>
      </c>
      <c r="G1215">
        <f>IF(F1215="Uitgave", -ABS(C1215), ABS(C1215))</f>
        <v>-17.71</v>
      </c>
      <c r="H1215" t="str">
        <f>VLOOKUP(Tabel1[[#This Row],[categorie]],Lijst!A:B,2,FALSE)</f>
        <v>Vast</v>
      </c>
      <c r="I1215" t="str">
        <f>IF(OR(AND(F1215="Uitgave", C1215&lt;0), AND(F1215="Inkomst", C1215&gt;0)), "OK", "FOUT")</f>
        <v>OK</v>
      </c>
    </row>
    <row r="1216" spans="1:9" x14ac:dyDescent="0.3">
      <c r="A1216" s="2">
        <v>45709</v>
      </c>
      <c r="B1216" t="str">
        <f>TEXT(A1216,"mmmm ")</f>
        <v xml:space="preserve">februari </v>
      </c>
      <c r="C1216">
        <v>-1.5</v>
      </c>
      <c r="D1216" t="s">
        <v>26</v>
      </c>
      <c r="F1216" t="s">
        <v>18</v>
      </c>
      <c r="G1216">
        <f>IF(F1216="Uitgave", -ABS(C1216), ABS(C1216))</f>
        <v>-1.5</v>
      </c>
      <c r="H1216" t="str">
        <f>VLOOKUP(Tabel1[[#This Row],[categorie]],Lijst!A:B,2,FALSE)</f>
        <v>Variabel</v>
      </c>
      <c r="I1216" t="str">
        <f>IF(OR(AND(F1216="Uitgave", C1216&lt;0), AND(F1216="Inkomst", C1216&gt;0)), "OK", "FOUT")</f>
        <v>OK</v>
      </c>
    </row>
    <row r="1217" spans="1:9" x14ac:dyDescent="0.3">
      <c r="A1217" s="2">
        <v>45709</v>
      </c>
      <c r="B1217" t="str">
        <f>TEXT(A1217,"mmmm ")</f>
        <v xml:space="preserve">februari </v>
      </c>
      <c r="C1217">
        <v>-4.5999999999999996</v>
      </c>
      <c r="D1217" t="s">
        <v>3</v>
      </c>
      <c r="F1217" t="s">
        <v>18</v>
      </c>
      <c r="G1217">
        <f>IF(F1217="Uitgave", -ABS(C1217), ABS(C1217))</f>
        <v>-4.5999999999999996</v>
      </c>
      <c r="H1217" t="str">
        <f>VLOOKUP(Tabel1[[#This Row],[categorie]],Lijst!A:B,2,FALSE)</f>
        <v>Vast</v>
      </c>
      <c r="I1217" t="str">
        <f>IF(OR(AND(F1217="Uitgave", C1217&lt;0), AND(F1217="Inkomst", C1217&gt;0)), "OK", "FOUT")</f>
        <v>OK</v>
      </c>
    </row>
    <row r="1218" spans="1:9" x14ac:dyDescent="0.3">
      <c r="A1218" s="2">
        <v>45709</v>
      </c>
      <c r="B1218" t="str">
        <f>TEXT(A1218,"mmmm ")</f>
        <v xml:space="preserve">februari </v>
      </c>
      <c r="C1218">
        <v>-20.34</v>
      </c>
      <c r="D1218" t="s">
        <v>3</v>
      </c>
      <c r="F1218" t="s">
        <v>18</v>
      </c>
      <c r="G1218">
        <f>IF(F1218="Uitgave", -ABS(C1218), ABS(C1218))</f>
        <v>-20.34</v>
      </c>
      <c r="H1218" t="str">
        <f>VLOOKUP(Tabel1[[#This Row],[categorie]],Lijst!A:B,2,FALSE)</f>
        <v>Vast</v>
      </c>
      <c r="I1218" t="str">
        <f>IF(OR(AND(F1218="Uitgave", C1218&lt;0), AND(F1218="Inkomst", C1218&gt;0)), "OK", "FOUT")</f>
        <v>OK</v>
      </c>
    </row>
    <row r="1219" spans="1:9" x14ac:dyDescent="0.3">
      <c r="A1219" s="2">
        <v>45709</v>
      </c>
      <c r="B1219" t="str">
        <f>TEXT(A1219,"mmmm ")</f>
        <v xml:space="preserve">februari </v>
      </c>
      <c r="C1219">
        <v>-59.75</v>
      </c>
      <c r="D1219" t="s">
        <v>14</v>
      </c>
      <c r="F1219" t="s">
        <v>18</v>
      </c>
      <c r="G1219">
        <f>IF(F1219="Uitgave", -ABS(C1219), ABS(C1219))</f>
        <v>-59.75</v>
      </c>
      <c r="H1219" t="str">
        <f>VLOOKUP(Tabel1[[#This Row],[categorie]],Lijst!A:B,2,FALSE)</f>
        <v>Variabel</v>
      </c>
      <c r="I1219" t="str">
        <f>IF(OR(AND(F1219="Uitgave", C1219&lt;0), AND(F1219="Inkomst", C1219&gt;0)), "OK", "FOUT")</f>
        <v>OK</v>
      </c>
    </row>
    <row r="1220" spans="1:9" x14ac:dyDescent="0.3">
      <c r="A1220" s="2">
        <v>45709</v>
      </c>
      <c r="B1220" t="str">
        <f>TEXT(A1220,"mmmm ")</f>
        <v xml:space="preserve">februari </v>
      </c>
      <c r="C1220">
        <v>-98.24</v>
      </c>
      <c r="D1220" t="s">
        <v>14</v>
      </c>
      <c r="F1220" t="s">
        <v>18</v>
      </c>
      <c r="G1220">
        <f>IF(F1220="Uitgave", -ABS(C1220), ABS(C1220))</f>
        <v>-98.24</v>
      </c>
      <c r="H1220" t="str">
        <f>VLOOKUP(Tabel1[[#This Row],[categorie]],Lijst!A:B,2,FALSE)</f>
        <v>Variabel</v>
      </c>
      <c r="I1220" t="str">
        <f>IF(OR(AND(F1220="Uitgave", C1220&lt;0), AND(F1220="Inkomst", C1220&gt;0)), "OK", "FOUT")</f>
        <v>OK</v>
      </c>
    </row>
    <row r="1221" spans="1:9" x14ac:dyDescent="0.3">
      <c r="A1221" s="2">
        <v>45709</v>
      </c>
      <c r="B1221" t="str">
        <f>TEXT(A1221,"mmmm ")</f>
        <v xml:space="preserve">februari </v>
      </c>
      <c r="C1221">
        <v>-52.31</v>
      </c>
      <c r="D1221" t="s">
        <v>28</v>
      </c>
      <c r="F1221" t="s">
        <v>18</v>
      </c>
      <c r="G1221">
        <f>IF(F1221="Uitgave", -ABS(C1221), ABS(C1221))</f>
        <v>-52.31</v>
      </c>
      <c r="H1221" t="str">
        <f>VLOOKUP(Tabel1[[#This Row],[categorie]],Lijst!A:B,2,FALSE)</f>
        <v>Vast</v>
      </c>
      <c r="I1221" t="str">
        <f>IF(OR(AND(F1221="Uitgave", C1221&lt;0), AND(F1221="Inkomst", C1221&gt;0)), "OK", "FOUT")</f>
        <v>OK</v>
      </c>
    </row>
    <row r="1222" spans="1:9" x14ac:dyDescent="0.3">
      <c r="A1222" s="2">
        <v>45710</v>
      </c>
      <c r="B1222" t="str">
        <f>TEXT(A1222,"mmmm ")</f>
        <v xml:space="preserve">februari </v>
      </c>
      <c r="C1222">
        <v>-297</v>
      </c>
      <c r="D1222" t="s">
        <v>82</v>
      </c>
      <c r="F1222" t="s">
        <v>18</v>
      </c>
      <c r="G1222">
        <f>IF(F1222="Uitgave", -ABS(C1222), ABS(C1222))</f>
        <v>-297</v>
      </c>
      <c r="H1222" t="str">
        <f>VLOOKUP(Tabel1[[#This Row],[categorie]],Lijst!A:B,2,FALSE)</f>
        <v>Vast</v>
      </c>
      <c r="I1222" t="str">
        <f>IF(OR(AND(F1222="Uitgave", C1222&lt;0), AND(F1222="Inkomst", C1222&gt;0)), "OK", "FOUT")</f>
        <v>OK</v>
      </c>
    </row>
    <row r="1223" spans="1:9" x14ac:dyDescent="0.3">
      <c r="A1223" s="2">
        <v>45711</v>
      </c>
      <c r="B1223" t="str">
        <f>TEXT(A1223,"mmmm ")</f>
        <v xml:space="preserve">februari </v>
      </c>
      <c r="C1223">
        <v>-27.7</v>
      </c>
      <c r="D1223" t="s">
        <v>9</v>
      </c>
      <c r="F1223" t="s">
        <v>18</v>
      </c>
      <c r="G1223">
        <f>IF(F1223="Uitgave", -ABS(C1223), ABS(C1223))</f>
        <v>-27.7</v>
      </c>
      <c r="H1223" t="str">
        <f>VLOOKUP(Tabel1[[#This Row],[categorie]],Lijst!A:B,2,FALSE)</f>
        <v>Variabel</v>
      </c>
      <c r="I1223" t="str">
        <f>IF(OR(AND(F1223="Uitgave", C1223&lt;0), AND(F1223="Inkomst", C1223&gt;0)), "OK", "FOUT")</f>
        <v>OK</v>
      </c>
    </row>
    <row r="1224" spans="1:9" x14ac:dyDescent="0.3">
      <c r="A1224" s="2">
        <v>45712</v>
      </c>
      <c r="B1224" t="str">
        <f>TEXT(A1224,"mmmm ")</f>
        <v xml:space="preserve">februari </v>
      </c>
      <c r="C1224">
        <v>-5.99</v>
      </c>
      <c r="D1224" t="s">
        <v>3</v>
      </c>
      <c r="F1224" t="s">
        <v>18</v>
      </c>
      <c r="G1224">
        <f>IF(F1224="Uitgave", -ABS(C1224), ABS(C1224))</f>
        <v>-5.99</v>
      </c>
      <c r="H1224" t="str">
        <f>VLOOKUP(Tabel1[[#This Row],[categorie]],Lijst!A:B,2,FALSE)</f>
        <v>Vast</v>
      </c>
      <c r="I1224" t="str">
        <f>IF(OR(AND(F1224="Uitgave", C1224&lt;0), AND(F1224="Inkomst", C1224&gt;0)), "OK", "FOUT")</f>
        <v>OK</v>
      </c>
    </row>
    <row r="1225" spans="1:9" x14ac:dyDescent="0.3">
      <c r="A1225" s="2">
        <v>45712</v>
      </c>
      <c r="B1225" t="str">
        <f>TEXT(A1225,"mmmm ")</f>
        <v xml:space="preserve">februari </v>
      </c>
      <c r="C1225">
        <v>-9.92</v>
      </c>
      <c r="D1225" t="s">
        <v>3</v>
      </c>
      <c r="F1225" t="s">
        <v>18</v>
      </c>
      <c r="G1225">
        <f>IF(F1225="Uitgave", -ABS(C1225), ABS(C1225))</f>
        <v>-9.92</v>
      </c>
      <c r="H1225" t="str">
        <f>VLOOKUP(Tabel1[[#This Row],[categorie]],Lijst!A:B,2,FALSE)</f>
        <v>Vast</v>
      </c>
      <c r="I1225" t="str">
        <f>IF(OR(AND(F1225="Uitgave", C1225&lt;0), AND(F1225="Inkomst", C1225&gt;0)), "OK", "FOUT")</f>
        <v>OK</v>
      </c>
    </row>
    <row r="1226" spans="1:9" x14ac:dyDescent="0.3">
      <c r="A1226" s="2">
        <v>45712</v>
      </c>
      <c r="B1226" t="str">
        <f>TEXT(A1226,"mmmm ")</f>
        <v xml:space="preserve">februari </v>
      </c>
      <c r="C1226">
        <v>-1.49</v>
      </c>
      <c r="D1226" t="s">
        <v>3</v>
      </c>
      <c r="F1226" t="s">
        <v>18</v>
      </c>
      <c r="G1226">
        <f>IF(F1226="Uitgave", -ABS(C1226), ABS(C1226))</f>
        <v>-1.49</v>
      </c>
      <c r="H1226" t="str">
        <f>VLOOKUP(Tabel1[[#This Row],[categorie]],Lijst!A:B,2,FALSE)</f>
        <v>Vast</v>
      </c>
      <c r="I1226" t="str">
        <f>IF(OR(AND(F1226="Uitgave", C1226&lt;0), AND(F1226="Inkomst", C1226&gt;0)), "OK", "FOUT")</f>
        <v>OK</v>
      </c>
    </row>
    <row r="1227" spans="1:9" x14ac:dyDescent="0.3">
      <c r="A1227" s="2">
        <v>45712</v>
      </c>
      <c r="B1227" t="str">
        <f>TEXT(A1227,"mmmm ")</f>
        <v xml:space="preserve">februari </v>
      </c>
      <c r="C1227">
        <v>-25.54</v>
      </c>
      <c r="D1227" t="s">
        <v>3</v>
      </c>
      <c r="F1227" t="s">
        <v>18</v>
      </c>
      <c r="G1227">
        <f>IF(F1227="Uitgave", -ABS(C1227), ABS(C1227))</f>
        <v>-25.54</v>
      </c>
      <c r="H1227" t="str">
        <f>VLOOKUP(Tabel1[[#This Row],[categorie]],Lijst!A:B,2,FALSE)</f>
        <v>Vast</v>
      </c>
      <c r="I1227" t="str">
        <f>IF(OR(AND(F1227="Uitgave", C1227&lt;0), AND(F1227="Inkomst", C1227&gt;0)), "OK", "FOUT")</f>
        <v>OK</v>
      </c>
    </row>
    <row r="1228" spans="1:9" x14ac:dyDescent="0.3">
      <c r="A1228" s="2">
        <v>45712</v>
      </c>
      <c r="B1228" t="str">
        <f>TEXT(A1228,"mmmm ")</f>
        <v xml:space="preserve">februari </v>
      </c>
      <c r="C1228">
        <v>-3.09</v>
      </c>
      <c r="D1228" t="s">
        <v>3</v>
      </c>
      <c r="F1228" t="s">
        <v>18</v>
      </c>
      <c r="G1228">
        <f>IF(F1228="Uitgave", -ABS(C1228), ABS(C1228))</f>
        <v>-3.09</v>
      </c>
      <c r="H1228" t="str">
        <f>VLOOKUP(Tabel1[[#This Row],[categorie]],Lijst!A:B,2,FALSE)</f>
        <v>Vast</v>
      </c>
      <c r="I1228" t="str">
        <f>IF(OR(AND(F1228="Uitgave", C1228&lt;0), AND(F1228="Inkomst", C1228&gt;0)), "OK", "FOUT")</f>
        <v>OK</v>
      </c>
    </row>
    <row r="1229" spans="1:9" x14ac:dyDescent="0.3">
      <c r="A1229" s="2">
        <v>45712</v>
      </c>
      <c r="B1229" t="str">
        <f>TEXT(A1229,"mmmm ")</f>
        <v xml:space="preserve">februari </v>
      </c>
      <c r="C1229">
        <v>-27</v>
      </c>
      <c r="D1229" t="s">
        <v>14</v>
      </c>
      <c r="F1229" t="s">
        <v>18</v>
      </c>
      <c r="G1229">
        <f>IF(F1229="Uitgave", -ABS(C1229), ABS(C1229))</f>
        <v>-27</v>
      </c>
      <c r="H1229" t="str">
        <f>VLOOKUP(Tabel1[[#This Row],[categorie]],Lijst!A:B,2,FALSE)</f>
        <v>Variabel</v>
      </c>
      <c r="I1229" t="str">
        <f>IF(OR(AND(F1229="Uitgave", C1229&lt;0), AND(F1229="Inkomst", C1229&gt;0)), "OK", "FOUT")</f>
        <v>OK</v>
      </c>
    </row>
    <row r="1230" spans="1:9" x14ac:dyDescent="0.3">
      <c r="A1230" s="2">
        <v>45712</v>
      </c>
      <c r="B1230" t="str">
        <f>TEXT(A1230,"mmmm ")</f>
        <v xml:space="preserve">februari </v>
      </c>
      <c r="C1230">
        <v>-8.6</v>
      </c>
      <c r="D1230" t="s">
        <v>14</v>
      </c>
      <c r="F1230" t="s">
        <v>18</v>
      </c>
      <c r="G1230">
        <f>IF(F1230="Uitgave", -ABS(C1230), ABS(C1230))</f>
        <v>-8.6</v>
      </c>
      <c r="H1230" t="str">
        <f>VLOOKUP(Tabel1[[#This Row],[categorie]],Lijst!A:B,2,FALSE)</f>
        <v>Variabel</v>
      </c>
      <c r="I1230" t="str">
        <f>IF(OR(AND(F1230="Uitgave", C1230&lt;0), AND(F1230="Inkomst", C1230&gt;0)), "OK", "FOUT")</f>
        <v>OK</v>
      </c>
    </row>
    <row r="1231" spans="1:9" x14ac:dyDescent="0.3">
      <c r="A1231" s="2">
        <v>45712</v>
      </c>
      <c r="B1231" t="str">
        <f>TEXT(A1231,"mmmm ")</f>
        <v xml:space="preserve">februari </v>
      </c>
      <c r="C1231">
        <v>-56.6</v>
      </c>
      <c r="D1231" t="s">
        <v>14</v>
      </c>
      <c r="F1231" t="s">
        <v>18</v>
      </c>
      <c r="G1231">
        <f>IF(F1231="Uitgave", -ABS(C1231), ABS(C1231))</f>
        <v>-56.6</v>
      </c>
      <c r="H1231" t="str">
        <f>VLOOKUP(Tabel1[[#This Row],[categorie]],Lijst!A:B,2,FALSE)</f>
        <v>Variabel</v>
      </c>
      <c r="I1231" t="str">
        <f>IF(OR(AND(F1231="Uitgave", C1231&lt;0), AND(F1231="Inkomst", C1231&gt;0)), "OK", "FOUT")</f>
        <v>OK</v>
      </c>
    </row>
    <row r="1232" spans="1:9" x14ac:dyDescent="0.3">
      <c r="A1232" s="2">
        <v>45712</v>
      </c>
      <c r="B1232" t="str">
        <f>TEXT(A1232,"mmmm ")</f>
        <v xml:space="preserve">februari </v>
      </c>
      <c r="C1232">
        <v>-119.95</v>
      </c>
      <c r="D1232" t="s">
        <v>14</v>
      </c>
      <c r="F1232" t="s">
        <v>18</v>
      </c>
      <c r="G1232">
        <f>IF(F1232="Uitgave", -ABS(C1232), ABS(C1232))</f>
        <v>-119.95</v>
      </c>
      <c r="H1232" t="str">
        <f>VLOOKUP(Tabel1[[#This Row],[categorie]],Lijst!A:B,2,FALSE)</f>
        <v>Variabel</v>
      </c>
      <c r="I1232" t="str">
        <f>IF(OR(AND(F1232="Uitgave", C1232&lt;0), AND(F1232="Inkomst", C1232&gt;0)), "OK", "FOUT")</f>
        <v>OK</v>
      </c>
    </row>
    <row r="1233" spans="1:9" x14ac:dyDescent="0.3">
      <c r="A1233" s="2">
        <v>45712</v>
      </c>
      <c r="B1233" t="str">
        <f>TEXT(A1233,"mmmm ")</f>
        <v xml:space="preserve">februari </v>
      </c>
      <c r="C1233">
        <v>-8.83</v>
      </c>
      <c r="D1233" t="s">
        <v>3</v>
      </c>
      <c r="F1233" t="s">
        <v>18</v>
      </c>
      <c r="G1233">
        <f>IF(F1233="Uitgave", -ABS(C1233), ABS(C1233))</f>
        <v>-8.83</v>
      </c>
      <c r="H1233" t="str">
        <f>VLOOKUP(Tabel1[[#This Row],[categorie]],Lijst!A:B,2,FALSE)</f>
        <v>Vast</v>
      </c>
      <c r="I1233" t="str">
        <f>IF(OR(AND(F1233="Uitgave", C1233&lt;0), AND(F1233="Inkomst", C1233&gt;0)), "OK", "FOUT")</f>
        <v>OK</v>
      </c>
    </row>
    <row r="1234" spans="1:9" x14ac:dyDescent="0.3">
      <c r="A1234" s="2">
        <v>45712</v>
      </c>
      <c r="B1234" t="str">
        <f>TEXT(A1234,"mmmm ")</f>
        <v xml:space="preserve">februari </v>
      </c>
      <c r="C1234">
        <v>-10.86</v>
      </c>
      <c r="D1234" t="s">
        <v>3</v>
      </c>
      <c r="F1234" t="s">
        <v>18</v>
      </c>
      <c r="G1234">
        <f>IF(F1234="Uitgave", -ABS(C1234), ABS(C1234))</f>
        <v>-10.86</v>
      </c>
      <c r="H1234" t="str">
        <f>VLOOKUP(Tabel1[[#This Row],[categorie]],Lijst!A:B,2,FALSE)</f>
        <v>Vast</v>
      </c>
      <c r="I1234" t="str">
        <f>IF(OR(AND(F1234="Uitgave", C1234&lt;0), AND(F1234="Inkomst", C1234&gt;0)), "OK", "FOUT")</f>
        <v>OK</v>
      </c>
    </row>
    <row r="1235" spans="1:9" x14ac:dyDescent="0.3">
      <c r="A1235" s="2">
        <v>45712</v>
      </c>
      <c r="B1235" t="str">
        <f>TEXT(A1235,"mmmm ")</f>
        <v xml:space="preserve">februari </v>
      </c>
      <c r="C1235">
        <v>-1.5</v>
      </c>
      <c r="D1235" t="s">
        <v>26</v>
      </c>
      <c r="F1235" t="s">
        <v>18</v>
      </c>
      <c r="G1235">
        <f>IF(F1235="Uitgave", -ABS(C1235), ABS(C1235))</f>
        <v>-1.5</v>
      </c>
      <c r="H1235" t="str">
        <f>VLOOKUP(Tabel1[[#This Row],[categorie]],Lijst!A:B,2,FALSE)</f>
        <v>Variabel</v>
      </c>
      <c r="I1235" t="str">
        <f>IF(OR(AND(F1235="Uitgave", C1235&lt;0), AND(F1235="Inkomst", C1235&gt;0)), "OK", "FOUT")</f>
        <v>OK</v>
      </c>
    </row>
    <row r="1236" spans="1:9" x14ac:dyDescent="0.3">
      <c r="A1236" s="2">
        <v>45712</v>
      </c>
      <c r="B1236" t="str">
        <f>TEXT(A1236,"mmmm ")</f>
        <v xml:space="preserve">februari </v>
      </c>
      <c r="C1236">
        <v>-63.68</v>
      </c>
      <c r="D1236" t="s">
        <v>3</v>
      </c>
      <c r="F1236" t="s">
        <v>18</v>
      </c>
      <c r="G1236">
        <f>IF(F1236="Uitgave", -ABS(C1236), ABS(C1236))</f>
        <v>-63.68</v>
      </c>
      <c r="H1236" t="str">
        <f>VLOOKUP(Tabel1[[#This Row],[categorie]],Lijst!A:B,2,FALSE)</f>
        <v>Vast</v>
      </c>
      <c r="I1236" t="str">
        <f>IF(OR(AND(F1236="Uitgave", C1236&lt;0), AND(F1236="Inkomst", C1236&gt;0)), "OK", "FOUT")</f>
        <v>OK</v>
      </c>
    </row>
    <row r="1237" spans="1:9" x14ac:dyDescent="0.3">
      <c r="A1237" s="2">
        <v>45712</v>
      </c>
      <c r="B1237" t="str">
        <f>TEXT(A1237,"mmmm ")</f>
        <v xml:space="preserve">februari </v>
      </c>
      <c r="C1237">
        <v>-4.5999999999999996</v>
      </c>
      <c r="D1237" t="s">
        <v>3</v>
      </c>
      <c r="F1237" t="s">
        <v>18</v>
      </c>
      <c r="G1237">
        <f>IF(F1237="Uitgave", -ABS(C1237), ABS(C1237))</f>
        <v>-4.5999999999999996</v>
      </c>
      <c r="H1237" t="str">
        <f>VLOOKUP(Tabel1[[#This Row],[categorie]],Lijst!A:B,2,FALSE)</f>
        <v>Vast</v>
      </c>
      <c r="I1237" t="str">
        <f>IF(OR(AND(F1237="Uitgave", C1237&lt;0), AND(F1237="Inkomst", C1237&gt;0)), "OK", "FOUT")</f>
        <v>OK</v>
      </c>
    </row>
    <row r="1238" spans="1:9" x14ac:dyDescent="0.3">
      <c r="A1238" s="2">
        <v>45712</v>
      </c>
      <c r="B1238" t="str">
        <f>TEXT(A1238,"mmmm ")</f>
        <v xml:space="preserve">februari </v>
      </c>
      <c r="C1238">
        <v>-8.4</v>
      </c>
      <c r="D1238" t="s">
        <v>9</v>
      </c>
      <c r="F1238" t="s">
        <v>18</v>
      </c>
      <c r="G1238">
        <f>IF(F1238="Uitgave", -ABS(C1238), ABS(C1238))</f>
        <v>-8.4</v>
      </c>
      <c r="H1238" t="str">
        <f>VLOOKUP(Tabel1[[#This Row],[categorie]],Lijst!A:B,2,FALSE)</f>
        <v>Variabel</v>
      </c>
      <c r="I1238" t="str">
        <f>IF(OR(AND(F1238="Uitgave", C1238&lt;0), AND(F1238="Inkomst", C1238&gt;0)), "OK", "FOUT")</f>
        <v>OK</v>
      </c>
    </row>
    <row r="1239" spans="1:9" x14ac:dyDescent="0.3">
      <c r="A1239" s="2">
        <v>45713</v>
      </c>
      <c r="B1239" t="str">
        <f>TEXT(A1239,"mmmm ")</f>
        <v xml:space="preserve">februari </v>
      </c>
      <c r="C1239">
        <v>-338.05</v>
      </c>
      <c r="D1239" t="s">
        <v>14</v>
      </c>
      <c r="F1239" t="s">
        <v>18</v>
      </c>
      <c r="G1239">
        <f>IF(F1239="Uitgave", -ABS(C1239), ABS(C1239))</f>
        <v>-338.05</v>
      </c>
      <c r="H1239" t="str">
        <f>VLOOKUP(Tabel1[[#This Row],[categorie]],Lijst!A:B,2,FALSE)</f>
        <v>Variabel</v>
      </c>
      <c r="I1239" t="str">
        <f>IF(OR(AND(F1239="Uitgave", C1239&lt;0), AND(F1239="Inkomst", C1239&gt;0)), "OK", "FOUT")</f>
        <v>OK</v>
      </c>
    </row>
    <row r="1240" spans="1:9" x14ac:dyDescent="0.3">
      <c r="A1240" s="2">
        <v>45713</v>
      </c>
      <c r="B1240" t="str">
        <f>TEXT(A1240,"mmmm ")</f>
        <v xml:space="preserve">februari </v>
      </c>
      <c r="C1240">
        <v>-0.5</v>
      </c>
      <c r="D1240" t="s">
        <v>26</v>
      </c>
      <c r="F1240" t="s">
        <v>18</v>
      </c>
      <c r="G1240">
        <f>IF(F1240="Uitgave", -ABS(C1240), ABS(C1240))</f>
        <v>-0.5</v>
      </c>
      <c r="H1240" t="str">
        <f>VLOOKUP(Tabel1[[#This Row],[categorie]],Lijst!A:B,2,FALSE)</f>
        <v>Variabel</v>
      </c>
      <c r="I1240" t="str">
        <f>IF(OR(AND(F1240="Uitgave", C1240&lt;0), AND(F1240="Inkomst", C1240&gt;0)), "OK", "FOUT")</f>
        <v>OK</v>
      </c>
    </row>
    <row r="1241" spans="1:9" x14ac:dyDescent="0.3">
      <c r="A1241" s="2">
        <v>45713</v>
      </c>
      <c r="B1241" t="str">
        <f>TEXT(A1241,"mmmm ")</f>
        <v xml:space="preserve">februari </v>
      </c>
      <c r="C1241">
        <v>-1.5</v>
      </c>
      <c r="D1241" t="s">
        <v>26</v>
      </c>
      <c r="F1241" t="s">
        <v>18</v>
      </c>
      <c r="G1241">
        <f>IF(F1241="Uitgave", -ABS(C1241), ABS(C1241))</f>
        <v>-1.5</v>
      </c>
      <c r="H1241" t="str">
        <f>VLOOKUP(Tabel1[[#This Row],[categorie]],Lijst!A:B,2,FALSE)</f>
        <v>Variabel</v>
      </c>
      <c r="I1241" t="str">
        <f>IF(OR(AND(F1241="Uitgave", C1241&lt;0), AND(F1241="Inkomst", C1241&gt;0)), "OK", "FOUT")</f>
        <v>OK</v>
      </c>
    </row>
    <row r="1242" spans="1:9" x14ac:dyDescent="0.3">
      <c r="A1242" s="2">
        <v>45713</v>
      </c>
      <c r="B1242" t="str">
        <f>TEXT(A1242,"mmmm ")</f>
        <v xml:space="preserve">februari </v>
      </c>
      <c r="C1242">
        <v>-0.9</v>
      </c>
      <c r="D1242" t="s">
        <v>26</v>
      </c>
      <c r="F1242" t="s">
        <v>18</v>
      </c>
      <c r="G1242">
        <f>IF(F1242="Uitgave", -ABS(C1242), ABS(C1242))</f>
        <v>-0.9</v>
      </c>
      <c r="H1242" t="str">
        <f>VLOOKUP(Tabel1[[#This Row],[categorie]],Lijst!A:B,2,FALSE)</f>
        <v>Variabel</v>
      </c>
      <c r="I1242" t="str">
        <f>IF(OR(AND(F1242="Uitgave", C1242&lt;0), AND(F1242="Inkomst", C1242&gt;0)), "OK", "FOUT")</f>
        <v>OK</v>
      </c>
    </row>
    <row r="1243" spans="1:9" x14ac:dyDescent="0.3">
      <c r="A1243" s="2">
        <v>45713</v>
      </c>
      <c r="B1243" t="str">
        <f>TEXT(A1243,"mmmm ")</f>
        <v xml:space="preserve">februari </v>
      </c>
      <c r="C1243">
        <v>-25.45</v>
      </c>
      <c r="D1243" t="s">
        <v>3</v>
      </c>
      <c r="F1243" t="s">
        <v>18</v>
      </c>
      <c r="G1243">
        <f>IF(F1243="Uitgave", -ABS(C1243), ABS(C1243))</f>
        <v>-25.45</v>
      </c>
      <c r="H1243" t="str">
        <f>VLOOKUP(Tabel1[[#This Row],[categorie]],Lijst!A:B,2,FALSE)</f>
        <v>Vast</v>
      </c>
      <c r="I1243" t="str">
        <f>IF(OR(AND(F1243="Uitgave", C1243&lt;0), AND(F1243="Inkomst", C1243&gt;0)), "OK", "FOUT")</f>
        <v>OK</v>
      </c>
    </row>
    <row r="1244" spans="1:9" x14ac:dyDescent="0.3">
      <c r="A1244" s="2">
        <v>45713</v>
      </c>
      <c r="B1244" t="str">
        <f>TEXT(A1244,"mmmm ")</f>
        <v xml:space="preserve">februari </v>
      </c>
      <c r="C1244">
        <v>-184.38</v>
      </c>
      <c r="D1244" t="s">
        <v>49</v>
      </c>
      <c r="F1244" t="s">
        <v>18</v>
      </c>
      <c r="G1244">
        <f>IF(F1244="Uitgave", -ABS(C1244), ABS(C1244))</f>
        <v>-184.38</v>
      </c>
      <c r="H1244" t="str">
        <f>VLOOKUP(Tabel1[[#This Row],[categorie]],Lijst!A:B,2,FALSE)</f>
        <v>Variabel</v>
      </c>
      <c r="I1244" t="str">
        <f>IF(OR(AND(F1244="Uitgave", C1244&lt;0), AND(F1244="Inkomst", C1244&gt;0)), "OK", "FOUT")</f>
        <v>OK</v>
      </c>
    </row>
    <row r="1245" spans="1:9" x14ac:dyDescent="0.3">
      <c r="A1245" s="2">
        <v>45713</v>
      </c>
      <c r="B1245" t="str">
        <f>TEXT(A1245,"mmmm ")</f>
        <v xml:space="preserve">februari </v>
      </c>
      <c r="C1245">
        <v>-21.94</v>
      </c>
      <c r="D1245" t="s">
        <v>9</v>
      </c>
      <c r="F1245" t="s">
        <v>18</v>
      </c>
      <c r="G1245">
        <f>IF(F1245="Uitgave", -ABS(C1245), ABS(C1245))</f>
        <v>-21.94</v>
      </c>
      <c r="H1245" t="str">
        <f>VLOOKUP(Tabel1[[#This Row],[categorie]],Lijst!A:B,2,FALSE)</f>
        <v>Variabel</v>
      </c>
      <c r="I1245" t="str">
        <f>IF(OR(AND(F1245="Uitgave", C1245&lt;0), AND(F1245="Inkomst", C1245&gt;0)), "OK", "FOUT")</f>
        <v>OK</v>
      </c>
    </row>
    <row r="1246" spans="1:9" x14ac:dyDescent="0.3">
      <c r="A1246" s="2">
        <v>45714</v>
      </c>
      <c r="B1246" t="str">
        <f>TEXT(A1246,"mmmm ")</f>
        <v xml:space="preserve">februari </v>
      </c>
      <c r="C1246">
        <v>-5.49</v>
      </c>
      <c r="D1246" t="s">
        <v>3</v>
      </c>
      <c r="F1246" t="s">
        <v>18</v>
      </c>
      <c r="G1246">
        <f>IF(F1246="Uitgave", -ABS(C1246), ABS(C1246))</f>
        <v>-5.49</v>
      </c>
      <c r="H1246" t="str">
        <f>VLOOKUP(Tabel1[[#This Row],[categorie]],Lijst!A:B,2,FALSE)</f>
        <v>Vast</v>
      </c>
      <c r="I1246" t="str">
        <f>IF(OR(AND(F1246="Uitgave", C1246&lt;0), AND(F1246="Inkomst", C1246&gt;0)), "OK", "FOUT")</f>
        <v>OK</v>
      </c>
    </row>
    <row r="1247" spans="1:9" x14ac:dyDescent="0.3">
      <c r="A1247" s="2">
        <v>45714</v>
      </c>
      <c r="B1247" t="str">
        <f>TEXT(A1247,"mmmm ")</f>
        <v xml:space="preserve">februari </v>
      </c>
      <c r="C1247">
        <v>-1.5</v>
      </c>
      <c r="D1247" t="s">
        <v>26</v>
      </c>
      <c r="F1247" t="s">
        <v>18</v>
      </c>
      <c r="G1247">
        <f>IF(F1247="Uitgave", -ABS(C1247), ABS(C1247))</f>
        <v>-1.5</v>
      </c>
      <c r="H1247" t="str">
        <f>VLOOKUP(Tabel1[[#This Row],[categorie]],Lijst!A:B,2,FALSE)</f>
        <v>Variabel</v>
      </c>
      <c r="I1247" t="str">
        <f>IF(OR(AND(F1247="Uitgave", C1247&lt;0), AND(F1247="Inkomst", C1247&gt;0)), "OK", "FOUT")</f>
        <v>OK</v>
      </c>
    </row>
    <row r="1248" spans="1:9" x14ac:dyDescent="0.3">
      <c r="A1248" s="2">
        <v>45714</v>
      </c>
      <c r="B1248" t="str">
        <f>TEXT(A1248,"mmmm ")</f>
        <v xml:space="preserve">februari </v>
      </c>
      <c r="C1248">
        <v>-1.5</v>
      </c>
      <c r="D1248" t="s">
        <v>26</v>
      </c>
      <c r="F1248" t="s">
        <v>18</v>
      </c>
      <c r="G1248">
        <f>IF(F1248="Uitgave", -ABS(C1248), ABS(C1248))</f>
        <v>-1.5</v>
      </c>
      <c r="H1248" t="str">
        <f>VLOOKUP(Tabel1[[#This Row],[categorie]],Lijst!A:B,2,FALSE)</f>
        <v>Variabel</v>
      </c>
      <c r="I1248" t="str">
        <f>IF(OR(AND(F1248="Uitgave", C1248&lt;0), AND(F1248="Inkomst", C1248&gt;0)), "OK", "FOUT")</f>
        <v>OK</v>
      </c>
    </row>
    <row r="1249" spans="1:9" x14ac:dyDescent="0.3">
      <c r="A1249" s="2">
        <v>45714</v>
      </c>
      <c r="B1249" t="str">
        <f>TEXT(A1249,"mmmm ")</f>
        <v xml:space="preserve">februari </v>
      </c>
      <c r="C1249">
        <v>-0.9</v>
      </c>
      <c r="D1249" t="s">
        <v>26</v>
      </c>
      <c r="F1249" t="s">
        <v>18</v>
      </c>
      <c r="G1249">
        <f>IF(F1249="Uitgave", -ABS(C1249), ABS(C1249))</f>
        <v>-0.9</v>
      </c>
      <c r="H1249" t="str">
        <f>VLOOKUP(Tabel1[[#This Row],[categorie]],Lijst!A:B,2,FALSE)</f>
        <v>Variabel</v>
      </c>
      <c r="I1249" t="str">
        <f>IF(OR(AND(F1249="Uitgave", C1249&lt;0), AND(F1249="Inkomst", C1249&gt;0)), "OK", "FOUT")</f>
        <v>OK</v>
      </c>
    </row>
    <row r="1250" spans="1:9" x14ac:dyDescent="0.3">
      <c r="A1250" s="2">
        <v>45714</v>
      </c>
      <c r="B1250" t="str">
        <f>TEXT(A1250,"mmmm ")</f>
        <v xml:space="preserve">februari </v>
      </c>
      <c r="C1250">
        <v>-25.75</v>
      </c>
      <c r="D1250" t="s">
        <v>3</v>
      </c>
      <c r="F1250" t="s">
        <v>18</v>
      </c>
      <c r="G1250">
        <f>IF(F1250="Uitgave", -ABS(C1250), ABS(C1250))</f>
        <v>-25.75</v>
      </c>
      <c r="H1250" t="str">
        <f>VLOOKUP(Tabel1[[#This Row],[categorie]],Lijst!A:B,2,FALSE)</f>
        <v>Vast</v>
      </c>
      <c r="I1250" t="str">
        <f>IF(OR(AND(F1250="Uitgave", C1250&lt;0), AND(F1250="Inkomst", C1250&gt;0)), "OK", "FOUT")</f>
        <v>OK</v>
      </c>
    </row>
    <row r="1251" spans="1:9" x14ac:dyDescent="0.3">
      <c r="A1251" s="2">
        <v>45714</v>
      </c>
      <c r="B1251" t="str">
        <f>TEXT(A1251,"mmmm ")</f>
        <v xml:space="preserve">februari </v>
      </c>
      <c r="C1251">
        <v>-113.49</v>
      </c>
      <c r="D1251" t="s">
        <v>28</v>
      </c>
      <c r="F1251" t="s">
        <v>18</v>
      </c>
      <c r="G1251">
        <f>IF(F1251="Uitgave", -ABS(C1251), ABS(C1251))</f>
        <v>-113.49</v>
      </c>
      <c r="H1251" t="str">
        <f>VLOOKUP(Tabel1[[#This Row],[categorie]],Lijst!A:B,2,FALSE)</f>
        <v>Vast</v>
      </c>
      <c r="I1251" t="str">
        <f>IF(OR(AND(F1251="Uitgave", C1251&lt;0), AND(F1251="Inkomst", C1251&gt;0)), "OK", "FOUT")</f>
        <v>OK</v>
      </c>
    </row>
    <row r="1252" spans="1:9" x14ac:dyDescent="0.3">
      <c r="A1252" s="2">
        <v>45715</v>
      </c>
      <c r="B1252" t="str">
        <f>TEXT(A1252,"mmmm ")</f>
        <v xml:space="preserve">februari </v>
      </c>
      <c r="C1252">
        <v>-0.9</v>
      </c>
      <c r="D1252" t="s">
        <v>26</v>
      </c>
      <c r="F1252" t="s">
        <v>18</v>
      </c>
      <c r="G1252">
        <f>IF(F1252="Uitgave", -ABS(C1252), ABS(C1252))</f>
        <v>-0.9</v>
      </c>
      <c r="H1252" t="str">
        <f>VLOOKUP(Tabel1[[#This Row],[categorie]],Lijst!A:B,2,FALSE)</f>
        <v>Variabel</v>
      </c>
      <c r="I1252" t="str">
        <f>IF(OR(AND(F1252="Uitgave", C1252&lt;0), AND(F1252="Inkomst", C1252&gt;0)), "OK", "FOUT")</f>
        <v>OK</v>
      </c>
    </row>
    <row r="1253" spans="1:9" x14ac:dyDescent="0.3">
      <c r="A1253" s="2">
        <v>45715</v>
      </c>
      <c r="B1253" t="str">
        <f>TEXT(A1253,"mmmm ")</f>
        <v xml:space="preserve">februari </v>
      </c>
      <c r="C1253">
        <v>-1.5</v>
      </c>
      <c r="D1253" t="s">
        <v>26</v>
      </c>
      <c r="F1253" t="s">
        <v>18</v>
      </c>
      <c r="G1253">
        <f>IF(F1253="Uitgave", -ABS(C1253), ABS(C1253))</f>
        <v>-1.5</v>
      </c>
      <c r="H1253" t="str">
        <f>VLOOKUP(Tabel1[[#This Row],[categorie]],Lijst!A:B,2,FALSE)</f>
        <v>Variabel</v>
      </c>
      <c r="I1253" t="str">
        <f>IF(OR(AND(F1253="Uitgave", C1253&lt;0), AND(F1253="Inkomst", C1253&gt;0)), "OK", "FOUT")</f>
        <v>OK</v>
      </c>
    </row>
    <row r="1254" spans="1:9" x14ac:dyDescent="0.3">
      <c r="A1254" s="2">
        <v>45715</v>
      </c>
      <c r="B1254" t="str">
        <f>TEXT(A1254,"mmmm ")</f>
        <v xml:space="preserve">februari </v>
      </c>
      <c r="C1254">
        <v>-1.5</v>
      </c>
      <c r="D1254" t="s">
        <v>26</v>
      </c>
      <c r="F1254" t="s">
        <v>18</v>
      </c>
      <c r="G1254">
        <f>IF(F1254="Uitgave", -ABS(C1254), ABS(C1254))</f>
        <v>-1.5</v>
      </c>
      <c r="H1254" t="str">
        <f>VLOOKUP(Tabel1[[#This Row],[categorie]],Lijst!A:B,2,FALSE)</f>
        <v>Variabel</v>
      </c>
      <c r="I1254" t="str">
        <f>IF(OR(AND(F1254="Uitgave", C1254&lt;0), AND(F1254="Inkomst", C1254&gt;0)), "OK", "FOUT")</f>
        <v>OK</v>
      </c>
    </row>
    <row r="1255" spans="1:9" x14ac:dyDescent="0.3">
      <c r="A1255" s="2">
        <v>45715</v>
      </c>
      <c r="B1255" t="str">
        <f>TEXT(A1255,"mmmm ")</f>
        <v xml:space="preserve">februari </v>
      </c>
      <c r="C1255">
        <v>-4.5999999999999996</v>
      </c>
      <c r="D1255" t="s">
        <v>3</v>
      </c>
      <c r="F1255" t="s">
        <v>18</v>
      </c>
      <c r="G1255">
        <f>IF(F1255="Uitgave", -ABS(C1255), ABS(C1255))</f>
        <v>-4.5999999999999996</v>
      </c>
      <c r="H1255" t="str">
        <f>VLOOKUP(Tabel1[[#This Row],[categorie]],Lijst!A:B,2,FALSE)</f>
        <v>Vast</v>
      </c>
      <c r="I1255" t="str">
        <f>IF(OR(AND(F1255="Uitgave", C1255&lt;0), AND(F1255="Inkomst", C1255&gt;0)), "OK", "FOUT")</f>
        <v>OK</v>
      </c>
    </row>
    <row r="1256" spans="1:9" x14ac:dyDescent="0.3">
      <c r="A1256" s="2">
        <v>45715</v>
      </c>
      <c r="B1256" t="str">
        <f>TEXT(A1256,"mmmm ")</f>
        <v xml:space="preserve">februari </v>
      </c>
      <c r="C1256">
        <v>-1.5</v>
      </c>
      <c r="D1256" t="s">
        <v>26</v>
      </c>
      <c r="F1256" t="s">
        <v>18</v>
      </c>
      <c r="G1256">
        <f>IF(F1256="Uitgave", -ABS(C1256), ABS(C1256))</f>
        <v>-1.5</v>
      </c>
      <c r="H1256" t="str">
        <f>VLOOKUP(Tabel1[[#This Row],[categorie]],Lijst!A:B,2,FALSE)</f>
        <v>Variabel</v>
      </c>
      <c r="I1256" t="str">
        <f>IF(OR(AND(F1256="Uitgave", C1256&lt;0), AND(F1256="Inkomst", C1256&gt;0)), "OK", "FOUT")</f>
        <v>OK</v>
      </c>
    </row>
    <row r="1257" spans="1:9" x14ac:dyDescent="0.3">
      <c r="A1257" s="2">
        <v>45715</v>
      </c>
      <c r="B1257" t="str">
        <f>TEXT(A1257,"mmmm ")</f>
        <v xml:space="preserve">februari </v>
      </c>
      <c r="C1257">
        <v>-60</v>
      </c>
      <c r="D1257" t="s">
        <v>27</v>
      </c>
      <c r="F1257" t="s">
        <v>18</v>
      </c>
      <c r="G1257">
        <f>IF(F1257="Uitgave", -ABS(C1257), ABS(C1257))</f>
        <v>-60</v>
      </c>
      <c r="H1257" t="str">
        <f>VLOOKUP(Tabel1[[#This Row],[categorie]],Lijst!A:B,2,FALSE)</f>
        <v>Variabel</v>
      </c>
      <c r="I1257" t="str">
        <f>IF(OR(AND(F1257="Uitgave", C1257&lt;0), AND(F1257="Inkomst", C1257&gt;0)), "OK", "FOUT")</f>
        <v>OK</v>
      </c>
    </row>
    <row r="1258" spans="1:9" x14ac:dyDescent="0.3">
      <c r="A1258" s="2">
        <v>45715</v>
      </c>
      <c r="B1258" t="str">
        <f>TEXT(A1258,"mmmm ")</f>
        <v xml:space="preserve">februari </v>
      </c>
      <c r="C1258">
        <v>-5.7</v>
      </c>
      <c r="D1258" t="s">
        <v>3</v>
      </c>
      <c r="F1258" t="s">
        <v>18</v>
      </c>
      <c r="G1258">
        <f>IF(F1258="Uitgave", -ABS(C1258), ABS(C1258))</f>
        <v>-5.7</v>
      </c>
      <c r="H1258" t="str">
        <f>VLOOKUP(Tabel1[[#This Row],[categorie]],Lijst!A:B,2,FALSE)</f>
        <v>Vast</v>
      </c>
      <c r="I1258" t="str">
        <f>IF(OR(AND(F1258="Uitgave", C1258&lt;0), AND(F1258="Inkomst", C1258&gt;0)), "OK", "FOUT")</f>
        <v>OK</v>
      </c>
    </row>
    <row r="1259" spans="1:9" x14ac:dyDescent="0.3">
      <c r="A1259" s="2">
        <v>45715</v>
      </c>
      <c r="B1259" t="str">
        <f>TEXT(A1259,"mmmm ")</f>
        <v xml:space="preserve">februari </v>
      </c>
      <c r="C1259">
        <v>-11.5</v>
      </c>
      <c r="D1259" t="s">
        <v>3</v>
      </c>
      <c r="F1259" t="s">
        <v>18</v>
      </c>
      <c r="G1259">
        <f>IF(F1259="Uitgave", -ABS(C1259), ABS(C1259))</f>
        <v>-11.5</v>
      </c>
      <c r="H1259" t="str">
        <f>VLOOKUP(Tabel1[[#This Row],[categorie]],Lijst!A:B,2,FALSE)</f>
        <v>Vast</v>
      </c>
      <c r="I1259" t="str">
        <f>IF(OR(AND(F1259="Uitgave", C1259&lt;0), AND(F1259="Inkomst", C1259&gt;0)), "OK", "FOUT")</f>
        <v>OK</v>
      </c>
    </row>
    <row r="1260" spans="1:9" x14ac:dyDescent="0.3">
      <c r="A1260" s="2">
        <v>45715</v>
      </c>
      <c r="B1260" t="str">
        <f>TEXT(A1260,"mmmm ")</f>
        <v xml:space="preserve">februari </v>
      </c>
      <c r="C1260">
        <v>-6.54</v>
      </c>
      <c r="D1260" t="s">
        <v>3</v>
      </c>
      <c r="F1260" t="s">
        <v>18</v>
      </c>
      <c r="G1260">
        <f>IF(F1260="Uitgave", -ABS(C1260), ABS(C1260))</f>
        <v>-6.54</v>
      </c>
      <c r="H1260" t="str">
        <f>VLOOKUP(Tabel1[[#This Row],[categorie]],Lijst!A:B,2,FALSE)</f>
        <v>Vast</v>
      </c>
      <c r="I1260" t="str">
        <f>IF(OR(AND(F1260="Uitgave", C1260&lt;0), AND(F1260="Inkomst", C1260&gt;0)), "OK", "FOUT")</f>
        <v>OK</v>
      </c>
    </row>
    <row r="1261" spans="1:9" x14ac:dyDescent="0.3">
      <c r="A1261" s="2">
        <v>45716</v>
      </c>
      <c r="B1261" t="str">
        <f>TEXT(A1261,"mmmm ")</f>
        <v xml:space="preserve">februari </v>
      </c>
      <c r="C1261">
        <v>-1.5</v>
      </c>
      <c r="D1261" t="s">
        <v>19</v>
      </c>
      <c r="F1261" t="s">
        <v>18</v>
      </c>
      <c r="G1261">
        <f>IF(F1261="Uitgave", -ABS(C1261), ABS(C1261))</f>
        <v>-1.5</v>
      </c>
      <c r="H1261" t="str">
        <f>VLOOKUP(Tabel1[[#This Row],[categorie]],Lijst!A:B,2,FALSE)</f>
        <v>Vast</v>
      </c>
      <c r="I1261" t="str">
        <f>IF(OR(AND(F1261="Uitgave", C1261&lt;0), AND(F1261="Inkomst", C1261&gt;0)), "OK", "FOUT")</f>
        <v>OK</v>
      </c>
    </row>
    <row r="1262" spans="1:9" x14ac:dyDescent="0.3">
      <c r="A1262" s="2">
        <v>45716</v>
      </c>
      <c r="B1262" t="str">
        <f>TEXT(A1262,"mmmm ")</f>
        <v xml:space="preserve">februari </v>
      </c>
      <c r="C1262">
        <v>-1.5</v>
      </c>
      <c r="D1262" t="s">
        <v>26</v>
      </c>
      <c r="F1262" t="s">
        <v>18</v>
      </c>
      <c r="G1262">
        <f>IF(F1262="Uitgave", -ABS(C1262), ABS(C1262))</f>
        <v>-1.5</v>
      </c>
      <c r="H1262" t="str">
        <f>VLOOKUP(Tabel1[[#This Row],[categorie]],Lijst!A:B,2,FALSE)</f>
        <v>Variabel</v>
      </c>
      <c r="I1262" t="str">
        <f>IF(OR(AND(F1262="Uitgave", C1262&lt;0), AND(F1262="Inkomst", C1262&gt;0)), "OK", "FOUT")</f>
        <v>OK</v>
      </c>
    </row>
    <row r="1263" spans="1:9" x14ac:dyDescent="0.3">
      <c r="A1263" s="2">
        <v>45716</v>
      </c>
      <c r="B1263" t="str">
        <f>TEXT(A1263,"mmmm ")</f>
        <v xml:space="preserve">februari </v>
      </c>
      <c r="C1263">
        <v>-21.95</v>
      </c>
      <c r="D1263" t="s">
        <v>3</v>
      </c>
      <c r="F1263" t="s">
        <v>18</v>
      </c>
      <c r="G1263">
        <f>IF(F1263="Uitgave", -ABS(C1263), ABS(C1263))</f>
        <v>-21.95</v>
      </c>
      <c r="H1263" t="str">
        <f>VLOOKUP(Tabel1[[#This Row],[categorie]],Lijst!A:B,2,FALSE)</f>
        <v>Vast</v>
      </c>
      <c r="I1263" t="str">
        <f>IF(OR(AND(F1263="Uitgave", C1263&lt;0), AND(F1263="Inkomst", C1263&gt;0)), "OK", "FOUT")</f>
        <v>OK</v>
      </c>
    </row>
    <row r="1264" spans="1:9" x14ac:dyDescent="0.3">
      <c r="A1264" s="2">
        <v>45716</v>
      </c>
      <c r="B1264" t="str">
        <f>TEXT(A1264,"mmmm ")</f>
        <v xml:space="preserve">februari </v>
      </c>
      <c r="C1264">
        <v>-12.52</v>
      </c>
      <c r="D1264" t="s">
        <v>3</v>
      </c>
      <c r="F1264" t="s">
        <v>18</v>
      </c>
      <c r="G1264">
        <f>IF(F1264="Uitgave", -ABS(C1264), ABS(C1264))</f>
        <v>-12.52</v>
      </c>
      <c r="H1264" t="str">
        <f>VLOOKUP(Tabel1[[#This Row],[categorie]],Lijst!A:B,2,FALSE)</f>
        <v>Vast</v>
      </c>
      <c r="I1264" t="str">
        <f>IF(OR(AND(F1264="Uitgave", C1264&lt;0), AND(F1264="Inkomst", C1264&gt;0)), "OK", "FOUT")</f>
        <v>OK</v>
      </c>
    </row>
    <row r="1265" spans="1:9" x14ac:dyDescent="0.3">
      <c r="A1265" s="2">
        <v>45716</v>
      </c>
      <c r="B1265" t="str">
        <f>TEXT(A1265,"mmmm ")</f>
        <v xml:space="preserve">februari </v>
      </c>
      <c r="C1265">
        <v>-1.5</v>
      </c>
      <c r="D1265" t="s">
        <v>26</v>
      </c>
      <c r="F1265" t="s">
        <v>18</v>
      </c>
      <c r="G1265">
        <f>IF(F1265="Uitgave", -ABS(C1265), ABS(C1265))</f>
        <v>-1.5</v>
      </c>
      <c r="H1265" t="str">
        <f>VLOOKUP(Tabel1[[#This Row],[categorie]],Lijst!A:B,2,FALSE)</f>
        <v>Variabel</v>
      </c>
      <c r="I1265" t="str">
        <f>IF(OR(AND(F1265="Uitgave", C1265&lt;0), AND(F1265="Inkomst", C1265&gt;0)), "OK", "FOUT")</f>
        <v>OK</v>
      </c>
    </row>
    <row r="1266" spans="1:9" x14ac:dyDescent="0.3">
      <c r="A1266" s="2">
        <v>45716</v>
      </c>
      <c r="B1266" t="str">
        <f>TEXT(A1266,"mmmm ")</f>
        <v xml:space="preserve">februari </v>
      </c>
      <c r="C1266">
        <v>-12.76</v>
      </c>
      <c r="D1266" t="s">
        <v>35</v>
      </c>
      <c r="F1266" t="s">
        <v>18</v>
      </c>
      <c r="G1266">
        <f>IF(F1266="Uitgave", -ABS(C1266), ABS(C1266))</f>
        <v>-12.76</v>
      </c>
      <c r="H1266" t="str">
        <f>VLOOKUP(Tabel1[[#This Row],[categorie]],Lijst!A:B,2,FALSE)</f>
        <v>Variabel</v>
      </c>
      <c r="I1266" t="str">
        <f>IF(OR(AND(F1266="Uitgave", C1266&lt;0), AND(F1266="Inkomst", C1266&gt;0)), "OK", "FOUT")</f>
        <v>OK</v>
      </c>
    </row>
    <row r="1267" spans="1:9" x14ac:dyDescent="0.3">
      <c r="A1267" s="2">
        <v>45716</v>
      </c>
      <c r="B1267" t="str">
        <f>TEXT(A1267,"mmmm ")</f>
        <v xml:space="preserve">februari </v>
      </c>
      <c r="C1267">
        <v>5.6</v>
      </c>
      <c r="D1267" t="s">
        <v>75</v>
      </c>
      <c r="F1267" t="s">
        <v>17</v>
      </c>
      <c r="G1267">
        <f>IF(F1267="Uitgave", -ABS(C1267), ABS(C1267))</f>
        <v>5.6</v>
      </c>
      <c r="H1267" t="str">
        <f>VLOOKUP(Tabel1[[#This Row],[categorie]],Lijst!A:B,2,FALSE)</f>
        <v>Variabel</v>
      </c>
      <c r="I1267" t="str">
        <f>IF(OR(AND(F1267="Uitgave", C1267&lt;0), AND(F1267="Inkomst", C1267&gt;0)), "OK", "FOUT")</f>
        <v>OK</v>
      </c>
    </row>
    <row r="1268" spans="1:9" x14ac:dyDescent="0.3">
      <c r="A1268" s="2">
        <v>45716</v>
      </c>
      <c r="B1268" t="str">
        <f>TEXT(A1268,"mmmm ")</f>
        <v xml:space="preserve">februari </v>
      </c>
      <c r="C1268">
        <v>4.5999999999999996</v>
      </c>
      <c r="D1268" t="s">
        <v>75</v>
      </c>
      <c r="F1268" t="s">
        <v>17</v>
      </c>
      <c r="G1268">
        <f>IF(F1268="Uitgave", -ABS(C1268), ABS(C1268))</f>
        <v>4.5999999999999996</v>
      </c>
      <c r="H1268" t="str">
        <f>VLOOKUP(Tabel1[[#This Row],[categorie]],Lijst!A:B,2,FALSE)</f>
        <v>Variabel</v>
      </c>
      <c r="I1268" t="str">
        <f>IF(OR(AND(F1268="Uitgave", C1268&lt;0), AND(F1268="Inkomst", C1268&gt;0)), "OK", "FOUT")</f>
        <v>OK</v>
      </c>
    </row>
    <row r="1269" spans="1:9" x14ac:dyDescent="0.3">
      <c r="A1269" s="2">
        <v>45716</v>
      </c>
      <c r="B1269" t="str">
        <f>TEXT(A1269,"mmmm ")</f>
        <v xml:space="preserve">februari </v>
      </c>
      <c r="C1269">
        <v>-44.64</v>
      </c>
      <c r="D1269" t="str" cm="1">
        <f t="array" ref="D1269">IFERROR(
  _xlfn.XLOOKUP(TRUE, ISNUMBER(FIND(Trefwoorden!$A$2:$A$99, E1269)), Trefwoorden!$B$2:$B$99),
  "Onbekend"
)</f>
        <v>Hospitalisatie</v>
      </c>
      <c r="E1269" t="s">
        <v>139</v>
      </c>
      <c r="F1269" t="s">
        <v>18</v>
      </c>
      <c r="G1269">
        <f>IF(F1269="Uitgave", -ABS(C1269), ABS(C1269))</f>
        <v>-44.64</v>
      </c>
      <c r="H1269" t="str">
        <f>VLOOKUP(Tabel1[[#This Row],[categorie]],Lijst!A:B,2,FALSE)</f>
        <v>Vast</v>
      </c>
      <c r="I1269" t="str">
        <f>IF(OR(AND(F1269="Uitgave", C1269&lt;0), AND(F1269="Inkomst", C1269&gt;0)), "OK", "FOUT")</f>
        <v>OK</v>
      </c>
    </row>
    <row r="1270" spans="1:9" x14ac:dyDescent="0.3">
      <c r="A1270" s="2">
        <v>45716</v>
      </c>
      <c r="B1270" t="str">
        <f>TEXT(A1270,"mmmm ")</f>
        <v xml:space="preserve">februari </v>
      </c>
      <c r="C1270">
        <v>-586.12</v>
      </c>
      <c r="D1270" t="s">
        <v>73</v>
      </c>
      <c r="F1270" t="s">
        <v>18</v>
      </c>
      <c r="G1270">
        <f>IF(F1270="Uitgave", -ABS(C1270), ABS(C1270))</f>
        <v>-586.12</v>
      </c>
      <c r="H1270" t="str">
        <f>VLOOKUP(Tabel1[[#This Row],[categorie]],Lijst!A:B,2,FALSE)</f>
        <v>Vast</v>
      </c>
      <c r="I1270" t="str">
        <f>IF(OR(AND(F1270="Uitgave", C1270&lt;0), AND(F1270="Inkomst", C1270&gt;0)), "OK", "FOUT")</f>
        <v>OK</v>
      </c>
    </row>
    <row r="1271" spans="1:9" x14ac:dyDescent="0.3">
      <c r="A1271" s="2">
        <v>45717</v>
      </c>
      <c r="B1271" t="str">
        <f>TEXT(A1271,"mmmm ")</f>
        <v xml:space="preserve">maart </v>
      </c>
      <c r="C1271">
        <v>2562.54</v>
      </c>
      <c r="D1271" t="s">
        <v>83</v>
      </c>
      <c r="F1271" t="s">
        <v>17</v>
      </c>
      <c r="G1271">
        <f>IF(F1271="Uitgave", -ABS(C1271), ABS(C1271))</f>
        <v>2562.54</v>
      </c>
      <c r="H1271" t="str">
        <f>VLOOKUP(Tabel1[[#This Row],[categorie]],Lijst!A:B,2,FALSE)</f>
        <v>Inkomsten</v>
      </c>
      <c r="I1271" t="str">
        <f>IF(OR(AND(F1271="Uitgave", C1271&lt;0), AND(F1271="Inkomst", C1271&gt;0)), "OK", "FOUT")</f>
        <v>OK</v>
      </c>
    </row>
    <row r="1272" spans="1:9" x14ac:dyDescent="0.3">
      <c r="A1272" s="2">
        <v>45717</v>
      </c>
      <c r="B1272" t="str">
        <f>TEXT(A1272,"mmmm ")</f>
        <v xml:space="preserve">maart </v>
      </c>
      <c r="C1272">
        <v>2983.48</v>
      </c>
      <c r="D1272" t="s">
        <v>83</v>
      </c>
      <c r="F1272" t="s">
        <v>17</v>
      </c>
      <c r="G1272">
        <f>IF(F1272="Uitgave", -ABS(C1272), ABS(C1272))</f>
        <v>2983.48</v>
      </c>
      <c r="H1272" t="str">
        <f>VLOOKUP(Tabel1[[#This Row],[categorie]],Lijst!A:B,2,FALSE)</f>
        <v>Inkomsten</v>
      </c>
      <c r="I1272" t="str">
        <f>IF(OR(AND(F1272="Uitgave", C1272&lt;0), AND(F1272="Inkomst", C1272&gt;0)), "OK", "FOUT")</f>
        <v>OK</v>
      </c>
    </row>
    <row r="1273" spans="1:9" x14ac:dyDescent="0.3">
      <c r="A1273" s="2">
        <v>45717</v>
      </c>
      <c r="B1273" t="str">
        <f>TEXT(A1273,"mmmm ")</f>
        <v xml:space="preserve">maart </v>
      </c>
      <c r="C1273">
        <v>-26.5</v>
      </c>
      <c r="D1273" t="s">
        <v>69</v>
      </c>
      <c r="F1273" t="s">
        <v>18</v>
      </c>
      <c r="G1273">
        <f>IF(F1273="Uitgave", -ABS(C1273), ABS(C1273))</f>
        <v>-26.5</v>
      </c>
      <c r="H1273" t="str">
        <f>VLOOKUP(Tabel1[[#This Row],[categorie]],Lijst!A:B,2,FALSE)</f>
        <v>Variabel</v>
      </c>
      <c r="I1273" t="str">
        <f>IF(OR(AND(F1273="Uitgave", C1273&lt;0), AND(F1273="Inkomst", C1273&gt;0)), "OK", "FOUT")</f>
        <v>OK</v>
      </c>
    </row>
    <row r="1274" spans="1:9" x14ac:dyDescent="0.3">
      <c r="A1274" s="2">
        <v>45717</v>
      </c>
      <c r="B1274" t="str">
        <f>TEXT(A1274,"mmmm ")</f>
        <v xml:space="preserve">maart </v>
      </c>
      <c r="C1274">
        <v>-18.149999999999999</v>
      </c>
      <c r="D1274" t="s">
        <v>48</v>
      </c>
      <c r="F1274" t="s">
        <v>18</v>
      </c>
      <c r="G1274">
        <f>IF(F1274="Uitgave", -ABS(C1274), ABS(C1274))</f>
        <v>-18.149999999999999</v>
      </c>
      <c r="H1274" t="str">
        <f>VLOOKUP(Tabel1[[#This Row],[categorie]],Lijst!A:B,2,FALSE)</f>
        <v>Variabel</v>
      </c>
      <c r="I1274" t="str">
        <f>IF(OR(AND(F1274="Uitgave", C1274&lt;0), AND(F1274="Inkomst", C1274&gt;0)), "OK", "FOUT")</f>
        <v>OK</v>
      </c>
    </row>
    <row r="1275" spans="1:9" x14ac:dyDescent="0.3">
      <c r="A1275" s="2">
        <v>45717</v>
      </c>
      <c r="B1275" t="str">
        <f>TEXT(A1275,"mmmm ")</f>
        <v xml:space="preserve">maart </v>
      </c>
      <c r="C1275">
        <v>-25</v>
      </c>
      <c r="D1275" t="s">
        <v>43</v>
      </c>
      <c r="F1275" t="s">
        <v>18</v>
      </c>
      <c r="G1275">
        <f>IF(F1275="Uitgave", -ABS(C1275), ABS(C1275))</f>
        <v>-25</v>
      </c>
      <c r="H1275" t="str">
        <f>VLOOKUP(Tabel1[[#This Row],[categorie]],Lijst!A:B,2,FALSE)</f>
        <v>Vast</v>
      </c>
      <c r="I1275" t="str">
        <f>IF(OR(AND(F1275="Uitgave", C1275&lt;0), AND(F1275="Inkomst", C1275&gt;0)), "OK", "FOUT")</f>
        <v>OK</v>
      </c>
    </row>
    <row r="1276" spans="1:9" x14ac:dyDescent="0.3">
      <c r="A1276" s="2">
        <v>45719</v>
      </c>
      <c r="B1276" t="str">
        <f>TEXT(A1276,"mmmm ")</f>
        <v xml:space="preserve">maart </v>
      </c>
      <c r="C1276">
        <v>-98.1</v>
      </c>
      <c r="D1276" t="s">
        <v>9</v>
      </c>
      <c r="F1276" t="s">
        <v>18</v>
      </c>
      <c r="G1276">
        <f>IF(F1276="Uitgave", -ABS(C1276), ABS(C1276))</f>
        <v>-98.1</v>
      </c>
      <c r="H1276" t="str">
        <f>VLOOKUP(Tabel1[[#This Row],[categorie]],Lijst!A:B,2,FALSE)</f>
        <v>Variabel</v>
      </c>
      <c r="I1276" t="str">
        <f>IF(OR(AND(F1276="Uitgave", C1276&lt;0), AND(F1276="Inkomst", C1276&gt;0)), "OK", "FOUT")</f>
        <v>OK</v>
      </c>
    </row>
    <row r="1277" spans="1:9" x14ac:dyDescent="0.3">
      <c r="A1277" s="2">
        <v>45719</v>
      </c>
      <c r="B1277" t="str">
        <f>TEXT(A1277,"mmmm ")</f>
        <v xml:space="preserve">maart </v>
      </c>
      <c r="C1277">
        <v>-35.4</v>
      </c>
      <c r="D1277" t="s">
        <v>9</v>
      </c>
      <c r="F1277" t="s">
        <v>18</v>
      </c>
      <c r="G1277">
        <f>IF(F1277="Uitgave", -ABS(C1277), ABS(C1277))</f>
        <v>-35.4</v>
      </c>
      <c r="H1277" t="str">
        <f>VLOOKUP(Tabel1[[#This Row],[categorie]],Lijst!A:B,2,FALSE)</f>
        <v>Variabel</v>
      </c>
      <c r="I1277" t="str">
        <f>IF(OR(AND(F1277="Uitgave", C1277&lt;0), AND(F1277="Inkomst", C1277&gt;0)), "OK", "FOUT")</f>
        <v>OK</v>
      </c>
    </row>
    <row r="1278" spans="1:9" x14ac:dyDescent="0.3">
      <c r="A1278" s="2">
        <v>45719</v>
      </c>
      <c r="B1278" t="str">
        <f>TEXT(A1278,"mmmm ")</f>
        <v xml:space="preserve">maart </v>
      </c>
      <c r="C1278">
        <v>-24</v>
      </c>
      <c r="D1278" t="s">
        <v>75</v>
      </c>
      <c r="F1278" t="s">
        <v>18</v>
      </c>
      <c r="G1278">
        <f>IF(F1278="Uitgave", -ABS(C1278), ABS(C1278))</f>
        <v>-24</v>
      </c>
      <c r="H1278" t="str">
        <f>VLOOKUP(Tabel1[[#This Row],[categorie]],Lijst!A:B,2,FALSE)</f>
        <v>Variabel</v>
      </c>
      <c r="I1278" t="str">
        <f>IF(OR(AND(F1278="Uitgave", C1278&lt;0), AND(F1278="Inkomst", C1278&gt;0)), "OK", "FOUT")</f>
        <v>OK</v>
      </c>
    </row>
    <row r="1279" spans="1:9" x14ac:dyDescent="0.3">
      <c r="A1279" s="2">
        <v>45719</v>
      </c>
      <c r="B1279" t="str">
        <f>TEXT(A1279,"mmmm ")</f>
        <v xml:space="preserve">maart </v>
      </c>
      <c r="C1279">
        <v>-29</v>
      </c>
      <c r="D1279" t="s">
        <v>3</v>
      </c>
      <c r="F1279" t="s">
        <v>18</v>
      </c>
      <c r="G1279">
        <f>IF(F1279="Uitgave", -ABS(C1279), ABS(C1279))</f>
        <v>-29</v>
      </c>
      <c r="H1279" t="str">
        <f>VLOOKUP(Tabel1[[#This Row],[categorie]],Lijst!A:B,2,FALSE)</f>
        <v>Vast</v>
      </c>
      <c r="I1279" t="str">
        <f>IF(OR(AND(F1279="Uitgave", C1279&lt;0), AND(F1279="Inkomst", C1279&gt;0)), "OK", "FOUT")</f>
        <v>OK</v>
      </c>
    </row>
    <row r="1280" spans="1:9" x14ac:dyDescent="0.3">
      <c r="A1280" s="2">
        <v>45719</v>
      </c>
      <c r="B1280" t="str">
        <f>TEXT(A1280,"mmmm ")</f>
        <v xml:space="preserve">maart </v>
      </c>
      <c r="C1280">
        <v>-30.88</v>
      </c>
      <c r="D1280" t="s">
        <v>14</v>
      </c>
      <c r="F1280" t="s">
        <v>18</v>
      </c>
      <c r="G1280">
        <f>IF(F1280="Uitgave", -ABS(C1280), ABS(C1280))</f>
        <v>-30.88</v>
      </c>
      <c r="H1280" t="str">
        <f>VLOOKUP(Tabel1[[#This Row],[categorie]],Lijst!A:B,2,FALSE)</f>
        <v>Variabel</v>
      </c>
      <c r="I1280" t="str">
        <f>IF(OR(AND(F1280="Uitgave", C1280&lt;0), AND(F1280="Inkomst", C1280&gt;0)), "OK", "FOUT")</f>
        <v>OK</v>
      </c>
    </row>
    <row r="1281" spans="1:9" x14ac:dyDescent="0.3">
      <c r="A1281" s="2">
        <v>45719</v>
      </c>
      <c r="B1281" t="str">
        <f>TEXT(A1281,"mmmm ")</f>
        <v xml:space="preserve">maart </v>
      </c>
      <c r="C1281">
        <v>-0.02</v>
      </c>
      <c r="D1281" t="s">
        <v>39</v>
      </c>
      <c r="F1281" t="s">
        <v>18</v>
      </c>
      <c r="G1281">
        <f>IF(F1281="Uitgave", -ABS(C1281), ABS(C1281))</f>
        <v>-0.02</v>
      </c>
      <c r="H1281" t="str">
        <f>VLOOKUP(Tabel1[[#This Row],[categorie]],Lijst!A:B,2,FALSE)</f>
        <v>Vast</v>
      </c>
      <c r="I1281" t="str">
        <f>IF(OR(AND(F1281="Uitgave", C1281&lt;0), AND(F1281="Inkomst", C1281&gt;0)), "OK", "FOUT")</f>
        <v>OK</v>
      </c>
    </row>
    <row r="1282" spans="1:9" x14ac:dyDescent="0.3">
      <c r="A1282" s="2">
        <v>45719</v>
      </c>
      <c r="B1282" t="str">
        <f>TEXT(A1282,"mmmm ")</f>
        <v xml:space="preserve">maart </v>
      </c>
      <c r="C1282">
        <v>-23.11</v>
      </c>
      <c r="D1282" t="s">
        <v>3</v>
      </c>
      <c r="F1282" t="s">
        <v>18</v>
      </c>
      <c r="G1282">
        <f>IF(F1282="Uitgave", -ABS(C1282), ABS(C1282))</f>
        <v>-23.11</v>
      </c>
      <c r="H1282" t="str">
        <f>VLOOKUP(Tabel1[[#This Row],[categorie]],Lijst!A:B,2,FALSE)</f>
        <v>Vast</v>
      </c>
      <c r="I1282" t="str">
        <f>IF(OR(AND(F1282="Uitgave", C1282&lt;0), AND(F1282="Inkomst", C1282&gt;0)), "OK", "FOUT")</f>
        <v>OK</v>
      </c>
    </row>
    <row r="1283" spans="1:9" x14ac:dyDescent="0.3">
      <c r="A1283" s="2">
        <v>45719</v>
      </c>
      <c r="B1283" t="str">
        <f>TEXT(A1283,"mmmm ")</f>
        <v xml:space="preserve">maart </v>
      </c>
      <c r="C1283">
        <v>-5.68</v>
      </c>
      <c r="D1283" t="s">
        <v>3</v>
      </c>
      <c r="F1283" t="s">
        <v>18</v>
      </c>
      <c r="G1283">
        <f>IF(F1283="Uitgave", -ABS(C1283), ABS(C1283))</f>
        <v>-5.68</v>
      </c>
      <c r="H1283" t="str">
        <f>VLOOKUP(Tabel1[[#This Row],[categorie]],Lijst!A:B,2,FALSE)</f>
        <v>Vast</v>
      </c>
      <c r="I1283" t="str">
        <f>IF(OR(AND(F1283="Uitgave", C1283&lt;0), AND(F1283="Inkomst", C1283&gt;0)), "OK", "FOUT")</f>
        <v>OK</v>
      </c>
    </row>
    <row r="1284" spans="1:9" x14ac:dyDescent="0.3">
      <c r="A1284" s="2">
        <v>45719</v>
      </c>
      <c r="B1284" t="str">
        <f>TEXT(A1284,"mmmm ")</f>
        <v xml:space="preserve">maart </v>
      </c>
      <c r="C1284">
        <v>-23.56</v>
      </c>
      <c r="D1284" t="s">
        <v>3</v>
      </c>
      <c r="F1284" t="s">
        <v>18</v>
      </c>
      <c r="G1284">
        <f>IF(F1284="Uitgave", -ABS(C1284), ABS(C1284))</f>
        <v>-23.56</v>
      </c>
      <c r="H1284" t="str">
        <f>VLOOKUP(Tabel1[[#This Row],[categorie]],Lijst!A:B,2,FALSE)</f>
        <v>Vast</v>
      </c>
      <c r="I1284" t="str">
        <f>IF(OR(AND(F1284="Uitgave", C1284&lt;0), AND(F1284="Inkomst", C1284&gt;0)), "OK", "FOUT")</f>
        <v>OK</v>
      </c>
    </row>
    <row r="1285" spans="1:9" x14ac:dyDescent="0.3">
      <c r="A1285" s="2">
        <v>45719</v>
      </c>
      <c r="B1285" t="str">
        <f>TEXT(A1285,"mmmm ")</f>
        <v xml:space="preserve">maart </v>
      </c>
      <c r="C1285">
        <v>-4.09</v>
      </c>
      <c r="D1285" t="s">
        <v>3</v>
      </c>
      <c r="F1285" t="s">
        <v>18</v>
      </c>
      <c r="G1285">
        <f>IF(F1285="Uitgave", -ABS(C1285), ABS(C1285))</f>
        <v>-4.09</v>
      </c>
      <c r="H1285" t="str">
        <f>VLOOKUP(Tabel1[[#This Row],[categorie]],Lijst!A:B,2,FALSE)</f>
        <v>Vast</v>
      </c>
      <c r="I1285" t="str">
        <f>IF(OR(AND(F1285="Uitgave", C1285&lt;0), AND(F1285="Inkomst", C1285&gt;0)), "OK", "FOUT")</f>
        <v>OK</v>
      </c>
    </row>
    <row r="1286" spans="1:9" x14ac:dyDescent="0.3">
      <c r="A1286" s="2">
        <v>45719</v>
      </c>
      <c r="B1286" t="str">
        <f>TEXT(A1286,"mmmm ")</f>
        <v xml:space="preserve">maart </v>
      </c>
      <c r="C1286">
        <v>-0.99</v>
      </c>
      <c r="D1286" t="s">
        <v>3</v>
      </c>
      <c r="F1286" t="s">
        <v>18</v>
      </c>
      <c r="G1286">
        <f>IF(F1286="Uitgave", -ABS(C1286), ABS(C1286))</f>
        <v>-0.99</v>
      </c>
      <c r="H1286" t="str">
        <f>VLOOKUP(Tabel1[[#This Row],[categorie]],Lijst!A:B,2,FALSE)</f>
        <v>Vast</v>
      </c>
      <c r="I1286" t="str">
        <f>IF(OR(AND(F1286="Uitgave", C1286&lt;0), AND(F1286="Inkomst", C1286&gt;0)), "OK", "FOUT")</f>
        <v>OK</v>
      </c>
    </row>
    <row r="1287" spans="1:9" x14ac:dyDescent="0.3">
      <c r="A1287" s="2">
        <v>45719</v>
      </c>
      <c r="B1287" t="str">
        <f>TEXT(A1287,"mmmm ")</f>
        <v xml:space="preserve">maart </v>
      </c>
      <c r="C1287">
        <v>-9.09</v>
      </c>
      <c r="D1287" t="s">
        <v>3</v>
      </c>
      <c r="F1287" t="s">
        <v>18</v>
      </c>
      <c r="G1287">
        <f>IF(F1287="Uitgave", -ABS(C1287), ABS(C1287))</f>
        <v>-9.09</v>
      </c>
      <c r="H1287" t="str">
        <f>VLOOKUP(Tabel1[[#This Row],[categorie]],Lijst!A:B,2,FALSE)</f>
        <v>Vast</v>
      </c>
      <c r="I1287" t="str">
        <f>IF(OR(AND(F1287="Uitgave", C1287&lt;0), AND(F1287="Inkomst", C1287&gt;0)), "OK", "FOUT")</f>
        <v>OK</v>
      </c>
    </row>
    <row r="1288" spans="1:9" x14ac:dyDescent="0.3">
      <c r="A1288" s="2">
        <v>45719</v>
      </c>
      <c r="B1288" t="str">
        <f>TEXT(A1288,"mmmm ")</f>
        <v xml:space="preserve">maart </v>
      </c>
      <c r="C1288">
        <v>-40.799999999999997</v>
      </c>
      <c r="D1288" t="s">
        <v>68</v>
      </c>
      <c r="F1288" t="s">
        <v>18</v>
      </c>
      <c r="G1288">
        <f>IF(F1288="Uitgave", -ABS(C1288), ABS(C1288))</f>
        <v>-40.799999999999997</v>
      </c>
      <c r="H1288" t="str">
        <f>VLOOKUP(Tabel1[[#This Row],[categorie]],Lijst!A:B,2,FALSE)</f>
        <v>Variabel</v>
      </c>
      <c r="I1288" t="str">
        <f>IF(OR(AND(F1288="Uitgave", C1288&lt;0), AND(F1288="Inkomst", C1288&gt;0)), "OK", "FOUT")</f>
        <v>OK</v>
      </c>
    </row>
    <row r="1289" spans="1:9" x14ac:dyDescent="0.3">
      <c r="A1289" s="2">
        <v>45719</v>
      </c>
      <c r="B1289" t="str">
        <f>TEXT(A1289,"mmmm ")</f>
        <v xml:space="preserve">maart </v>
      </c>
      <c r="C1289">
        <v>-54.67</v>
      </c>
      <c r="D1289" t="s">
        <v>35</v>
      </c>
      <c r="F1289" t="s">
        <v>18</v>
      </c>
      <c r="G1289">
        <f>IF(F1289="Uitgave", -ABS(C1289), ABS(C1289))</f>
        <v>-54.67</v>
      </c>
      <c r="H1289" t="str">
        <f>VLOOKUP(Tabel1[[#This Row],[categorie]],Lijst!A:B,2,FALSE)</f>
        <v>Variabel</v>
      </c>
      <c r="I1289" t="str">
        <f>IF(OR(AND(F1289="Uitgave", C1289&lt;0), AND(F1289="Inkomst", C1289&gt;0)), "OK", "FOUT")</f>
        <v>OK</v>
      </c>
    </row>
    <row r="1290" spans="1:9" x14ac:dyDescent="0.3">
      <c r="A1290" s="2">
        <v>45719</v>
      </c>
      <c r="B1290" t="str">
        <f>TEXT(A1290,"mmmm ")</f>
        <v xml:space="preserve">maart </v>
      </c>
      <c r="C1290">
        <v>-7.06</v>
      </c>
      <c r="D1290" t="s">
        <v>13</v>
      </c>
      <c r="F1290" t="s">
        <v>18</v>
      </c>
      <c r="G1290">
        <f>IF(F1290="Uitgave", -ABS(C1290), ABS(C1290))</f>
        <v>-7.06</v>
      </c>
      <c r="H1290" t="str">
        <f>VLOOKUP(Tabel1[[#This Row],[categorie]],Lijst!A:B,2,FALSE)</f>
        <v>Vast</v>
      </c>
      <c r="I1290" t="str">
        <f>IF(OR(AND(F1290="Uitgave", C1290&lt;0), AND(F1290="Inkomst", C1290&gt;0)), "OK", "FOUT")</f>
        <v>OK</v>
      </c>
    </row>
    <row r="1291" spans="1:9" x14ac:dyDescent="0.3">
      <c r="A1291" s="2">
        <v>45719</v>
      </c>
      <c r="B1291" t="str">
        <f>TEXT(A1291,"mmmm ")</f>
        <v xml:space="preserve">maart </v>
      </c>
      <c r="C1291">
        <v>-5</v>
      </c>
      <c r="D1291" t="s">
        <v>13</v>
      </c>
      <c r="F1291" t="s">
        <v>18</v>
      </c>
      <c r="G1291">
        <f>IF(F1291="Uitgave", -ABS(C1291), ABS(C1291))</f>
        <v>-5</v>
      </c>
      <c r="H1291" t="str">
        <f>VLOOKUP(Tabel1[[#This Row],[categorie]],Lijst!A:B,2,FALSE)</f>
        <v>Vast</v>
      </c>
      <c r="I1291" t="str">
        <f>IF(OR(AND(F1291="Uitgave", C1291&lt;0), AND(F1291="Inkomst", C1291&gt;0)), "OK", "FOUT")</f>
        <v>OK</v>
      </c>
    </row>
    <row r="1292" spans="1:9" x14ac:dyDescent="0.3">
      <c r="A1292" s="2">
        <v>45719</v>
      </c>
      <c r="B1292" t="str">
        <f>TEXT(A1292,"mmmm ")</f>
        <v xml:space="preserve">maart </v>
      </c>
      <c r="C1292">
        <v>-4.71</v>
      </c>
      <c r="D1292" t="s">
        <v>13</v>
      </c>
      <c r="F1292" t="s">
        <v>18</v>
      </c>
      <c r="G1292">
        <f>IF(F1292="Uitgave", -ABS(C1292), ABS(C1292))</f>
        <v>-4.71</v>
      </c>
      <c r="H1292" t="str">
        <f>VLOOKUP(Tabel1[[#This Row],[categorie]],Lijst!A:B,2,FALSE)</f>
        <v>Vast</v>
      </c>
      <c r="I1292" t="str">
        <f>IF(OR(AND(F1292="Uitgave", C1292&lt;0), AND(F1292="Inkomst", C1292&gt;0)), "OK", "FOUT")</f>
        <v>OK</v>
      </c>
    </row>
    <row r="1293" spans="1:9" x14ac:dyDescent="0.3">
      <c r="A1293" s="2">
        <v>45719</v>
      </c>
      <c r="B1293" t="str">
        <f>TEXT(A1293,"mmmm ")</f>
        <v xml:space="preserve">maart </v>
      </c>
      <c r="C1293">
        <v>-5</v>
      </c>
      <c r="D1293" t="s">
        <v>13</v>
      </c>
      <c r="F1293" t="s">
        <v>18</v>
      </c>
      <c r="G1293">
        <f>IF(F1293="Uitgave", -ABS(C1293), ABS(C1293))</f>
        <v>-5</v>
      </c>
      <c r="H1293" t="str">
        <f>VLOOKUP(Tabel1[[#This Row],[categorie]],Lijst!A:B,2,FALSE)</f>
        <v>Vast</v>
      </c>
      <c r="I1293" t="str">
        <f>IF(OR(AND(F1293="Uitgave", C1293&lt;0), AND(F1293="Inkomst", C1293&gt;0)), "OK", "FOUT")</f>
        <v>OK</v>
      </c>
    </row>
    <row r="1294" spans="1:9" x14ac:dyDescent="0.3">
      <c r="A1294" s="2">
        <v>45719</v>
      </c>
      <c r="B1294" t="str">
        <f>TEXT(A1294,"mmmm ")</f>
        <v xml:space="preserve">maart </v>
      </c>
      <c r="C1294">
        <v>-21.64</v>
      </c>
      <c r="D1294" t="s">
        <v>14</v>
      </c>
      <c r="F1294" t="s">
        <v>18</v>
      </c>
      <c r="G1294">
        <f>IF(F1294="Uitgave", -ABS(C1294), ABS(C1294))</f>
        <v>-21.64</v>
      </c>
      <c r="H1294" t="str">
        <f>VLOOKUP(Tabel1[[#This Row],[categorie]],Lijst!A:B,2,FALSE)</f>
        <v>Variabel</v>
      </c>
      <c r="I1294" t="str">
        <f>IF(OR(AND(F1294="Uitgave", C1294&lt;0), AND(F1294="Inkomst", C1294&gt;0)), "OK", "FOUT")</f>
        <v>OK</v>
      </c>
    </row>
    <row r="1295" spans="1:9" x14ac:dyDescent="0.3">
      <c r="A1295" s="2">
        <v>45719</v>
      </c>
      <c r="B1295" t="str">
        <f>TEXT(A1295,"mmmm ")</f>
        <v xml:space="preserve">maart </v>
      </c>
      <c r="C1295">
        <v>-9.39</v>
      </c>
      <c r="D1295" t="s">
        <v>3</v>
      </c>
      <c r="F1295" t="s">
        <v>18</v>
      </c>
      <c r="G1295">
        <f>IF(F1295="Uitgave", -ABS(C1295), ABS(C1295))</f>
        <v>-9.39</v>
      </c>
      <c r="H1295" t="str">
        <f>VLOOKUP(Tabel1[[#This Row],[categorie]],Lijst!A:B,2,FALSE)</f>
        <v>Vast</v>
      </c>
      <c r="I1295" t="str">
        <f>IF(OR(AND(F1295="Uitgave", C1295&lt;0), AND(F1295="Inkomst", C1295&gt;0)), "OK", "FOUT")</f>
        <v>OK</v>
      </c>
    </row>
    <row r="1296" spans="1:9" x14ac:dyDescent="0.3">
      <c r="A1296" s="2">
        <v>45719</v>
      </c>
      <c r="B1296" t="str">
        <f>TEXT(A1296,"mmmm ")</f>
        <v xml:space="preserve">maart </v>
      </c>
      <c r="C1296">
        <v>-10.18</v>
      </c>
      <c r="D1296" t="s">
        <v>35</v>
      </c>
      <c r="F1296" t="s">
        <v>18</v>
      </c>
      <c r="G1296">
        <f>IF(F1296="Uitgave", -ABS(C1296), ABS(C1296))</f>
        <v>-10.18</v>
      </c>
      <c r="H1296" t="str">
        <f>VLOOKUP(Tabel1[[#This Row],[categorie]],Lijst!A:B,2,FALSE)</f>
        <v>Variabel</v>
      </c>
      <c r="I1296" t="str">
        <f>IF(OR(AND(F1296="Uitgave", C1296&lt;0), AND(F1296="Inkomst", C1296&gt;0)), "OK", "FOUT")</f>
        <v>OK</v>
      </c>
    </row>
    <row r="1297" spans="1:9" x14ac:dyDescent="0.3">
      <c r="A1297" s="2">
        <v>45719</v>
      </c>
      <c r="B1297" t="str">
        <f>TEXT(A1297,"mmmm ")</f>
        <v xml:space="preserve">maart </v>
      </c>
      <c r="C1297">
        <v>-3.5</v>
      </c>
      <c r="D1297" t="s">
        <v>22</v>
      </c>
      <c r="F1297" t="s">
        <v>18</v>
      </c>
      <c r="G1297">
        <f>IF(F1297="Uitgave", -ABS(C1297), ABS(C1297))</f>
        <v>-3.5</v>
      </c>
      <c r="H1297" t="str">
        <f>VLOOKUP(Tabel1[[#This Row],[categorie]],Lijst!A:B,2,FALSE)</f>
        <v>Variabel</v>
      </c>
      <c r="I1297" t="str">
        <f>IF(OR(AND(F1297="Uitgave", C1297&lt;0), AND(F1297="Inkomst", C1297&gt;0)), "OK", "FOUT")</f>
        <v>OK</v>
      </c>
    </row>
    <row r="1298" spans="1:9" x14ac:dyDescent="0.3">
      <c r="A1298" s="2">
        <v>45719</v>
      </c>
      <c r="B1298" t="str">
        <f>TEXT(A1298,"mmmm ")</f>
        <v xml:space="preserve">maart </v>
      </c>
      <c r="C1298">
        <v>-1.0900000000000001</v>
      </c>
      <c r="D1298" t="s">
        <v>76</v>
      </c>
      <c r="F1298" t="s">
        <v>18</v>
      </c>
      <c r="G1298">
        <f>IF(F1298="Uitgave", -ABS(C1298), ABS(C1298))</f>
        <v>-1.0900000000000001</v>
      </c>
      <c r="H1298" t="str">
        <f>VLOOKUP(Tabel1[[#This Row],[categorie]],Lijst!A:B,2,FALSE)</f>
        <v>Variabel</v>
      </c>
      <c r="I1298" t="str">
        <f>IF(OR(AND(F1298="Uitgave", C1298&lt;0), AND(F1298="Inkomst", C1298&gt;0)), "OK", "FOUT")</f>
        <v>OK</v>
      </c>
    </row>
    <row r="1299" spans="1:9" x14ac:dyDescent="0.3">
      <c r="A1299" s="2">
        <v>45719</v>
      </c>
      <c r="B1299" t="str">
        <f>TEXT(A1299,"mmmm ")</f>
        <v xml:space="preserve">maart </v>
      </c>
      <c r="C1299">
        <v>-17.5</v>
      </c>
      <c r="D1299" t="s">
        <v>32</v>
      </c>
      <c r="F1299" t="s">
        <v>18</v>
      </c>
      <c r="G1299">
        <f>IF(F1299="Uitgave", -ABS(C1299), ABS(C1299))</f>
        <v>-17.5</v>
      </c>
      <c r="H1299" t="str">
        <f>VLOOKUP(Tabel1[[#This Row],[categorie]],Lijst!A:B,2,FALSE)</f>
        <v>Variabel</v>
      </c>
      <c r="I1299" t="str">
        <f>IF(OR(AND(F1299="Uitgave", C1299&lt;0), AND(F1299="Inkomst", C1299&gt;0)), "OK", "FOUT")</f>
        <v>OK</v>
      </c>
    </row>
    <row r="1300" spans="1:9" x14ac:dyDescent="0.3">
      <c r="A1300" s="2">
        <v>45719</v>
      </c>
      <c r="B1300" t="str">
        <f>TEXT(A1300,"mmmm ")</f>
        <v xml:space="preserve">maart </v>
      </c>
      <c r="C1300">
        <v>-2.36</v>
      </c>
      <c r="D1300" t="s">
        <v>13</v>
      </c>
      <c r="F1300" t="s">
        <v>18</v>
      </c>
      <c r="G1300">
        <f>IF(F1300="Uitgave", -ABS(C1300), ABS(C1300))</f>
        <v>-2.36</v>
      </c>
      <c r="H1300" t="str">
        <f>VLOOKUP(Tabel1[[#This Row],[categorie]],Lijst!A:B,2,FALSE)</f>
        <v>Vast</v>
      </c>
      <c r="I1300" t="str">
        <f>IF(OR(AND(F1300="Uitgave", C1300&lt;0), AND(F1300="Inkomst", C1300&gt;0)), "OK", "FOUT")</f>
        <v>OK</v>
      </c>
    </row>
    <row r="1301" spans="1:9" x14ac:dyDescent="0.3">
      <c r="A1301" s="2">
        <v>45719</v>
      </c>
      <c r="B1301" t="str">
        <f>TEXT(A1301,"mmmm ")</f>
        <v xml:space="preserve">maart </v>
      </c>
      <c r="C1301">
        <v>-3.99</v>
      </c>
      <c r="D1301" t="s">
        <v>3</v>
      </c>
      <c r="F1301" t="s">
        <v>18</v>
      </c>
      <c r="G1301">
        <f>IF(F1301="Uitgave", -ABS(C1301), ABS(C1301))</f>
        <v>-3.99</v>
      </c>
      <c r="H1301" t="str">
        <f>VLOOKUP(Tabel1[[#This Row],[categorie]],Lijst!A:B,2,FALSE)</f>
        <v>Vast</v>
      </c>
      <c r="I1301" t="str">
        <f>IF(OR(AND(F1301="Uitgave", C1301&lt;0), AND(F1301="Inkomst", C1301&gt;0)), "OK", "FOUT")</f>
        <v>OK</v>
      </c>
    </row>
    <row r="1302" spans="1:9" x14ac:dyDescent="0.3">
      <c r="A1302" s="2">
        <v>45719</v>
      </c>
      <c r="B1302" t="str">
        <f>TEXT(A1302,"mmmm ")</f>
        <v xml:space="preserve">maart </v>
      </c>
      <c r="C1302">
        <v>-10.32</v>
      </c>
      <c r="D1302" t="s">
        <v>35</v>
      </c>
      <c r="F1302" t="s">
        <v>18</v>
      </c>
      <c r="G1302">
        <f>IF(F1302="Uitgave", -ABS(C1302), ABS(C1302))</f>
        <v>-10.32</v>
      </c>
      <c r="H1302" t="str">
        <f>VLOOKUP(Tabel1[[#This Row],[categorie]],Lijst!A:B,2,FALSE)</f>
        <v>Variabel</v>
      </c>
      <c r="I1302" t="str">
        <f>IF(OR(AND(F1302="Uitgave", C1302&lt;0), AND(F1302="Inkomst", C1302&gt;0)), "OK", "FOUT")</f>
        <v>OK</v>
      </c>
    </row>
    <row r="1303" spans="1:9" x14ac:dyDescent="0.3">
      <c r="A1303" s="2">
        <v>45719</v>
      </c>
      <c r="B1303" t="str">
        <f>TEXT(A1303,"mmmm ")</f>
        <v xml:space="preserve">maart </v>
      </c>
      <c r="C1303">
        <v>-14.9</v>
      </c>
      <c r="D1303" t="s">
        <v>14</v>
      </c>
      <c r="F1303" t="s">
        <v>18</v>
      </c>
      <c r="G1303">
        <f>IF(F1303="Uitgave", -ABS(C1303), ABS(C1303))</f>
        <v>-14.9</v>
      </c>
      <c r="H1303" t="str">
        <f>VLOOKUP(Tabel1[[#This Row],[categorie]],Lijst!A:B,2,FALSE)</f>
        <v>Variabel</v>
      </c>
      <c r="I1303" t="str">
        <f>IF(OR(AND(F1303="Uitgave", C1303&lt;0), AND(F1303="Inkomst", C1303&gt;0)), "OK", "FOUT")</f>
        <v>OK</v>
      </c>
    </row>
    <row r="1304" spans="1:9" x14ac:dyDescent="0.3">
      <c r="A1304" s="2">
        <v>45719</v>
      </c>
      <c r="B1304" t="str">
        <f>TEXT(A1304,"mmmm ")</f>
        <v xml:space="preserve">maart </v>
      </c>
      <c r="C1304">
        <v>-25.5</v>
      </c>
      <c r="D1304" t="s">
        <v>14</v>
      </c>
      <c r="F1304" t="s">
        <v>18</v>
      </c>
      <c r="G1304">
        <f>IF(F1304="Uitgave", -ABS(C1304), ABS(C1304))</f>
        <v>-25.5</v>
      </c>
      <c r="H1304" t="str">
        <f>VLOOKUP(Tabel1[[#This Row],[categorie]],Lijst!A:B,2,FALSE)</f>
        <v>Variabel</v>
      </c>
      <c r="I1304" t="str">
        <f>IF(OR(AND(F1304="Uitgave", C1304&lt;0), AND(F1304="Inkomst", C1304&gt;0)), "OK", "FOUT")</f>
        <v>OK</v>
      </c>
    </row>
    <row r="1305" spans="1:9" x14ac:dyDescent="0.3">
      <c r="A1305" s="2">
        <v>45719</v>
      </c>
      <c r="B1305" t="str">
        <f>TEXT(A1305,"mmmm ")</f>
        <v xml:space="preserve">maart </v>
      </c>
      <c r="C1305">
        <v>9.39</v>
      </c>
      <c r="D1305" t="s">
        <v>75</v>
      </c>
      <c r="F1305" t="s">
        <v>17</v>
      </c>
      <c r="G1305">
        <f>IF(F1305="Uitgave", -ABS(C1305), ABS(C1305))</f>
        <v>9.39</v>
      </c>
      <c r="H1305" t="str">
        <f>VLOOKUP(Tabel1[[#This Row],[categorie]],Lijst!A:B,2,FALSE)</f>
        <v>Variabel</v>
      </c>
      <c r="I1305" t="str">
        <f>IF(OR(AND(F1305="Uitgave", C1305&lt;0), AND(F1305="Inkomst", C1305&gt;0)), "OK", "FOUT")</f>
        <v>OK</v>
      </c>
    </row>
    <row r="1306" spans="1:9" x14ac:dyDescent="0.3">
      <c r="A1306" s="2">
        <v>45719</v>
      </c>
      <c r="B1306" t="str">
        <f>TEXT(A1306,"mmmm ")</f>
        <v xml:space="preserve">maart </v>
      </c>
      <c r="C1306">
        <v>-66.41</v>
      </c>
      <c r="D1306" t="s">
        <v>23</v>
      </c>
      <c r="F1306" t="s">
        <v>18</v>
      </c>
      <c r="G1306">
        <f>IF(F1306="Uitgave", -ABS(C1306), ABS(C1306))</f>
        <v>-66.41</v>
      </c>
      <c r="H1306" t="str">
        <f>VLOOKUP(Tabel1[[#This Row],[categorie]],Lijst!A:B,2,FALSE)</f>
        <v>Vast</v>
      </c>
      <c r="I1306" t="str">
        <f>IF(OR(AND(F1306="Uitgave", C1306&lt;0), AND(F1306="Inkomst", C1306&gt;0)), "OK", "FOUT")</f>
        <v>OK</v>
      </c>
    </row>
    <row r="1307" spans="1:9" x14ac:dyDescent="0.3">
      <c r="A1307" s="2">
        <v>45719</v>
      </c>
      <c r="B1307" t="str">
        <f>TEXT(A1307,"mmmm ")</f>
        <v xml:space="preserve">maart </v>
      </c>
      <c r="C1307">
        <v>-40.619999999999997</v>
      </c>
      <c r="D1307" t="s">
        <v>1030</v>
      </c>
      <c r="F1307" t="s">
        <v>18</v>
      </c>
      <c r="G1307">
        <f>IF(F1307="Uitgave", -ABS(C1307), ABS(C1307))</f>
        <v>-40.619999999999997</v>
      </c>
      <c r="H1307" t="str">
        <f>VLOOKUP(Tabel1[[#This Row],[categorie]],Lijst!A:B,2,FALSE)</f>
        <v>Vast</v>
      </c>
      <c r="I1307" t="str">
        <f>IF(OR(AND(F1307="Uitgave", C1307&lt;0), AND(F1307="Inkomst", C1307&gt;0)), "OK", "FOUT")</f>
        <v>OK</v>
      </c>
    </row>
    <row r="1308" spans="1:9" x14ac:dyDescent="0.3">
      <c r="A1308" s="2">
        <v>45720</v>
      </c>
      <c r="B1308" t="str">
        <f>TEXT(A1308,"mmmm ")</f>
        <v xml:space="preserve">maart </v>
      </c>
      <c r="C1308">
        <v>-127.5</v>
      </c>
      <c r="D1308" t="s">
        <v>11</v>
      </c>
      <c r="F1308" t="s">
        <v>18</v>
      </c>
      <c r="G1308">
        <f>IF(F1308="Uitgave", -ABS(C1308), ABS(C1308))</f>
        <v>-127.5</v>
      </c>
      <c r="H1308" t="str">
        <f>VLOOKUP(Tabel1[[#This Row],[categorie]],Lijst!A:B,2,FALSE)</f>
        <v>Vast</v>
      </c>
      <c r="I1308" t="str">
        <f>IF(OR(AND(F1308="Uitgave", C1308&lt;0), AND(F1308="Inkomst", C1308&gt;0)), "OK", "FOUT")</f>
        <v>OK</v>
      </c>
    </row>
    <row r="1309" spans="1:9" x14ac:dyDescent="0.3">
      <c r="A1309" s="2">
        <v>45720</v>
      </c>
      <c r="B1309" t="str">
        <f>TEXT(A1309,"mmmm ")</f>
        <v xml:space="preserve">maart </v>
      </c>
      <c r="C1309">
        <v>-9.1999999999999993</v>
      </c>
      <c r="D1309" t="s">
        <v>3</v>
      </c>
      <c r="F1309" t="s">
        <v>18</v>
      </c>
      <c r="G1309">
        <f>IF(F1309="Uitgave", -ABS(C1309), ABS(C1309))</f>
        <v>-9.1999999999999993</v>
      </c>
      <c r="H1309" t="str">
        <f>VLOOKUP(Tabel1[[#This Row],[categorie]],Lijst!A:B,2,FALSE)</f>
        <v>Vast</v>
      </c>
      <c r="I1309" t="str">
        <f>IF(OR(AND(F1309="Uitgave", C1309&lt;0), AND(F1309="Inkomst", C1309&gt;0)), "OK", "FOUT")</f>
        <v>OK</v>
      </c>
    </row>
    <row r="1310" spans="1:9" x14ac:dyDescent="0.3">
      <c r="A1310" s="2">
        <v>45720</v>
      </c>
      <c r="B1310" t="str">
        <f>TEXT(A1310,"mmmm ")</f>
        <v xml:space="preserve">maart </v>
      </c>
      <c r="C1310">
        <v>-0.5</v>
      </c>
      <c r="D1310" t="s">
        <v>26</v>
      </c>
      <c r="F1310" t="s">
        <v>18</v>
      </c>
      <c r="G1310">
        <f>IF(F1310="Uitgave", -ABS(C1310), ABS(C1310))</f>
        <v>-0.5</v>
      </c>
      <c r="H1310" t="str">
        <f>VLOOKUP(Tabel1[[#This Row],[categorie]],Lijst!A:B,2,FALSE)</f>
        <v>Variabel</v>
      </c>
      <c r="I1310" t="str">
        <f>IF(OR(AND(F1310="Uitgave", C1310&lt;0), AND(F1310="Inkomst", C1310&gt;0)), "OK", "FOUT")</f>
        <v>OK</v>
      </c>
    </row>
    <row r="1311" spans="1:9" x14ac:dyDescent="0.3">
      <c r="A1311" s="2">
        <v>45720</v>
      </c>
      <c r="B1311" t="str">
        <f>TEXT(A1311,"mmmm ")</f>
        <v xml:space="preserve">maart </v>
      </c>
      <c r="C1311">
        <v>-0.5</v>
      </c>
      <c r="D1311" t="s">
        <v>26</v>
      </c>
      <c r="F1311" t="s">
        <v>18</v>
      </c>
      <c r="G1311">
        <f>IF(F1311="Uitgave", -ABS(C1311), ABS(C1311))</f>
        <v>-0.5</v>
      </c>
      <c r="H1311" t="str">
        <f>VLOOKUP(Tabel1[[#This Row],[categorie]],Lijst!A:B,2,FALSE)</f>
        <v>Variabel</v>
      </c>
      <c r="I1311" t="str">
        <f>IF(OR(AND(F1311="Uitgave", C1311&lt;0), AND(F1311="Inkomst", C1311&gt;0)), "OK", "FOUT")</f>
        <v>OK</v>
      </c>
    </row>
    <row r="1312" spans="1:9" x14ac:dyDescent="0.3">
      <c r="A1312" s="2">
        <v>45720</v>
      </c>
      <c r="B1312" t="str">
        <f>TEXT(A1312,"mmmm ")</f>
        <v xml:space="preserve">maart </v>
      </c>
      <c r="C1312">
        <v>-6.99</v>
      </c>
      <c r="D1312" t="s">
        <v>3</v>
      </c>
      <c r="F1312" t="s">
        <v>18</v>
      </c>
      <c r="G1312">
        <f>IF(F1312="Uitgave", -ABS(C1312), ABS(C1312))</f>
        <v>-6.99</v>
      </c>
      <c r="H1312" t="str">
        <f>VLOOKUP(Tabel1[[#This Row],[categorie]],Lijst!A:B,2,FALSE)</f>
        <v>Vast</v>
      </c>
      <c r="I1312" t="str">
        <f>IF(OR(AND(F1312="Uitgave", C1312&lt;0), AND(F1312="Inkomst", C1312&gt;0)), "OK", "FOUT")</f>
        <v>OK</v>
      </c>
    </row>
    <row r="1313" spans="1:9" x14ac:dyDescent="0.3">
      <c r="A1313" s="2">
        <v>45720</v>
      </c>
      <c r="B1313" t="str">
        <f>TEXT(A1313,"mmmm ")</f>
        <v xml:space="preserve">maart </v>
      </c>
      <c r="C1313">
        <v>-15.88</v>
      </c>
      <c r="D1313" t="s">
        <v>3</v>
      </c>
      <c r="F1313" t="s">
        <v>18</v>
      </c>
      <c r="G1313">
        <f>IF(F1313="Uitgave", -ABS(C1313), ABS(C1313))</f>
        <v>-15.88</v>
      </c>
      <c r="H1313" t="str">
        <f>VLOOKUP(Tabel1[[#This Row],[categorie]],Lijst!A:B,2,FALSE)</f>
        <v>Vast</v>
      </c>
      <c r="I1313" t="str">
        <f>IF(OR(AND(F1313="Uitgave", C1313&lt;0), AND(F1313="Inkomst", C1313&gt;0)), "OK", "FOUT")</f>
        <v>OK</v>
      </c>
    </row>
    <row r="1314" spans="1:9" x14ac:dyDescent="0.3">
      <c r="A1314" s="2">
        <v>45720</v>
      </c>
      <c r="B1314" t="str">
        <f>TEXT(A1314,"mmmm ")</f>
        <v xml:space="preserve">maart </v>
      </c>
      <c r="C1314">
        <v>-3.9</v>
      </c>
      <c r="D1314" t="s">
        <v>35</v>
      </c>
      <c r="F1314" t="s">
        <v>18</v>
      </c>
      <c r="G1314">
        <f>IF(F1314="Uitgave", -ABS(C1314), ABS(C1314))</f>
        <v>-3.9</v>
      </c>
      <c r="H1314" t="str">
        <f>VLOOKUP(Tabel1[[#This Row],[categorie]],Lijst!A:B,2,FALSE)</f>
        <v>Variabel</v>
      </c>
      <c r="I1314" t="str">
        <f>IF(OR(AND(F1314="Uitgave", C1314&lt;0), AND(F1314="Inkomst", C1314&gt;0)), "OK", "FOUT")</f>
        <v>OK</v>
      </c>
    </row>
    <row r="1315" spans="1:9" x14ac:dyDescent="0.3">
      <c r="A1315" s="2">
        <v>45720</v>
      </c>
      <c r="B1315" t="str">
        <f>TEXT(A1315,"mmmm ")</f>
        <v xml:space="preserve">maart </v>
      </c>
      <c r="C1315">
        <v>4.5999999999999996</v>
      </c>
      <c r="D1315" t="s">
        <v>75</v>
      </c>
      <c r="F1315" t="s">
        <v>17</v>
      </c>
      <c r="G1315">
        <f>IF(F1315="Uitgave", -ABS(C1315), ABS(C1315))</f>
        <v>4.5999999999999996</v>
      </c>
      <c r="H1315" t="str">
        <f>VLOOKUP(Tabel1[[#This Row],[categorie]],Lijst!A:B,2,FALSE)</f>
        <v>Variabel</v>
      </c>
      <c r="I1315" t="str">
        <f>IF(OR(AND(F1315="Uitgave", C1315&lt;0), AND(F1315="Inkomst", C1315&gt;0)), "OK", "FOUT")</f>
        <v>OK</v>
      </c>
    </row>
    <row r="1316" spans="1:9" x14ac:dyDescent="0.3">
      <c r="A1316" s="2">
        <v>45720</v>
      </c>
      <c r="B1316" t="str">
        <f>TEXT(A1316,"mmmm ")</f>
        <v xml:space="preserve">maart </v>
      </c>
      <c r="C1316">
        <v>-20.71</v>
      </c>
      <c r="D1316" t="s">
        <v>38</v>
      </c>
      <c r="F1316" t="s">
        <v>18</v>
      </c>
      <c r="G1316">
        <f>IF(F1316="Uitgave", -ABS(C1316), ABS(C1316))</f>
        <v>-20.71</v>
      </c>
      <c r="H1316" t="str">
        <f>VLOOKUP(Tabel1[[#This Row],[categorie]],Lijst!A:B,2,FALSE)</f>
        <v>Vast</v>
      </c>
      <c r="I1316" t="str">
        <f>IF(OR(AND(F1316="Uitgave", C1316&lt;0), AND(F1316="Inkomst", C1316&gt;0)), "OK", "FOUT")</f>
        <v>OK</v>
      </c>
    </row>
    <row r="1317" spans="1:9" x14ac:dyDescent="0.3">
      <c r="A1317" s="2">
        <v>45721</v>
      </c>
      <c r="B1317" t="str">
        <f>TEXT(A1317,"mmmm ")</f>
        <v xml:space="preserve">maart </v>
      </c>
      <c r="C1317">
        <v>-4.5999999999999996</v>
      </c>
      <c r="D1317" t="s">
        <v>3</v>
      </c>
      <c r="F1317" t="s">
        <v>18</v>
      </c>
      <c r="G1317">
        <f>IF(F1317="Uitgave", -ABS(C1317), ABS(C1317))</f>
        <v>-4.5999999999999996</v>
      </c>
      <c r="H1317" t="str">
        <f>VLOOKUP(Tabel1[[#This Row],[categorie]],Lijst!A:B,2,FALSE)</f>
        <v>Vast</v>
      </c>
      <c r="I1317" t="str">
        <f>IF(OR(AND(F1317="Uitgave", C1317&lt;0), AND(F1317="Inkomst", C1317&gt;0)), "OK", "FOUT")</f>
        <v>OK</v>
      </c>
    </row>
    <row r="1318" spans="1:9" x14ac:dyDescent="0.3">
      <c r="A1318" s="2">
        <v>45721</v>
      </c>
      <c r="B1318" t="str">
        <f>TEXT(A1318,"mmmm ")</f>
        <v xml:space="preserve">maart </v>
      </c>
      <c r="C1318">
        <v>-0.9</v>
      </c>
      <c r="D1318" t="s">
        <v>26</v>
      </c>
      <c r="F1318" t="s">
        <v>18</v>
      </c>
      <c r="G1318">
        <f>IF(F1318="Uitgave", -ABS(C1318), ABS(C1318))</f>
        <v>-0.9</v>
      </c>
      <c r="H1318" t="str">
        <f>VLOOKUP(Tabel1[[#This Row],[categorie]],Lijst!A:B,2,FALSE)</f>
        <v>Variabel</v>
      </c>
      <c r="I1318" t="str">
        <f>IF(OR(AND(F1318="Uitgave", C1318&lt;0), AND(F1318="Inkomst", C1318&gt;0)), "OK", "FOUT")</f>
        <v>OK</v>
      </c>
    </row>
    <row r="1319" spans="1:9" x14ac:dyDescent="0.3">
      <c r="A1319" s="2">
        <v>45721</v>
      </c>
      <c r="B1319" t="str">
        <f>TEXT(A1319,"mmmm ")</f>
        <v xml:space="preserve">maart </v>
      </c>
      <c r="C1319">
        <v>-1.5</v>
      </c>
      <c r="D1319" t="s">
        <v>26</v>
      </c>
      <c r="F1319" t="s">
        <v>18</v>
      </c>
      <c r="G1319">
        <f>IF(F1319="Uitgave", -ABS(C1319), ABS(C1319))</f>
        <v>-1.5</v>
      </c>
      <c r="H1319" t="str">
        <f>VLOOKUP(Tabel1[[#This Row],[categorie]],Lijst!A:B,2,FALSE)</f>
        <v>Variabel</v>
      </c>
      <c r="I1319" t="str">
        <f>IF(OR(AND(F1319="Uitgave", C1319&lt;0), AND(F1319="Inkomst", C1319&gt;0)), "OK", "FOUT")</f>
        <v>OK</v>
      </c>
    </row>
    <row r="1320" spans="1:9" x14ac:dyDescent="0.3">
      <c r="A1320" s="2">
        <v>45721</v>
      </c>
      <c r="B1320" t="str">
        <f>TEXT(A1320,"mmmm ")</f>
        <v xml:space="preserve">maart </v>
      </c>
      <c r="C1320">
        <v>-4.5999999999999996</v>
      </c>
      <c r="D1320" t="s">
        <v>3</v>
      </c>
      <c r="F1320" t="s">
        <v>18</v>
      </c>
      <c r="G1320">
        <f>IF(F1320="Uitgave", -ABS(C1320), ABS(C1320))</f>
        <v>-4.5999999999999996</v>
      </c>
      <c r="H1320" t="str">
        <f>VLOOKUP(Tabel1[[#This Row],[categorie]],Lijst!A:B,2,FALSE)</f>
        <v>Vast</v>
      </c>
      <c r="I1320" t="str">
        <f>IF(OR(AND(F1320="Uitgave", C1320&lt;0), AND(F1320="Inkomst", C1320&gt;0)), "OK", "FOUT")</f>
        <v>OK</v>
      </c>
    </row>
    <row r="1321" spans="1:9" x14ac:dyDescent="0.3">
      <c r="A1321" s="2">
        <v>45721</v>
      </c>
      <c r="B1321" t="str">
        <f>TEXT(A1321,"mmmm ")</f>
        <v xml:space="preserve">maart </v>
      </c>
      <c r="C1321">
        <v>-1.48</v>
      </c>
      <c r="D1321" t="s">
        <v>3</v>
      </c>
      <c r="F1321" t="s">
        <v>18</v>
      </c>
      <c r="G1321">
        <f>IF(F1321="Uitgave", -ABS(C1321), ABS(C1321))</f>
        <v>-1.48</v>
      </c>
      <c r="H1321" t="str">
        <f>VLOOKUP(Tabel1[[#This Row],[categorie]],Lijst!A:B,2,FALSE)</f>
        <v>Vast</v>
      </c>
      <c r="I1321" t="str">
        <f>IF(OR(AND(F1321="Uitgave", C1321&lt;0), AND(F1321="Inkomst", C1321&gt;0)), "OK", "FOUT")</f>
        <v>OK</v>
      </c>
    </row>
    <row r="1322" spans="1:9" x14ac:dyDescent="0.3">
      <c r="A1322" s="2">
        <v>45721</v>
      </c>
      <c r="B1322" t="str">
        <f>TEXT(A1322,"mmmm ")</f>
        <v xml:space="preserve">maart </v>
      </c>
      <c r="C1322">
        <v>6.4</v>
      </c>
      <c r="D1322" t="s">
        <v>39</v>
      </c>
      <c r="F1322" t="s">
        <v>17</v>
      </c>
      <c r="G1322">
        <f>IF(F1322="Uitgave", -ABS(C1322), ABS(C1322))</f>
        <v>6.4</v>
      </c>
      <c r="H1322" t="str">
        <f>VLOOKUP(Tabel1[[#This Row],[categorie]],Lijst!A:B,2,FALSE)</f>
        <v>Vast</v>
      </c>
      <c r="I1322" t="str">
        <f>IF(OR(AND(F1322="Uitgave", C1322&lt;0), AND(F1322="Inkomst", C1322&gt;0)), "OK", "FOUT")</f>
        <v>OK</v>
      </c>
    </row>
    <row r="1323" spans="1:9" x14ac:dyDescent="0.3">
      <c r="A1323" s="2">
        <v>45721</v>
      </c>
      <c r="B1323" t="str">
        <f>TEXT(A1323,"mmmm ")</f>
        <v xml:space="preserve">maart </v>
      </c>
      <c r="C1323">
        <v>-19.95</v>
      </c>
      <c r="D1323" t="s">
        <v>14</v>
      </c>
      <c r="F1323" t="s">
        <v>18</v>
      </c>
      <c r="G1323">
        <f>IF(F1323="Uitgave", -ABS(C1323), ABS(C1323))</f>
        <v>-19.95</v>
      </c>
      <c r="H1323" t="str">
        <f>VLOOKUP(Tabel1[[#This Row],[categorie]],Lijst!A:B,2,FALSE)</f>
        <v>Variabel</v>
      </c>
      <c r="I1323" t="str">
        <f>IF(OR(AND(F1323="Uitgave", C1323&lt;0), AND(F1323="Inkomst", C1323&gt;0)), "OK", "FOUT")</f>
        <v>OK</v>
      </c>
    </row>
    <row r="1324" spans="1:9" x14ac:dyDescent="0.3">
      <c r="A1324" s="2">
        <v>45721</v>
      </c>
      <c r="B1324" t="str">
        <f>TEXT(A1324,"mmmm ")</f>
        <v xml:space="preserve">maart </v>
      </c>
      <c r="C1324">
        <v>-47.5</v>
      </c>
      <c r="D1324" t="s">
        <v>3</v>
      </c>
      <c r="F1324" t="s">
        <v>18</v>
      </c>
      <c r="G1324">
        <f>IF(F1324="Uitgave", -ABS(C1324), ABS(C1324))</f>
        <v>-47.5</v>
      </c>
      <c r="H1324" t="str">
        <f>VLOOKUP(Tabel1[[#This Row],[categorie]],Lijst!A:B,2,FALSE)</f>
        <v>Vast</v>
      </c>
      <c r="I1324" t="str">
        <f>IF(OR(AND(F1324="Uitgave", C1324&lt;0), AND(F1324="Inkomst", C1324&gt;0)), "OK", "FOUT")</f>
        <v>OK</v>
      </c>
    </row>
    <row r="1325" spans="1:9" x14ac:dyDescent="0.3">
      <c r="A1325" s="2">
        <v>45721</v>
      </c>
      <c r="B1325" t="str">
        <f>TEXT(A1325,"mmmm ")</f>
        <v xml:space="preserve">maart </v>
      </c>
      <c r="C1325">
        <v>-30.8</v>
      </c>
      <c r="D1325" t="s">
        <v>9</v>
      </c>
      <c r="F1325" t="s">
        <v>18</v>
      </c>
      <c r="G1325">
        <f>IF(F1325="Uitgave", -ABS(C1325), ABS(C1325))</f>
        <v>-30.8</v>
      </c>
      <c r="H1325" t="str">
        <f>VLOOKUP(Tabel1[[#This Row],[categorie]],Lijst!A:B,2,FALSE)</f>
        <v>Variabel</v>
      </c>
      <c r="I1325" t="str">
        <f>IF(OR(AND(F1325="Uitgave", C1325&lt;0), AND(F1325="Inkomst", C1325&gt;0)), "OK", "FOUT")</f>
        <v>OK</v>
      </c>
    </row>
    <row r="1326" spans="1:9" x14ac:dyDescent="0.3">
      <c r="A1326" s="2">
        <v>45722</v>
      </c>
      <c r="B1326" t="str">
        <f>TEXT(A1326,"mmmm ")</f>
        <v xml:space="preserve">maart </v>
      </c>
      <c r="C1326">
        <v>-12.58</v>
      </c>
      <c r="D1326" t="s">
        <v>3</v>
      </c>
      <c r="F1326" t="s">
        <v>18</v>
      </c>
      <c r="G1326">
        <f>IF(F1326="Uitgave", -ABS(C1326), ABS(C1326))</f>
        <v>-12.58</v>
      </c>
      <c r="H1326" t="str">
        <f>VLOOKUP(Tabel1[[#This Row],[categorie]],Lijst!A:B,2,FALSE)</f>
        <v>Vast</v>
      </c>
      <c r="I1326" t="str">
        <f>IF(OR(AND(F1326="Uitgave", C1326&lt;0), AND(F1326="Inkomst", C1326&gt;0)), "OK", "FOUT")</f>
        <v>OK</v>
      </c>
    </row>
    <row r="1327" spans="1:9" x14ac:dyDescent="0.3">
      <c r="A1327" s="2">
        <v>45722</v>
      </c>
      <c r="B1327" t="str">
        <f>TEXT(A1327,"mmmm ")</f>
        <v xml:space="preserve">maart </v>
      </c>
      <c r="C1327">
        <v>-1.5</v>
      </c>
      <c r="D1327" t="s">
        <v>26</v>
      </c>
      <c r="F1327" t="s">
        <v>18</v>
      </c>
      <c r="G1327">
        <f>IF(F1327="Uitgave", -ABS(C1327), ABS(C1327))</f>
        <v>-1.5</v>
      </c>
      <c r="H1327" t="str">
        <f>VLOOKUP(Tabel1[[#This Row],[categorie]],Lijst!A:B,2,FALSE)</f>
        <v>Variabel</v>
      </c>
      <c r="I1327" t="str">
        <f>IF(OR(AND(F1327="Uitgave", C1327&lt;0), AND(F1327="Inkomst", C1327&gt;0)), "OK", "FOUT")</f>
        <v>OK</v>
      </c>
    </row>
    <row r="1328" spans="1:9" x14ac:dyDescent="0.3">
      <c r="A1328" s="2">
        <v>45722</v>
      </c>
      <c r="B1328" t="str">
        <f>TEXT(A1328,"mmmm ")</f>
        <v xml:space="preserve">maart </v>
      </c>
      <c r="C1328">
        <v>-18</v>
      </c>
      <c r="D1328" t="s">
        <v>14</v>
      </c>
      <c r="F1328" t="s">
        <v>18</v>
      </c>
      <c r="G1328">
        <f>IF(F1328="Uitgave", -ABS(C1328), ABS(C1328))</f>
        <v>-18</v>
      </c>
      <c r="H1328" t="str">
        <f>VLOOKUP(Tabel1[[#This Row],[categorie]],Lijst!A:B,2,FALSE)</f>
        <v>Variabel</v>
      </c>
      <c r="I1328" t="str">
        <f>IF(OR(AND(F1328="Uitgave", C1328&lt;0), AND(F1328="Inkomst", C1328&gt;0)), "OK", "FOUT")</f>
        <v>OK</v>
      </c>
    </row>
    <row r="1329" spans="1:9" x14ac:dyDescent="0.3">
      <c r="A1329" s="2">
        <v>45722</v>
      </c>
      <c r="B1329" t="str">
        <f>TEXT(A1329,"mmmm ")</f>
        <v xml:space="preserve">maart </v>
      </c>
      <c r="C1329">
        <v>-27.95</v>
      </c>
      <c r="D1329" t="s">
        <v>82</v>
      </c>
      <c r="F1329" t="s">
        <v>18</v>
      </c>
      <c r="G1329">
        <f>IF(F1329="Uitgave", -ABS(C1329), ABS(C1329))</f>
        <v>-27.95</v>
      </c>
      <c r="H1329" t="str">
        <f>VLOOKUP(Tabel1[[#This Row],[categorie]],Lijst!A:B,2,FALSE)</f>
        <v>Vast</v>
      </c>
      <c r="I1329" t="str">
        <f>IF(OR(AND(F1329="Uitgave", C1329&lt;0), AND(F1329="Inkomst", C1329&gt;0)), "OK", "FOUT")</f>
        <v>OK</v>
      </c>
    </row>
    <row r="1330" spans="1:9" x14ac:dyDescent="0.3">
      <c r="A1330" s="2">
        <v>45723</v>
      </c>
      <c r="B1330" t="str">
        <f>TEXT(A1330,"mmmm ")</f>
        <v xml:space="preserve">maart </v>
      </c>
      <c r="C1330">
        <v>-8.31</v>
      </c>
      <c r="D1330" t="s">
        <v>13</v>
      </c>
      <c r="F1330" t="s">
        <v>18</v>
      </c>
      <c r="G1330">
        <f>IF(F1330="Uitgave", -ABS(C1330), ABS(C1330))</f>
        <v>-8.31</v>
      </c>
      <c r="H1330" t="str">
        <f>VLOOKUP(Tabel1[[#This Row],[categorie]],Lijst!A:B,2,FALSE)</f>
        <v>Vast</v>
      </c>
      <c r="I1330" t="str">
        <f>IF(OR(AND(F1330="Uitgave", C1330&lt;0), AND(F1330="Inkomst", C1330&gt;0)), "OK", "FOUT")</f>
        <v>OK</v>
      </c>
    </row>
    <row r="1331" spans="1:9" x14ac:dyDescent="0.3">
      <c r="A1331" s="2">
        <v>45723</v>
      </c>
      <c r="B1331" t="str">
        <f>TEXT(A1331,"mmmm ")</f>
        <v xml:space="preserve">maart </v>
      </c>
      <c r="C1331">
        <v>-5</v>
      </c>
      <c r="D1331" t="s">
        <v>13</v>
      </c>
      <c r="F1331" t="s">
        <v>18</v>
      </c>
      <c r="G1331">
        <f>IF(F1331="Uitgave", -ABS(C1331), ABS(C1331))</f>
        <v>-5</v>
      </c>
      <c r="H1331" t="str">
        <f>VLOOKUP(Tabel1[[#This Row],[categorie]],Lijst!A:B,2,FALSE)</f>
        <v>Vast</v>
      </c>
      <c r="I1331" t="str">
        <f>IF(OR(AND(F1331="Uitgave", C1331&lt;0), AND(F1331="Inkomst", C1331&gt;0)), "OK", "FOUT")</f>
        <v>OK</v>
      </c>
    </row>
    <row r="1332" spans="1:9" x14ac:dyDescent="0.3">
      <c r="A1332" s="2">
        <v>45723</v>
      </c>
      <c r="B1332" t="str">
        <f>TEXT(A1332,"mmmm ")</f>
        <v xml:space="preserve">maart </v>
      </c>
      <c r="C1332">
        <v>-40</v>
      </c>
      <c r="D1332" t="s">
        <v>14</v>
      </c>
      <c r="F1332" t="s">
        <v>18</v>
      </c>
      <c r="G1332">
        <f>IF(F1332="Uitgave", -ABS(C1332), ABS(C1332))</f>
        <v>-40</v>
      </c>
      <c r="H1332" t="str">
        <f>VLOOKUP(Tabel1[[#This Row],[categorie]],Lijst!A:B,2,FALSE)</f>
        <v>Variabel</v>
      </c>
      <c r="I1332" t="str">
        <f>IF(OR(AND(F1332="Uitgave", C1332&lt;0), AND(F1332="Inkomst", C1332&gt;0)), "OK", "FOUT")</f>
        <v>OK</v>
      </c>
    </row>
    <row r="1333" spans="1:9" x14ac:dyDescent="0.3">
      <c r="A1333" s="2">
        <v>45723</v>
      </c>
      <c r="B1333" t="str">
        <f>TEXT(A1333,"mmmm ")</f>
        <v xml:space="preserve">maart </v>
      </c>
      <c r="C1333">
        <v>-10.55</v>
      </c>
      <c r="D1333" t="s">
        <v>3</v>
      </c>
      <c r="F1333" t="s">
        <v>18</v>
      </c>
      <c r="G1333">
        <f>IF(F1333="Uitgave", -ABS(C1333), ABS(C1333))</f>
        <v>-10.55</v>
      </c>
      <c r="H1333" t="str">
        <f>VLOOKUP(Tabel1[[#This Row],[categorie]],Lijst!A:B,2,FALSE)</f>
        <v>Vast</v>
      </c>
      <c r="I1333" t="str">
        <f>IF(OR(AND(F1333="Uitgave", C1333&lt;0), AND(F1333="Inkomst", C1333&gt;0)), "OK", "FOUT")</f>
        <v>OK</v>
      </c>
    </row>
    <row r="1334" spans="1:9" x14ac:dyDescent="0.3">
      <c r="A1334" s="2">
        <v>45723</v>
      </c>
      <c r="B1334" t="str">
        <f>TEXT(A1334,"mmmm ")</f>
        <v xml:space="preserve">maart </v>
      </c>
      <c r="C1334">
        <v>-4.99</v>
      </c>
      <c r="D1334" t="s">
        <v>3</v>
      </c>
      <c r="F1334" t="s">
        <v>18</v>
      </c>
      <c r="G1334">
        <f>IF(F1334="Uitgave", -ABS(C1334), ABS(C1334))</f>
        <v>-4.99</v>
      </c>
      <c r="H1334" t="str">
        <f>VLOOKUP(Tabel1[[#This Row],[categorie]],Lijst!A:B,2,FALSE)</f>
        <v>Vast</v>
      </c>
      <c r="I1334" t="str">
        <f>IF(OR(AND(F1334="Uitgave", C1334&lt;0), AND(F1334="Inkomst", C1334&gt;0)), "OK", "FOUT")</f>
        <v>OK</v>
      </c>
    </row>
    <row r="1335" spans="1:9" x14ac:dyDescent="0.3">
      <c r="A1335" s="2">
        <v>45723</v>
      </c>
      <c r="B1335" t="str">
        <f>TEXT(A1335,"mmmm ")</f>
        <v xml:space="preserve">maart </v>
      </c>
      <c r="C1335">
        <v>-1.5</v>
      </c>
      <c r="D1335" t="s">
        <v>26</v>
      </c>
      <c r="F1335" t="s">
        <v>18</v>
      </c>
      <c r="G1335">
        <f>IF(F1335="Uitgave", -ABS(C1335), ABS(C1335))</f>
        <v>-1.5</v>
      </c>
      <c r="H1335" t="str">
        <f>VLOOKUP(Tabel1[[#This Row],[categorie]],Lijst!A:B,2,FALSE)</f>
        <v>Variabel</v>
      </c>
      <c r="I1335" t="str">
        <f>IF(OR(AND(F1335="Uitgave", C1335&lt;0), AND(F1335="Inkomst", C1335&gt;0)), "OK", "FOUT")</f>
        <v>OK</v>
      </c>
    </row>
    <row r="1336" spans="1:9" x14ac:dyDescent="0.3">
      <c r="A1336" s="2">
        <v>45723</v>
      </c>
      <c r="B1336" t="str">
        <f>TEXT(A1336,"mmmm ")</f>
        <v xml:space="preserve">maart </v>
      </c>
      <c r="C1336">
        <v>-13.24</v>
      </c>
      <c r="D1336" t="s">
        <v>35</v>
      </c>
      <c r="F1336" t="s">
        <v>18</v>
      </c>
      <c r="G1336">
        <f>IF(F1336="Uitgave", -ABS(C1336), ABS(C1336))</f>
        <v>-13.24</v>
      </c>
      <c r="H1336" t="str">
        <f>VLOOKUP(Tabel1[[#This Row],[categorie]],Lijst!A:B,2,FALSE)</f>
        <v>Variabel</v>
      </c>
      <c r="I1336" t="str">
        <f>IF(OR(AND(F1336="Uitgave", C1336&lt;0), AND(F1336="Inkomst", C1336&gt;0)), "OK", "FOUT")</f>
        <v>OK</v>
      </c>
    </row>
    <row r="1337" spans="1:9" x14ac:dyDescent="0.3">
      <c r="A1337" s="2">
        <v>45723</v>
      </c>
      <c r="B1337" t="str">
        <f>TEXT(A1337,"mmmm ")</f>
        <v xml:space="preserve">maart </v>
      </c>
      <c r="C1337">
        <v>-0.5</v>
      </c>
      <c r="D1337" t="s">
        <v>13</v>
      </c>
      <c r="F1337" t="s">
        <v>18</v>
      </c>
      <c r="G1337">
        <f>IF(F1337="Uitgave", -ABS(C1337), ABS(C1337))</f>
        <v>-0.5</v>
      </c>
      <c r="H1337" t="str">
        <f>VLOOKUP(Tabel1[[#This Row],[categorie]],Lijst!A:B,2,FALSE)</f>
        <v>Vast</v>
      </c>
      <c r="I1337" t="str">
        <f>IF(OR(AND(F1337="Uitgave", C1337&lt;0), AND(F1337="Inkomst", C1337&gt;0)), "OK", "FOUT")</f>
        <v>OK</v>
      </c>
    </row>
    <row r="1338" spans="1:9" x14ac:dyDescent="0.3">
      <c r="A1338" s="2">
        <v>45723</v>
      </c>
      <c r="B1338" t="str">
        <f>TEXT(A1338,"mmmm ")</f>
        <v xml:space="preserve">maart </v>
      </c>
      <c r="C1338">
        <v>-810.65</v>
      </c>
      <c r="D1338" t="s">
        <v>10</v>
      </c>
      <c r="F1338" t="s">
        <v>18</v>
      </c>
      <c r="G1338">
        <f>IF(F1338="Uitgave", -ABS(C1338), ABS(C1338))</f>
        <v>-810.65</v>
      </c>
      <c r="H1338" t="str">
        <f>VLOOKUP(Tabel1[[#This Row],[categorie]],Lijst!A:B,2,FALSE)</f>
        <v>Vast</v>
      </c>
      <c r="I1338" t="str">
        <f>IF(OR(AND(F1338="Uitgave", C1338&lt;0), AND(F1338="Inkomst", C1338&gt;0)), "OK", "FOUT")</f>
        <v>OK</v>
      </c>
    </row>
    <row r="1339" spans="1:9" x14ac:dyDescent="0.3">
      <c r="A1339" s="2">
        <v>45723</v>
      </c>
      <c r="B1339" t="str">
        <f>TEXT(A1339,"mmmm ")</f>
        <v xml:space="preserve">maart </v>
      </c>
      <c r="C1339">
        <v>-5.13</v>
      </c>
      <c r="D1339" t="s">
        <v>13</v>
      </c>
      <c r="F1339" t="s">
        <v>18</v>
      </c>
      <c r="G1339">
        <f>IF(F1339="Uitgave", -ABS(C1339), ABS(C1339))</f>
        <v>-5.13</v>
      </c>
      <c r="H1339" t="str">
        <f>VLOOKUP(Tabel1[[#This Row],[categorie]],Lijst!A:B,2,FALSE)</f>
        <v>Vast</v>
      </c>
      <c r="I1339" t="str">
        <f>IF(OR(AND(F1339="Uitgave", C1339&lt;0), AND(F1339="Inkomst", C1339&gt;0)), "OK", "FOUT")</f>
        <v>OK</v>
      </c>
    </row>
    <row r="1340" spans="1:9" x14ac:dyDescent="0.3">
      <c r="A1340" s="2">
        <v>45723</v>
      </c>
      <c r="B1340" t="str">
        <f>TEXT(A1340,"mmmm ")</f>
        <v xml:space="preserve">maart </v>
      </c>
      <c r="C1340">
        <v>-45.21</v>
      </c>
      <c r="D1340" t="s">
        <v>13</v>
      </c>
      <c r="F1340" t="s">
        <v>18</v>
      </c>
      <c r="G1340">
        <f>IF(F1340="Uitgave", -ABS(C1340), ABS(C1340))</f>
        <v>-45.21</v>
      </c>
      <c r="H1340" t="str">
        <f>VLOOKUP(Tabel1[[#This Row],[categorie]],Lijst!A:B,2,FALSE)</f>
        <v>Vast</v>
      </c>
      <c r="I1340" t="str">
        <f>IF(OR(AND(F1340="Uitgave", C1340&lt;0), AND(F1340="Inkomst", C1340&gt;0)), "OK", "FOUT")</f>
        <v>OK</v>
      </c>
    </row>
    <row r="1341" spans="1:9" x14ac:dyDescent="0.3">
      <c r="A1341" s="2">
        <v>45723</v>
      </c>
      <c r="B1341" t="str">
        <f>TEXT(A1341,"mmmm ")</f>
        <v xml:space="preserve">maart </v>
      </c>
      <c r="C1341">
        <v>-8.9499999999999993</v>
      </c>
      <c r="D1341" t="s">
        <v>82</v>
      </c>
      <c r="F1341" t="s">
        <v>18</v>
      </c>
      <c r="G1341">
        <f>IF(F1341="Uitgave", -ABS(C1341), ABS(C1341))</f>
        <v>-8.9499999999999993</v>
      </c>
      <c r="H1341" t="str">
        <f>VLOOKUP(Tabel1[[#This Row],[categorie]],Lijst!A:B,2,FALSE)</f>
        <v>Vast</v>
      </c>
      <c r="I1341" t="str">
        <f>IF(OR(AND(F1341="Uitgave", C1341&lt;0), AND(F1341="Inkomst", C1341&gt;0)), "OK", "FOUT")</f>
        <v>OK</v>
      </c>
    </row>
    <row r="1342" spans="1:9" x14ac:dyDescent="0.3">
      <c r="A1342" s="2">
        <v>45724</v>
      </c>
      <c r="B1342" t="str">
        <f>TEXT(A1342,"mmmm ")</f>
        <v xml:space="preserve">maart </v>
      </c>
      <c r="C1342">
        <v>-14</v>
      </c>
      <c r="D1342" t="s">
        <v>25</v>
      </c>
      <c r="F1342" t="s">
        <v>18</v>
      </c>
      <c r="G1342">
        <f>IF(F1342="Uitgave", -ABS(C1342), ABS(C1342))</f>
        <v>-14</v>
      </c>
      <c r="H1342" t="str">
        <f>VLOOKUP(Tabel1[[#This Row],[categorie]],Lijst!A:B,2,FALSE)</f>
        <v>Variabel</v>
      </c>
      <c r="I1342" t="str">
        <f>IF(OR(AND(F1342="Uitgave", C1342&lt;0), AND(F1342="Inkomst", C1342&gt;0)), "OK", "FOUT")</f>
        <v>OK</v>
      </c>
    </row>
    <row r="1343" spans="1:9" x14ac:dyDescent="0.3">
      <c r="A1343" s="2">
        <v>45724</v>
      </c>
      <c r="B1343" t="str">
        <f>TEXT(A1343,"mmmm ")</f>
        <v xml:space="preserve">maart </v>
      </c>
      <c r="C1343">
        <v>-11.45</v>
      </c>
      <c r="D1343" t="s">
        <v>82</v>
      </c>
      <c r="F1343" t="s">
        <v>18</v>
      </c>
      <c r="G1343">
        <f>IF(F1343="Uitgave", -ABS(C1343), ABS(C1343))</f>
        <v>-11.45</v>
      </c>
      <c r="H1343" t="str">
        <f>VLOOKUP(Tabel1[[#This Row],[categorie]],Lijst!A:B,2,FALSE)</f>
        <v>Vast</v>
      </c>
      <c r="I1343" t="str">
        <f>IF(OR(AND(F1343="Uitgave", C1343&lt;0), AND(F1343="Inkomst", C1343&gt;0)), "OK", "FOUT")</f>
        <v>OK</v>
      </c>
    </row>
    <row r="1344" spans="1:9" x14ac:dyDescent="0.3">
      <c r="A1344" s="2">
        <v>45725</v>
      </c>
      <c r="B1344" t="str">
        <f>TEXT(A1344,"mmmm ")</f>
        <v xml:space="preserve">maart </v>
      </c>
      <c r="C1344">
        <v>80</v>
      </c>
      <c r="D1344" t="s">
        <v>48</v>
      </c>
      <c r="F1344" t="s">
        <v>17</v>
      </c>
      <c r="G1344">
        <f>IF(F1344="Uitgave", -ABS(C1344), ABS(C1344))</f>
        <v>80</v>
      </c>
      <c r="H1344" t="str">
        <f>VLOOKUP(Tabel1[[#This Row],[categorie]],Lijst!A:B,2,FALSE)</f>
        <v>Variabel</v>
      </c>
      <c r="I1344" t="str">
        <f>IF(OR(AND(F1344="Uitgave", C1344&lt;0), AND(F1344="Inkomst", C1344&gt;0)), "OK", "FOUT")</f>
        <v>OK</v>
      </c>
    </row>
    <row r="1345" spans="1:9" x14ac:dyDescent="0.3">
      <c r="A1345" s="2">
        <v>45726</v>
      </c>
      <c r="B1345" t="str">
        <f>TEXT(A1345,"mmmm ")</f>
        <v xml:space="preserve">maart </v>
      </c>
      <c r="C1345">
        <v>-109.99</v>
      </c>
      <c r="D1345" t="s">
        <v>9</v>
      </c>
      <c r="F1345" t="s">
        <v>18</v>
      </c>
      <c r="G1345">
        <f>IF(F1345="Uitgave", -ABS(C1345), ABS(C1345))</f>
        <v>-109.99</v>
      </c>
      <c r="H1345" t="str">
        <f>VLOOKUP(Tabel1[[#This Row],[categorie]],Lijst!A:B,2,FALSE)</f>
        <v>Variabel</v>
      </c>
      <c r="I1345" t="str">
        <f>IF(OR(AND(F1345="Uitgave", C1345&lt;0), AND(F1345="Inkomst", C1345&gt;0)), "OK", "FOUT")</f>
        <v>OK</v>
      </c>
    </row>
    <row r="1346" spans="1:9" x14ac:dyDescent="0.3">
      <c r="A1346" s="2">
        <v>45726</v>
      </c>
      <c r="B1346" t="str">
        <f>TEXT(A1346,"mmmm ")</f>
        <v xml:space="preserve">maart </v>
      </c>
      <c r="C1346">
        <v>-46</v>
      </c>
      <c r="D1346" t="s">
        <v>9</v>
      </c>
      <c r="F1346" t="s">
        <v>18</v>
      </c>
      <c r="G1346">
        <f>IF(F1346="Uitgave", -ABS(C1346), ABS(C1346))</f>
        <v>-46</v>
      </c>
      <c r="H1346" t="str">
        <f>VLOOKUP(Tabel1[[#This Row],[categorie]],Lijst!A:B,2,FALSE)</f>
        <v>Variabel</v>
      </c>
      <c r="I1346" t="str">
        <f>IF(OR(AND(F1346="Uitgave", C1346&lt;0), AND(F1346="Inkomst", C1346&gt;0)), "OK", "FOUT")</f>
        <v>OK</v>
      </c>
    </row>
    <row r="1347" spans="1:9" x14ac:dyDescent="0.3">
      <c r="A1347" s="2">
        <v>45726</v>
      </c>
      <c r="B1347" t="str">
        <f>TEXT(A1347,"mmmm ")</f>
        <v xml:space="preserve">maart </v>
      </c>
      <c r="C1347">
        <v>-19.95</v>
      </c>
      <c r="D1347" t="s">
        <v>3</v>
      </c>
      <c r="F1347" t="s">
        <v>18</v>
      </c>
      <c r="G1347">
        <f>IF(F1347="Uitgave", -ABS(C1347), ABS(C1347))</f>
        <v>-19.95</v>
      </c>
      <c r="H1347" t="str">
        <f>VLOOKUP(Tabel1[[#This Row],[categorie]],Lijst!A:B,2,FALSE)</f>
        <v>Vast</v>
      </c>
      <c r="I1347" t="str">
        <f>IF(OR(AND(F1347="Uitgave", C1347&lt;0), AND(F1347="Inkomst", C1347&gt;0)), "OK", "FOUT")</f>
        <v>OK</v>
      </c>
    </row>
    <row r="1348" spans="1:9" x14ac:dyDescent="0.3">
      <c r="A1348" s="2">
        <v>45726</v>
      </c>
      <c r="B1348" t="str">
        <f>TEXT(A1348,"mmmm ")</f>
        <v xml:space="preserve">maart </v>
      </c>
      <c r="C1348">
        <v>-5.18</v>
      </c>
      <c r="D1348" t="s">
        <v>3</v>
      </c>
      <c r="F1348" t="s">
        <v>18</v>
      </c>
      <c r="G1348">
        <f>IF(F1348="Uitgave", -ABS(C1348), ABS(C1348))</f>
        <v>-5.18</v>
      </c>
      <c r="H1348" t="str">
        <f>VLOOKUP(Tabel1[[#This Row],[categorie]],Lijst!A:B,2,FALSE)</f>
        <v>Vast</v>
      </c>
      <c r="I1348" t="str">
        <f>IF(OR(AND(F1348="Uitgave", C1348&lt;0), AND(F1348="Inkomst", C1348&gt;0)), "OK", "FOUT")</f>
        <v>OK</v>
      </c>
    </row>
    <row r="1349" spans="1:9" x14ac:dyDescent="0.3">
      <c r="A1349" s="2">
        <v>45726</v>
      </c>
      <c r="B1349" t="str">
        <f>TEXT(A1349,"mmmm ")</f>
        <v xml:space="preserve">maart </v>
      </c>
      <c r="C1349">
        <v>-22</v>
      </c>
      <c r="D1349" t="s">
        <v>3</v>
      </c>
      <c r="F1349" t="s">
        <v>18</v>
      </c>
      <c r="G1349">
        <f>IF(F1349="Uitgave", -ABS(C1349), ABS(C1349))</f>
        <v>-22</v>
      </c>
      <c r="H1349" t="str">
        <f>VLOOKUP(Tabel1[[#This Row],[categorie]],Lijst!A:B,2,FALSE)</f>
        <v>Vast</v>
      </c>
      <c r="I1349" t="str">
        <f>IF(OR(AND(F1349="Uitgave", C1349&lt;0), AND(F1349="Inkomst", C1349&gt;0)), "OK", "FOUT")</f>
        <v>OK</v>
      </c>
    </row>
    <row r="1350" spans="1:9" x14ac:dyDescent="0.3">
      <c r="A1350" s="2">
        <v>45726</v>
      </c>
      <c r="B1350" t="str">
        <f>TEXT(A1350,"mmmm ")</f>
        <v xml:space="preserve">maart </v>
      </c>
      <c r="C1350">
        <v>-160</v>
      </c>
      <c r="D1350" t="s">
        <v>75</v>
      </c>
      <c r="F1350" t="s">
        <v>18</v>
      </c>
      <c r="G1350">
        <f>IF(F1350="Uitgave", -ABS(C1350), ABS(C1350))</f>
        <v>-160</v>
      </c>
      <c r="H1350" t="str">
        <f>VLOOKUP(Tabel1[[#This Row],[categorie]],Lijst!A:B,2,FALSE)</f>
        <v>Variabel</v>
      </c>
      <c r="I1350" t="str">
        <f>IF(OR(AND(F1350="Uitgave", C1350&lt;0), AND(F1350="Inkomst", C1350&gt;0)), "OK", "FOUT")</f>
        <v>OK</v>
      </c>
    </row>
    <row r="1351" spans="1:9" x14ac:dyDescent="0.3">
      <c r="A1351" s="2">
        <v>45726</v>
      </c>
      <c r="B1351" t="str">
        <f>TEXT(A1351,"mmmm ")</f>
        <v xml:space="preserve">maart </v>
      </c>
      <c r="C1351">
        <v>-23.6</v>
      </c>
      <c r="D1351" t="s">
        <v>3</v>
      </c>
      <c r="F1351" t="s">
        <v>18</v>
      </c>
      <c r="G1351">
        <f>IF(F1351="Uitgave", -ABS(C1351), ABS(C1351))</f>
        <v>-23.6</v>
      </c>
      <c r="H1351" t="str">
        <f>VLOOKUP(Tabel1[[#This Row],[categorie]],Lijst!A:B,2,FALSE)</f>
        <v>Vast</v>
      </c>
      <c r="I1351" t="str">
        <f>IF(OR(AND(F1351="Uitgave", C1351&lt;0), AND(F1351="Inkomst", C1351&gt;0)), "OK", "FOUT")</f>
        <v>OK</v>
      </c>
    </row>
    <row r="1352" spans="1:9" x14ac:dyDescent="0.3">
      <c r="A1352" s="2">
        <v>45726</v>
      </c>
      <c r="B1352" t="str">
        <f>TEXT(A1352,"mmmm ")</f>
        <v xml:space="preserve">maart </v>
      </c>
      <c r="C1352">
        <v>-108.42</v>
      </c>
      <c r="D1352" t="s">
        <v>3</v>
      </c>
      <c r="F1352" t="s">
        <v>18</v>
      </c>
      <c r="G1352">
        <f>IF(F1352="Uitgave", -ABS(C1352), ABS(C1352))</f>
        <v>-108.42</v>
      </c>
      <c r="H1352" t="str">
        <f>VLOOKUP(Tabel1[[#This Row],[categorie]],Lijst!A:B,2,FALSE)</f>
        <v>Vast</v>
      </c>
      <c r="I1352" t="str">
        <f>IF(OR(AND(F1352="Uitgave", C1352&lt;0), AND(F1352="Inkomst", C1352&gt;0)), "OK", "FOUT")</f>
        <v>OK</v>
      </c>
    </row>
    <row r="1353" spans="1:9" x14ac:dyDescent="0.3">
      <c r="A1353" s="2">
        <v>45726</v>
      </c>
      <c r="B1353" t="str">
        <f>TEXT(A1353,"mmmm ")</f>
        <v xml:space="preserve">maart </v>
      </c>
      <c r="C1353">
        <v>-4.5999999999999996</v>
      </c>
      <c r="D1353" t="s">
        <v>3</v>
      </c>
      <c r="F1353" t="s">
        <v>18</v>
      </c>
      <c r="G1353">
        <f>IF(F1353="Uitgave", -ABS(C1353), ABS(C1353))</f>
        <v>-4.5999999999999996</v>
      </c>
      <c r="H1353" t="str">
        <f>VLOOKUP(Tabel1[[#This Row],[categorie]],Lijst!A:B,2,FALSE)</f>
        <v>Vast</v>
      </c>
      <c r="I1353" t="str">
        <f>IF(OR(AND(F1353="Uitgave", C1353&lt;0), AND(F1353="Inkomst", C1353&gt;0)), "OK", "FOUT")</f>
        <v>OK</v>
      </c>
    </row>
    <row r="1354" spans="1:9" x14ac:dyDescent="0.3">
      <c r="A1354" s="2">
        <v>45726</v>
      </c>
      <c r="B1354" t="str">
        <f>TEXT(A1354,"mmmm ")</f>
        <v xml:space="preserve">maart </v>
      </c>
      <c r="C1354">
        <v>-4.2699999999999996</v>
      </c>
      <c r="D1354" t="s">
        <v>13</v>
      </c>
      <c r="F1354" t="s">
        <v>18</v>
      </c>
      <c r="G1354">
        <f>IF(F1354="Uitgave", -ABS(C1354), ABS(C1354))</f>
        <v>-4.2699999999999996</v>
      </c>
      <c r="H1354" t="str">
        <f>VLOOKUP(Tabel1[[#This Row],[categorie]],Lijst!A:B,2,FALSE)</f>
        <v>Vast</v>
      </c>
      <c r="I1354" t="str">
        <f>IF(OR(AND(F1354="Uitgave", C1354&lt;0), AND(F1354="Inkomst", C1354&gt;0)), "OK", "FOUT")</f>
        <v>OK</v>
      </c>
    </row>
    <row r="1355" spans="1:9" x14ac:dyDescent="0.3">
      <c r="A1355" s="2">
        <v>45726</v>
      </c>
      <c r="B1355" t="str">
        <f>TEXT(A1355,"mmmm ")</f>
        <v xml:space="preserve">maart </v>
      </c>
      <c r="C1355">
        <v>-13.99</v>
      </c>
      <c r="D1355" t="s">
        <v>45</v>
      </c>
      <c r="F1355" t="s">
        <v>18</v>
      </c>
      <c r="G1355">
        <f>IF(F1355="Uitgave", -ABS(C1355), ABS(C1355))</f>
        <v>-13.99</v>
      </c>
      <c r="H1355" t="str">
        <f>VLOOKUP(Tabel1[[#This Row],[categorie]],Lijst!A:B,2,FALSE)</f>
        <v>Variabel</v>
      </c>
      <c r="I1355" t="str">
        <f>IF(OR(AND(F1355="Uitgave", C1355&lt;0), AND(F1355="Inkomst", C1355&gt;0)), "OK", "FOUT")</f>
        <v>OK</v>
      </c>
    </row>
    <row r="1356" spans="1:9" x14ac:dyDescent="0.3">
      <c r="A1356" s="2">
        <v>45726</v>
      </c>
      <c r="B1356" t="str">
        <f>TEXT(A1356,"mmmm ")</f>
        <v xml:space="preserve">maart </v>
      </c>
      <c r="C1356">
        <v>-5</v>
      </c>
      <c r="D1356" t="s">
        <v>13</v>
      </c>
      <c r="F1356" t="s">
        <v>18</v>
      </c>
      <c r="G1356">
        <f>IF(F1356="Uitgave", -ABS(C1356), ABS(C1356))</f>
        <v>-5</v>
      </c>
      <c r="H1356" t="str">
        <f>VLOOKUP(Tabel1[[#This Row],[categorie]],Lijst!A:B,2,FALSE)</f>
        <v>Vast</v>
      </c>
      <c r="I1356" t="str">
        <f>IF(OR(AND(F1356="Uitgave", C1356&lt;0), AND(F1356="Inkomst", C1356&gt;0)), "OK", "FOUT")</f>
        <v>OK</v>
      </c>
    </row>
    <row r="1357" spans="1:9" x14ac:dyDescent="0.3">
      <c r="A1357" s="2">
        <v>45726</v>
      </c>
      <c r="B1357" t="str">
        <f>TEXT(A1357,"mmmm ")</f>
        <v xml:space="preserve">maart </v>
      </c>
      <c r="C1357">
        <v>-71</v>
      </c>
      <c r="D1357" t="s">
        <v>14</v>
      </c>
      <c r="F1357" t="s">
        <v>18</v>
      </c>
      <c r="G1357">
        <f>IF(F1357="Uitgave", -ABS(C1357), ABS(C1357))</f>
        <v>-71</v>
      </c>
      <c r="H1357" t="str">
        <f>VLOOKUP(Tabel1[[#This Row],[categorie]],Lijst!A:B,2,FALSE)</f>
        <v>Variabel</v>
      </c>
      <c r="I1357" t="str">
        <f>IF(OR(AND(F1357="Uitgave", C1357&lt;0), AND(F1357="Inkomst", C1357&gt;0)), "OK", "FOUT")</f>
        <v>OK</v>
      </c>
    </row>
    <row r="1358" spans="1:9" x14ac:dyDescent="0.3">
      <c r="A1358" s="2">
        <v>45726</v>
      </c>
      <c r="B1358" t="str">
        <f>TEXT(A1358,"mmmm ")</f>
        <v xml:space="preserve">maart </v>
      </c>
      <c r="C1358">
        <v>-21.57</v>
      </c>
      <c r="D1358" t="s">
        <v>14</v>
      </c>
      <c r="F1358" t="s">
        <v>18</v>
      </c>
      <c r="G1358">
        <f>IF(F1358="Uitgave", -ABS(C1358), ABS(C1358))</f>
        <v>-21.57</v>
      </c>
      <c r="H1358" t="str">
        <f>VLOOKUP(Tabel1[[#This Row],[categorie]],Lijst!A:B,2,FALSE)</f>
        <v>Variabel</v>
      </c>
      <c r="I1358" t="str">
        <f>IF(OR(AND(F1358="Uitgave", C1358&lt;0), AND(F1358="Inkomst", C1358&gt;0)), "OK", "FOUT")</f>
        <v>OK</v>
      </c>
    </row>
    <row r="1359" spans="1:9" x14ac:dyDescent="0.3">
      <c r="A1359" s="2">
        <v>45726</v>
      </c>
      <c r="B1359" t="str">
        <f>TEXT(A1359,"mmmm ")</f>
        <v xml:space="preserve">maart </v>
      </c>
      <c r="C1359">
        <v>-1.5</v>
      </c>
      <c r="D1359" t="s">
        <v>26</v>
      </c>
      <c r="F1359" t="s">
        <v>18</v>
      </c>
      <c r="G1359">
        <f>IF(F1359="Uitgave", -ABS(C1359), ABS(C1359))</f>
        <v>-1.5</v>
      </c>
      <c r="H1359" t="str">
        <f>VLOOKUP(Tabel1[[#This Row],[categorie]],Lijst!A:B,2,FALSE)</f>
        <v>Variabel</v>
      </c>
      <c r="I1359" t="str">
        <f>IF(OR(AND(F1359="Uitgave", C1359&lt;0), AND(F1359="Inkomst", C1359&gt;0)), "OK", "FOUT")</f>
        <v>OK</v>
      </c>
    </row>
    <row r="1360" spans="1:9" x14ac:dyDescent="0.3">
      <c r="A1360" s="2">
        <v>45726</v>
      </c>
      <c r="B1360" t="str">
        <f>TEXT(A1360,"mmmm ")</f>
        <v xml:space="preserve">maart </v>
      </c>
      <c r="C1360">
        <v>-34.94</v>
      </c>
      <c r="D1360" t="s">
        <v>3</v>
      </c>
      <c r="F1360" t="s">
        <v>18</v>
      </c>
      <c r="G1360">
        <f>IF(F1360="Uitgave", -ABS(C1360), ABS(C1360))</f>
        <v>-34.94</v>
      </c>
      <c r="H1360" t="str">
        <f>VLOOKUP(Tabel1[[#This Row],[categorie]],Lijst!A:B,2,FALSE)</f>
        <v>Vast</v>
      </c>
      <c r="I1360" t="str">
        <f>IF(OR(AND(F1360="Uitgave", C1360&lt;0), AND(F1360="Inkomst", C1360&gt;0)), "OK", "FOUT")</f>
        <v>OK</v>
      </c>
    </row>
    <row r="1361" spans="1:9" x14ac:dyDescent="0.3">
      <c r="A1361" s="2">
        <v>45726</v>
      </c>
      <c r="B1361" t="str">
        <f>TEXT(A1361,"mmmm ")</f>
        <v xml:space="preserve">maart </v>
      </c>
      <c r="C1361">
        <v>-16.79</v>
      </c>
      <c r="D1361" t="s">
        <v>14</v>
      </c>
      <c r="F1361" t="s">
        <v>18</v>
      </c>
      <c r="G1361">
        <f>IF(F1361="Uitgave", -ABS(C1361), ABS(C1361))</f>
        <v>-16.79</v>
      </c>
      <c r="H1361" t="str">
        <f>VLOOKUP(Tabel1[[#This Row],[categorie]],Lijst!A:B,2,FALSE)</f>
        <v>Variabel</v>
      </c>
      <c r="I1361" t="str">
        <f>IF(OR(AND(F1361="Uitgave", C1361&lt;0), AND(F1361="Inkomst", C1361&gt;0)), "OK", "FOUT")</f>
        <v>OK</v>
      </c>
    </row>
    <row r="1362" spans="1:9" x14ac:dyDescent="0.3">
      <c r="A1362" s="2">
        <v>45726</v>
      </c>
      <c r="B1362" t="str">
        <f>TEXT(A1362,"mmmm ")</f>
        <v xml:space="preserve">maart </v>
      </c>
      <c r="C1362">
        <v>-31.61</v>
      </c>
      <c r="D1362" t="s">
        <v>3</v>
      </c>
      <c r="F1362" t="s">
        <v>18</v>
      </c>
      <c r="G1362">
        <f>IF(F1362="Uitgave", -ABS(C1362), ABS(C1362))</f>
        <v>-31.61</v>
      </c>
      <c r="H1362" t="str">
        <f>VLOOKUP(Tabel1[[#This Row],[categorie]],Lijst!A:B,2,FALSE)</f>
        <v>Vast</v>
      </c>
      <c r="I1362" t="str">
        <f>IF(OR(AND(F1362="Uitgave", C1362&lt;0), AND(F1362="Inkomst", C1362&gt;0)), "OK", "FOUT")</f>
        <v>OK</v>
      </c>
    </row>
    <row r="1363" spans="1:9" x14ac:dyDescent="0.3">
      <c r="A1363" s="2">
        <v>45726</v>
      </c>
      <c r="B1363" t="str">
        <f>TEXT(A1363,"mmmm ")</f>
        <v xml:space="preserve">maart </v>
      </c>
      <c r="C1363">
        <v>-12.11</v>
      </c>
      <c r="D1363" t="s">
        <v>3</v>
      </c>
      <c r="F1363" t="s">
        <v>18</v>
      </c>
      <c r="G1363">
        <f>IF(F1363="Uitgave", -ABS(C1363), ABS(C1363))</f>
        <v>-12.11</v>
      </c>
      <c r="H1363" t="str">
        <f>VLOOKUP(Tabel1[[#This Row],[categorie]],Lijst!A:B,2,FALSE)</f>
        <v>Vast</v>
      </c>
      <c r="I1363" t="str">
        <f>IF(OR(AND(F1363="Uitgave", C1363&lt;0), AND(F1363="Inkomst", C1363&gt;0)), "OK", "FOUT")</f>
        <v>OK</v>
      </c>
    </row>
    <row r="1364" spans="1:9" x14ac:dyDescent="0.3">
      <c r="A1364" s="2">
        <v>45726</v>
      </c>
      <c r="B1364" t="str">
        <f>TEXT(A1364,"mmmm ")</f>
        <v xml:space="preserve">maart </v>
      </c>
      <c r="C1364">
        <v>-4</v>
      </c>
      <c r="D1364" t="s">
        <v>76</v>
      </c>
      <c r="F1364" t="s">
        <v>18</v>
      </c>
      <c r="G1364">
        <f>IF(F1364="Uitgave", -ABS(C1364), ABS(C1364))</f>
        <v>-4</v>
      </c>
      <c r="H1364" t="str">
        <f>VLOOKUP(Tabel1[[#This Row],[categorie]],Lijst!A:B,2,FALSE)</f>
        <v>Variabel</v>
      </c>
      <c r="I1364" t="str">
        <f>IF(OR(AND(F1364="Uitgave", C1364&lt;0), AND(F1364="Inkomst", C1364&gt;0)), "OK", "FOUT")</f>
        <v>OK</v>
      </c>
    </row>
    <row r="1365" spans="1:9" x14ac:dyDescent="0.3">
      <c r="A1365" s="2">
        <v>45726</v>
      </c>
      <c r="B1365" t="str">
        <f>TEXT(A1365,"mmmm ")</f>
        <v xml:space="preserve">maart </v>
      </c>
      <c r="C1365">
        <v>-9</v>
      </c>
      <c r="D1365" t="s">
        <v>22</v>
      </c>
      <c r="F1365" t="s">
        <v>18</v>
      </c>
      <c r="G1365">
        <f>IF(F1365="Uitgave", -ABS(C1365), ABS(C1365))</f>
        <v>-9</v>
      </c>
      <c r="H1365" t="str">
        <f>VLOOKUP(Tabel1[[#This Row],[categorie]],Lijst!A:B,2,FALSE)</f>
        <v>Variabel</v>
      </c>
      <c r="I1365" t="str">
        <f>IF(OR(AND(F1365="Uitgave", C1365&lt;0), AND(F1365="Inkomst", C1365&gt;0)), "OK", "FOUT")</f>
        <v>OK</v>
      </c>
    </row>
    <row r="1366" spans="1:9" x14ac:dyDescent="0.3">
      <c r="A1366" s="2">
        <v>45726</v>
      </c>
      <c r="B1366" t="str">
        <f>TEXT(A1366,"mmmm ")</f>
        <v xml:space="preserve">maart </v>
      </c>
      <c r="C1366">
        <v>-2.4900000000000002</v>
      </c>
      <c r="D1366" t="s">
        <v>47</v>
      </c>
      <c r="F1366" t="s">
        <v>18</v>
      </c>
      <c r="G1366">
        <f>IF(F1366="Uitgave", -ABS(C1366), ABS(C1366))</f>
        <v>-2.4900000000000002</v>
      </c>
      <c r="H1366" t="str">
        <f>VLOOKUP(Tabel1[[#This Row],[categorie]],Lijst!A:B,2,FALSE)</f>
        <v>Variabel</v>
      </c>
      <c r="I1366" t="str">
        <f>IF(OR(AND(F1366="Uitgave", C1366&lt;0), AND(F1366="Inkomst", C1366&gt;0)), "OK", "FOUT")</f>
        <v>OK</v>
      </c>
    </row>
    <row r="1367" spans="1:9" x14ac:dyDescent="0.3">
      <c r="A1367" s="2">
        <v>45726</v>
      </c>
      <c r="B1367" t="str">
        <f>TEXT(A1367,"mmmm ")</f>
        <v xml:space="preserve">maart </v>
      </c>
      <c r="C1367">
        <v>-5.5</v>
      </c>
      <c r="D1367" t="s">
        <v>47</v>
      </c>
      <c r="F1367" t="s">
        <v>18</v>
      </c>
      <c r="G1367">
        <f>IF(F1367="Uitgave", -ABS(C1367), ABS(C1367))</f>
        <v>-5.5</v>
      </c>
      <c r="H1367" t="str">
        <f>VLOOKUP(Tabel1[[#This Row],[categorie]],Lijst!A:B,2,FALSE)</f>
        <v>Variabel</v>
      </c>
      <c r="I1367" t="str">
        <f>IF(OR(AND(F1367="Uitgave", C1367&lt;0), AND(F1367="Inkomst", C1367&gt;0)), "OK", "FOUT")</f>
        <v>OK</v>
      </c>
    </row>
    <row r="1368" spans="1:9" x14ac:dyDescent="0.3">
      <c r="A1368" s="2">
        <v>45726</v>
      </c>
      <c r="B1368" t="str">
        <f>TEXT(A1368,"mmmm ")</f>
        <v xml:space="preserve">maart </v>
      </c>
      <c r="C1368">
        <v>-2.6</v>
      </c>
      <c r="D1368" t="s">
        <v>47</v>
      </c>
      <c r="F1368" t="s">
        <v>18</v>
      </c>
      <c r="G1368">
        <f>IF(F1368="Uitgave", -ABS(C1368), ABS(C1368))</f>
        <v>-2.6</v>
      </c>
      <c r="H1368" t="str">
        <f>VLOOKUP(Tabel1[[#This Row],[categorie]],Lijst!A:B,2,FALSE)</f>
        <v>Variabel</v>
      </c>
      <c r="I1368" t="str">
        <f>IF(OR(AND(F1368="Uitgave", C1368&lt;0), AND(F1368="Inkomst", C1368&gt;0)), "OK", "FOUT")</f>
        <v>OK</v>
      </c>
    </row>
    <row r="1369" spans="1:9" x14ac:dyDescent="0.3">
      <c r="A1369" s="2">
        <v>45726</v>
      </c>
      <c r="B1369" t="str">
        <f>TEXT(A1369,"mmmm ")</f>
        <v xml:space="preserve">maart </v>
      </c>
      <c r="C1369">
        <v>-28.15</v>
      </c>
      <c r="D1369" t="s">
        <v>47</v>
      </c>
      <c r="F1369" t="s">
        <v>18</v>
      </c>
      <c r="G1369">
        <f>IF(F1369="Uitgave", -ABS(C1369), ABS(C1369))</f>
        <v>-28.15</v>
      </c>
      <c r="H1369" t="str">
        <f>VLOOKUP(Tabel1[[#This Row],[categorie]],Lijst!A:B,2,FALSE)</f>
        <v>Variabel</v>
      </c>
      <c r="I1369" t="str">
        <f>IF(OR(AND(F1369="Uitgave", C1369&lt;0), AND(F1369="Inkomst", C1369&gt;0)), "OK", "FOUT")</f>
        <v>OK</v>
      </c>
    </row>
    <row r="1370" spans="1:9" x14ac:dyDescent="0.3">
      <c r="A1370" s="2">
        <v>45726</v>
      </c>
      <c r="B1370" t="str">
        <f>TEXT(A1370,"mmmm ")</f>
        <v xml:space="preserve">maart </v>
      </c>
      <c r="C1370">
        <v>-12</v>
      </c>
      <c r="D1370" t="s">
        <v>39</v>
      </c>
      <c r="F1370" t="s">
        <v>18</v>
      </c>
      <c r="G1370">
        <f>IF(F1370="Uitgave", -ABS(C1370), ABS(C1370))</f>
        <v>-12</v>
      </c>
      <c r="H1370" t="str">
        <f>VLOOKUP(Tabel1[[#This Row],[categorie]],Lijst!A:B,2,FALSE)</f>
        <v>Vast</v>
      </c>
      <c r="I1370" t="str">
        <f>IF(OR(AND(F1370="Uitgave", C1370&lt;0), AND(F1370="Inkomst", C1370&gt;0)), "OK", "FOUT")</f>
        <v>OK</v>
      </c>
    </row>
    <row r="1371" spans="1:9" x14ac:dyDescent="0.3">
      <c r="A1371" s="2">
        <v>45726</v>
      </c>
      <c r="B1371" t="str">
        <f>TEXT(A1371,"mmmm ")</f>
        <v xml:space="preserve">maart </v>
      </c>
      <c r="C1371">
        <v>-22.4</v>
      </c>
      <c r="D1371" t="s">
        <v>82</v>
      </c>
      <c r="F1371" t="s">
        <v>18</v>
      </c>
      <c r="G1371">
        <f>IF(F1371="Uitgave", -ABS(C1371), ABS(C1371))</f>
        <v>-22.4</v>
      </c>
      <c r="H1371" t="str">
        <f>VLOOKUP(Tabel1[[#This Row],[categorie]],Lijst!A:B,2,FALSE)</f>
        <v>Vast</v>
      </c>
      <c r="I1371" t="str">
        <f>IF(OR(AND(F1371="Uitgave", C1371&lt;0), AND(F1371="Inkomst", C1371&gt;0)), "OK", "FOUT")</f>
        <v>OK</v>
      </c>
    </row>
    <row r="1372" spans="1:9" x14ac:dyDescent="0.3">
      <c r="A1372" s="2">
        <v>45727</v>
      </c>
      <c r="B1372" t="str">
        <f>TEXT(A1372,"mmmm ")</f>
        <v xml:space="preserve">maart </v>
      </c>
      <c r="C1372">
        <v>-4</v>
      </c>
      <c r="D1372" t="s">
        <v>82</v>
      </c>
      <c r="F1372" t="s">
        <v>18</v>
      </c>
      <c r="G1372">
        <f>IF(F1372="Uitgave", -ABS(C1372), ABS(C1372))</f>
        <v>-4</v>
      </c>
      <c r="H1372" t="str">
        <f>VLOOKUP(Tabel1[[#This Row],[categorie]],Lijst!A:B,2,FALSE)</f>
        <v>Vast</v>
      </c>
      <c r="I1372" t="str">
        <f>IF(OR(AND(F1372="Uitgave", C1372&lt;0), AND(F1372="Inkomst", C1372&gt;0)), "OK", "FOUT")</f>
        <v>OK</v>
      </c>
    </row>
    <row r="1373" spans="1:9" x14ac:dyDescent="0.3">
      <c r="A1373" s="2">
        <v>45727</v>
      </c>
      <c r="B1373" t="str">
        <f>TEXT(A1373,"mmmm ")</f>
        <v xml:space="preserve">maart </v>
      </c>
      <c r="C1373">
        <v>-4.5999999999999996</v>
      </c>
      <c r="D1373" t="s">
        <v>3</v>
      </c>
      <c r="F1373" t="s">
        <v>18</v>
      </c>
      <c r="G1373">
        <f>IF(F1373="Uitgave", -ABS(C1373), ABS(C1373))</f>
        <v>-4.5999999999999996</v>
      </c>
      <c r="H1373" t="str">
        <f>VLOOKUP(Tabel1[[#This Row],[categorie]],Lijst!A:B,2,FALSE)</f>
        <v>Vast</v>
      </c>
      <c r="I1373" t="str">
        <f>IF(OR(AND(F1373="Uitgave", C1373&lt;0), AND(F1373="Inkomst", C1373&gt;0)), "OK", "FOUT")</f>
        <v>OK</v>
      </c>
    </row>
    <row r="1374" spans="1:9" x14ac:dyDescent="0.3">
      <c r="A1374" s="2">
        <v>45727</v>
      </c>
      <c r="B1374" t="str">
        <f>TEXT(A1374,"mmmm ")</f>
        <v xml:space="preserve">maart </v>
      </c>
      <c r="C1374">
        <v>-12.14</v>
      </c>
      <c r="D1374" t="s">
        <v>3</v>
      </c>
      <c r="F1374" t="s">
        <v>18</v>
      </c>
      <c r="G1374">
        <f>IF(F1374="Uitgave", -ABS(C1374), ABS(C1374))</f>
        <v>-12.14</v>
      </c>
      <c r="H1374" t="str">
        <f>VLOOKUP(Tabel1[[#This Row],[categorie]],Lijst!A:B,2,FALSE)</f>
        <v>Vast</v>
      </c>
      <c r="I1374" t="str">
        <f>IF(OR(AND(F1374="Uitgave", C1374&lt;0), AND(F1374="Inkomst", C1374&gt;0)), "OK", "FOUT")</f>
        <v>OK</v>
      </c>
    </row>
    <row r="1375" spans="1:9" x14ac:dyDescent="0.3">
      <c r="A1375" s="2">
        <v>45727</v>
      </c>
      <c r="B1375" t="str">
        <f>TEXT(A1375,"mmmm ")</f>
        <v xml:space="preserve">maart </v>
      </c>
      <c r="C1375">
        <v>-12.54</v>
      </c>
      <c r="D1375" t="s">
        <v>3</v>
      </c>
      <c r="F1375" t="s">
        <v>18</v>
      </c>
      <c r="G1375">
        <f>IF(F1375="Uitgave", -ABS(C1375), ABS(C1375))</f>
        <v>-12.54</v>
      </c>
      <c r="H1375" t="str">
        <f>VLOOKUP(Tabel1[[#This Row],[categorie]],Lijst!A:B,2,FALSE)</f>
        <v>Vast</v>
      </c>
      <c r="I1375" t="str">
        <f>IF(OR(AND(F1375="Uitgave", C1375&lt;0), AND(F1375="Inkomst", C1375&gt;0)), "OK", "FOUT")</f>
        <v>OK</v>
      </c>
    </row>
    <row r="1376" spans="1:9" x14ac:dyDescent="0.3">
      <c r="A1376" s="2">
        <v>45727</v>
      </c>
      <c r="B1376" t="str">
        <f>TEXT(A1376,"mmmm ")</f>
        <v xml:space="preserve">maart </v>
      </c>
      <c r="C1376">
        <v>-50</v>
      </c>
      <c r="D1376" t="s">
        <v>75</v>
      </c>
      <c r="F1376" t="s">
        <v>18</v>
      </c>
      <c r="G1376">
        <f>IF(F1376="Uitgave", -ABS(C1376), ABS(C1376))</f>
        <v>-50</v>
      </c>
      <c r="H1376" t="str">
        <f>VLOOKUP(Tabel1[[#This Row],[categorie]],Lijst!A:B,2,FALSE)</f>
        <v>Variabel</v>
      </c>
      <c r="I1376" t="str">
        <f>IF(OR(AND(F1376="Uitgave", C1376&lt;0), AND(F1376="Inkomst", C1376&gt;0)), "OK", "FOUT")</f>
        <v>OK</v>
      </c>
    </row>
    <row r="1377" spans="1:9" x14ac:dyDescent="0.3">
      <c r="A1377" s="2">
        <v>45728</v>
      </c>
      <c r="B1377" t="str">
        <f>TEXT(A1377,"mmmm ")</f>
        <v xml:space="preserve">maart </v>
      </c>
      <c r="C1377">
        <v>-35.5</v>
      </c>
      <c r="D1377" t="s">
        <v>9</v>
      </c>
      <c r="F1377" t="s">
        <v>18</v>
      </c>
      <c r="G1377">
        <f>IF(F1377="Uitgave", -ABS(C1377), ABS(C1377))</f>
        <v>-35.5</v>
      </c>
      <c r="H1377" t="str">
        <f>VLOOKUP(Tabel1[[#This Row],[categorie]],Lijst!A:B,2,FALSE)</f>
        <v>Variabel</v>
      </c>
      <c r="I1377" t="str">
        <f>IF(OR(AND(F1377="Uitgave", C1377&lt;0), AND(F1377="Inkomst", C1377&gt;0)), "OK", "FOUT")</f>
        <v>OK</v>
      </c>
    </row>
    <row r="1378" spans="1:9" x14ac:dyDescent="0.3">
      <c r="A1378" s="2">
        <v>45728</v>
      </c>
      <c r="B1378" t="str">
        <f>TEXT(A1378,"mmmm ")</f>
        <v xml:space="preserve">maart </v>
      </c>
      <c r="C1378">
        <v>-9.35</v>
      </c>
      <c r="D1378" t="s">
        <v>75</v>
      </c>
      <c r="F1378" t="s">
        <v>18</v>
      </c>
      <c r="G1378">
        <f>IF(F1378="Uitgave", -ABS(C1378), ABS(C1378))</f>
        <v>-9.35</v>
      </c>
      <c r="H1378" t="str">
        <f>VLOOKUP(Tabel1[[#This Row],[categorie]],Lijst!A:B,2,FALSE)</f>
        <v>Variabel</v>
      </c>
      <c r="I1378" t="str">
        <f>IF(OR(AND(F1378="Uitgave", C1378&lt;0), AND(F1378="Inkomst", C1378&gt;0)), "OK", "FOUT")</f>
        <v>OK</v>
      </c>
    </row>
    <row r="1379" spans="1:9" x14ac:dyDescent="0.3">
      <c r="A1379" s="2">
        <v>45728</v>
      </c>
      <c r="B1379" t="str">
        <f>TEXT(A1379,"mmmm ")</f>
        <v xml:space="preserve">maart </v>
      </c>
      <c r="C1379">
        <v>-1.5</v>
      </c>
      <c r="D1379" t="s">
        <v>26</v>
      </c>
      <c r="F1379" t="s">
        <v>18</v>
      </c>
      <c r="G1379">
        <f>IF(F1379="Uitgave", -ABS(C1379), ABS(C1379))</f>
        <v>-1.5</v>
      </c>
      <c r="H1379" t="str">
        <f>VLOOKUP(Tabel1[[#This Row],[categorie]],Lijst!A:B,2,FALSE)</f>
        <v>Variabel</v>
      </c>
      <c r="I1379" t="str">
        <f>IF(OR(AND(F1379="Uitgave", C1379&lt;0), AND(F1379="Inkomst", C1379&gt;0)), "OK", "FOUT")</f>
        <v>OK</v>
      </c>
    </row>
    <row r="1380" spans="1:9" x14ac:dyDescent="0.3">
      <c r="A1380" s="2">
        <v>45728</v>
      </c>
      <c r="B1380" t="str">
        <f>TEXT(A1380,"mmmm ")</f>
        <v xml:space="preserve">maart </v>
      </c>
      <c r="C1380">
        <v>-26.3</v>
      </c>
      <c r="D1380" t="s">
        <v>35</v>
      </c>
      <c r="F1380" t="s">
        <v>18</v>
      </c>
      <c r="G1380">
        <f>IF(F1380="Uitgave", -ABS(C1380), ABS(C1380))</f>
        <v>-26.3</v>
      </c>
      <c r="H1380" t="str">
        <f>VLOOKUP(Tabel1[[#This Row],[categorie]],Lijst!A:B,2,FALSE)</f>
        <v>Variabel</v>
      </c>
      <c r="I1380" t="str">
        <f>IF(OR(AND(F1380="Uitgave", C1380&lt;0), AND(F1380="Inkomst", C1380&gt;0)), "OK", "FOUT")</f>
        <v>OK</v>
      </c>
    </row>
    <row r="1381" spans="1:9" x14ac:dyDescent="0.3">
      <c r="A1381" s="2">
        <v>45728</v>
      </c>
      <c r="B1381" t="str">
        <f>TEXT(A1381,"mmmm ")</f>
        <v xml:space="preserve">maart </v>
      </c>
      <c r="C1381">
        <v>-14.06</v>
      </c>
      <c r="D1381" t="s">
        <v>3</v>
      </c>
      <c r="F1381" t="s">
        <v>18</v>
      </c>
      <c r="G1381">
        <f>IF(F1381="Uitgave", -ABS(C1381), ABS(C1381))</f>
        <v>-14.06</v>
      </c>
      <c r="H1381" t="str">
        <f>VLOOKUP(Tabel1[[#This Row],[categorie]],Lijst!A:B,2,FALSE)</f>
        <v>Vast</v>
      </c>
      <c r="I1381" t="str">
        <f>IF(OR(AND(F1381="Uitgave", C1381&lt;0), AND(F1381="Inkomst", C1381&gt;0)), "OK", "FOUT")</f>
        <v>OK</v>
      </c>
    </row>
    <row r="1382" spans="1:9" x14ac:dyDescent="0.3">
      <c r="A1382" s="2">
        <v>45728</v>
      </c>
      <c r="B1382" t="str">
        <f>TEXT(A1382,"mmmm ")</f>
        <v xml:space="preserve">maart </v>
      </c>
      <c r="C1382">
        <v>-14.23</v>
      </c>
      <c r="D1382" t="s">
        <v>3</v>
      </c>
      <c r="F1382" t="s">
        <v>18</v>
      </c>
      <c r="G1382">
        <f>IF(F1382="Uitgave", -ABS(C1382), ABS(C1382))</f>
        <v>-14.23</v>
      </c>
      <c r="H1382" t="str">
        <f>VLOOKUP(Tabel1[[#This Row],[categorie]],Lijst!A:B,2,FALSE)</f>
        <v>Vast</v>
      </c>
      <c r="I1382" t="str">
        <f>IF(OR(AND(F1382="Uitgave", C1382&lt;0), AND(F1382="Inkomst", C1382&gt;0)), "OK", "FOUT")</f>
        <v>OK</v>
      </c>
    </row>
    <row r="1383" spans="1:9" x14ac:dyDescent="0.3">
      <c r="A1383" s="2">
        <v>45728</v>
      </c>
      <c r="B1383" t="str">
        <f>TEXT(A1383,"mmmm ")</f>
        <v xml:space="preserve">maart </v>
      </c>
      <c r="C1383">
        <v>-7.98</v>
      </c>
      <c r="D1383" t="s">
        <v>3</v>
      </c>
      <c r="F1383" t="s">
        <v>18</v>
      </c>
      <c r="G1383">
        <f>IF(F1383="Uitgave", -ABS(C1383), ABS(C1383))</f>
        <v>-7.98</v>
      </c>
      <c r="H1383" t="str">
        <f>VLOOKUP(Tabel1[[#This Row],[categorie]],Lijst!A:B,2,FALSE)</f>
        <v>Vast</v>
      </c>
      <c r="I1383" t="str">
        <f>IF(OR(AND(F1383="Uitgave", C1383&lt;0), AND(F1383="Inkomst", C1383&gt;0)), "OK", "FOUT")</f>
        <v>OK</v>
      </c>
    </row>
    <row r="1384" spans="1:9" x14ac:dyDescent="0.3">
      <c r="A1384" s="2">
        <v>45728</v>
      </c>
      <c r="B1384" t="str">
        <f>TEXT(A1384,"mmmm ")</f>
        <v xml:space="preserve">maart </v>
      </c>
      <c r="C1384">
        <v>-8</v>
      </c>
      <c r="D1384" t="s">
        <v>13</v>
      </c>
      <c r="F1384" t="s">
        <v>18</v>
      </c>
      <c r="G1384">
        <f>IF(F1384="Uitgave", -ABS(C1384), ABS(C1384))</f>
        <v>-8</v>
      </c>
      <c r="H1384" t="str">
        <f>VLOOKUP(Tabel1[[#This Row],[categorie]],Lijst!A:B,2,FALSE)</f>
        <v>Vast</v>
      </c>
      <c r="I1384" t="str">
        <f>IF(OR(AND(F1384="Uitgave", C1384&lt;0), AND(F1384="Inkomst", C1384&gt;0)), "OK", "FOUT")</f>
        <v>OK</v>
      </c>
    </row>
    <row r="1385" spans="1:9" x14ac:dyDescent="0.3">
      <c r="A1385" s="2">
        <v>45728</v>
      </c>
      <c r="B1385" t="str">
        <f>TEXT(A1385,"mmmm ")</f>
        <v xml:space="preserve">maart </v>
      </c>
      <c r="C1385">
        <v>-12.01</v>
      </c>
      <c r="D1385" t="s">
        <v>46</v>
      </c>
      <c r="F1385" t="s">
        <v>18</v>
      </c>
      <c r="G1385">
        <f>IF(F1385="Uitgave", -ABS(C1385), ABS(C1385))</f>
        <v>-12.01</v>
      </c>
      <c r="H1385" t="str">
        <f>VLOOKUP(Tabel1[[#This Row],[categorie]],Lijst!A:B,2,FALSE)</f>
        <v>Vast</v>
      </c>
      <c r="I1385" t="str">
        <f>IF(OR(AND(F1385="Uitgave", C1385&lt;0), AND(F1385="Inkomst", C1385&gt;0)), "OK", "FOUT")</f>
        <v>OK</v>
      </c>
    </row>
    <row r="1386" spans="1:9" x14ac:dyDescent="0.3">
      <c r="A1386" s="2">
        <v>45729</v>
      </c>
      <c r="B1386" t="str">
        <f>TEXT(A1386,"mmmm ")</f>
        <v xml:space="preserve">maart </v>
      </c>
      <c r="C1386">
        <v>-1</v>
      </c>
      <c r="D1386" t="s">
        <v>75</v>
      </c>
      <c r="F1386" t="s">
        <v>18</v>
      </c>
      <c r="G1386">
        <f>IF(F1386="Uitgave", -ABS(C1386), ABS(C1386))</f>
        <v>-1</v>
      </c>
      <c r="H1386" t="str">
        <f>VLOOKUP(Tabel1[[#This Row],[categorie]],Lijst!A:B,2,FALSE)</f>
        <v>Variabel</v>
      </c>
      <c r="I1386" t="str">
        <f>IF(OR(AND(F1386="Uitgave", C1386&lt;0), AND(F1386="Inkomst", C1386&gt;0)), "OK", "FOUT")</f>
        <v>OK</v>
      </c>
    </row>
    <row r="1387" spans="1:9" x14ac:dyDescent="0.3">
      <c r="A1387" s="2">
        <v>45729</v>
      </c>
      <c r="B1387" t="str">
        <f>TEXT(A1387,"mmmm ")</f>
        <v xml:space="preserve">maart </v>
      </c>
      <c r="C1387">
        <v>-3.75</v>
      </c>
      <c r="D1387" t="s">
        <v>35</v>
      </c>
      <c r="F1387" t="s">
        <v>18</v>
      </c>
      <c r="G1387">
        <f>IF(F1387="Uitgave", -ABS(C1387), ABS(C1387))</f>
        <v>-3.75</v>
      </c>
      <c r="H1387" t="str">
        <f>VLOOKUP(Tabel1[[#This Row],[categorie]],Lijst!A:B,2,FALSE)</f>
        <v>Variabel</v>
      </c>
      <c r="I1387" t="str">
        <f>IF(OR(AND(F1387="Uitgave", C1387&lt;0), AND(F1387="Inkomst", C1387&gt;0)), "OK", "FOUT")</f>
        <v>OK</v>
      </c>
    </row>
    <row r="1388" spans="1:9" x14ac:dyDescent="0.3">
      <c r="A1388" s="2">
        <v>45729</v>
      </c>
      <c r="B1388" t="str">
        <f>TEXT(A1388,"mmmm ")</f>
        <v xml:space="preserve">maart </v>
      </c>
      <c r="C1388">
        <v>-9.64</v>
      </c>
      <c r="D1388" t="s">
        <v>35</v>
      </c>
      <c r="F1388" t="s">
        <v>18</v>
      </c>
      <c r="G1388">
        <f>IF(F1388="Uitgave", -ABS(C1388), ABS(C1388))</f>
        <v>-9.64</v>
      </c>
      <c r="H1388" t="str">
        <f>VLOOKUP(Tabel1[[#This Row],[categorie]],Lijst!A:B,2,FALSE)</f>
        <v>Variabel</v>
      </c>
      <c r="I1388" t="str">
        <f>IF(OR(AND(F1388="Uitgave", C1388&lt;0), AND(F1388="Inkomst", C1388&gt;0)), "OK", "FOUT")</f>
        <v>OK</v>
      </c>
    </row>
    <row r="1389" spans="1:9" x14ac:dyDescent="0.3">
      <c r="A1389" s="2">
        <v>45729</v>
      </c>
      <c r="B1389" t="str">
        <f>TEXT(A1389,"mmmm ")</f>
        <v xml:space="preserve">maart </v>
      </c>
      <c r="C1389">
        <v>50</v>
      </c>
      <c r="D1389" t="s">
        <v>75</v>
      </c>
      <c r="F1389" t="s">
        <v>17</v>
      </c>
      <c r="G1389">
        <f>IF(F1389="Uitgave", -ABS(C1389), ABS(C1389))</f>
        <v>50</v>
      </c>
      <c r="H1389" t="str">
        <f>VLOOKUP(Tabel1[[#This Row],[categorie]],Lijst!A:B,2,FALSE)</f>
        <v>Variabel</v>
      </c>
      <c r="I1389" t="str">
        <f>IF(OR(AND(F1389="Uitgave", C1389&lt;0), AND(F1389="Inkomst", C1389&gt;0)), "OK", "FOUT")</f>
        <v>OK</v>
      </c>
    </row>
    <row r="1390" spans="1:9" x14ac:dyDescent="0.3">
      <c r="A1390" s="2">
        <v>45729</v>
      </c>
      <c r="B1390" t="str">
        <f>TEXT(A1390,"mmmm ")</f>
        <v xml:space="preserve">maart </v>
      </c>
      <c r="C1390">
        <v>9.35</v>
      </c>
      <c r="D1390" t="s">
        <v>75</v>
      </c>
      <c r="F1390" t="s">
        <v>17</v>
      </c>
      <c r="G1390">
        <f>IF(F1390="Uitgave", -ABS(C1390), ABS(C1390))</f>
        <v>9.35</v>
      </c>
      <c r="H1390" t="str">
        <f>VLOOKUP(Tabel1[[#This Row],[categorie]],Lijst!A:B,2,FALSE)</f>
        <v>Variabel</v>
      </c>
      <c r="I1390" t="str">
        <f>IF(OR(AND(F1390="Uitgave", C1390&lt;0), AND(F1390="Inkomst", C1390&gt;0)), "OK", "FOUT")</f>
        <v>OK</v>
      </c>
    </row>
    <row r="1391" spans="1:9" x14ac:dyDescent="0.3">
      <c r="A1391" s="2">
        <v>45729</v>
      </c>
      <c r="B1391" t="str">
        <f>TEXT(A1391,"mmmm ")</f>
        <v xml:space="preserve">maart </v>
      </c>
      <c r="C1391">
        <v>-10.59</v>
      </c>
      <c r="D1391" t="s">
        <v>3</v>
      </c>
      <c r="F1391" t="s">
        <v>18</v>
      </c>
      <c r="G1391">
        <f>IF(F1391="Uitgave", -ABS(C1391), ABS(C1391))</f>
        <v>-10.59</v>
      </c>
      <c r="H1391" t="str">
        <f>VLOOKUP(Tabel1[[#This Row],[categorie]],Lijst!A:B,2,FALSE)</f>
        <v>Vast</v>
      </c>
      <c r="I1391" t="str">
        <f>IF(OR(AND(F1391="Uitgave", C1391&lt;0), AND(F1391="Inkomst", C1391&gt;0)), "OK", "FOUT")</f>
        <v>OK</v>
      </c>
    </row>
    <row r="1392" spans="1:9" x14ac:dyDescent="0.3">
      <c r="A1392" s="2">
        <v>45729</v>
      </c>
      <c r="B1392" t="str">
        <f>TEXT(A1392,"mmmm ")</f>
        <v xml:space="preserve">maart </v>
      </c>
      <c r="C1392">
        <v>-1.5</v>
      </c>
      <c r="D1392" t="s">
        <v>26</v>
      </c>
      <c r="F1392" t="s">
        <v>18</v>
      </c>
      <c r="G1392">
        <f>IF(F1392="Uitgave", -ABS(C1392), ABS(C1392))</f>
        <v>-1.5</v>
      </c>
      <c r="H1392" t="str">
        <f>VLOOKUP(Tabel1[[#This Row],[categorie]],Lijst!A:B,2,FALSE)</f>
        <v>Variabel</v>
      </c>
      <c r="I1392" t="str">
        <f>IF(OR(AND(F1392="Uitgave", C1392&lt;0), AND(F1392="Inkomst", C1392&gt;0)), "OK", "FOUT")</f>
        <v>OK</v>
      </c>
    </row>
    <row r="1393" spans="1:9" x14ac:dyDescent="0.3">
      <c r="A1393" s="2">
        <v>45729</v>
      </c>
      <c r="B1393" t="str">
        <f>TEXT(A1393,"mmmm ")</f>
        <v xml:space="preserve">maart </v>
      </c>
      <c r="C1393">
        <v>-0.9</v>
      </c>
      <c r="D1393" t="s">
        <v>26</v>
      </c>
      <c r="F1393" t="s">
        <v>18</v>
      </c>
      <c r="G1393">
        <f>IF(F1393="Uitgave", -ABS(C1393), ABS(C1393))</f>
        <v>-0.9</v>
      </c>
      <c r="H1393" t="str">
        <f>VLOOKUP(Tabel1[[#This Row],[categorie]],Lijst!A:B,2,FALSE)</f>
        <v>Variabel</v>
      </c>
      <c r="I1393" t="str">
        <f>IF(OR(AND(F1393="Uitgave", C1393&lt;0), AND(F1393="Inkomst", C1393&gt;0)), "OK", "FOUT")</f>
        <v>OK</v>
      </c>
    </row>
    <row r="1394" spans="1:9" x14ac:dyDescent="0.3">
      <c r="A1394" s="2">
        <v>45729</v>
      </c>
      <c r="B1394" t="str">
        <f>TEXT(A1394,"mmmm ")</f>
        <v xml:space="preserve">maart </v>
      </c>
      <c r="C1394">
        <v>-13.58</v>
      </c>
      <c r="D1394" t="s">
        <v>3</v>
      </c>
      <c r="F1394" t="s">
        <v>18</v>
      </c>
      <c r="G1394">
        <f>IF(F1394="Uitgave", -ABS(C1394), ABS(C1394))</f>
        <v>-13.58</v>
      </c>
      <c r="H1394" t="str">
        <f>VLOOKUP(Tabel1[[#This Row],[categorie]],Lijst!A:B,2,FALSE)</f>
        <v>Vast</v>
      </c>
      <c r="I1394" t="str">
        <f>IF(OR(AND(F1394="Uitgave", C1394&lt;0), AND(F1394="Inkomst", C1394&gt;0)), "OK", "FOUT")</f>
        <v>OK</v>
      </c>
    </row>
    <row r="1395" spans="1:9" x14ac:dyDescent="0.3">
      <c r="A1395" s="2">
        <v>45729</v>
      </c>
      <c r="B1395" t="str">
        <f>TEXT(A1395,"mmmm ")</f>
        <v xml:space="preserve">maart </v>
      </c>
      <c r="C1395">
        <v>-5.7</v>
      </c>
      <c r="D1395" t="s">
        <v>3</v>
      </c>
      <c r="F1395" t="s">
        <v>18</v>
      </c>
      <c r="G1395">
        <f>IF(F1395="Uitgave", -ABS(C1395), ABS(C1395))</f>
        <v>-5.7</v>
      </c>
      <c r="H1395" t="str">
        <f>VLOOKUP(Tabel1[[#This Row],[categorie]],Lijst!A:B,2,FALSE)</f>
        <v>Vast</v>
      </c>
      <c r="I1395" t="str">
        <f>IF(OR(AND(F1395="Uitgave", C1395&lt;0), AND(F1395="Inkomst", C1395&gt;0)), "OK", "FOUT")</f>
        <v>OK</v>
      </c>
    </row>
    <row r="1396" spans="1:9" x14ac:dyDescent="0.3">
      <c r="A1396" s="2">
        <v>45729</v>
      </c>
      <c r="B1396" t="str">
        <f>TEXT(A1396,"mmmm ")</f>
        <v xml:space="preserve">maart </v>
      </c>
      <c r="C1396">
        <v>-77</v>
      </c>
      <c r="D1396" t="s">
        <v>45</v>
      </c>
      <c r="F1396" t="s">
        <v>18</v>
      </c>
      <c r="G1396">
        <f>IF(F1396="Uitgave", -ABS(C1396), ABS(C1396))</f>
        <v>-77</v>
      </c>
      <c r="H1396" t="str">
        <f>VLOOKUP(Tabel1[[#This Row],[categorie]],Lijst!A:B,2,FALSE)</f>
        <v>Variabel</v>
      </c>
      <c r="I1396" t="str">
        <f>IF(OR(AND(F1396="Uitgave", C1396&lt;0), AND(F1396="Inkomst", C1396&gt;0)), "OK", "FOUT")</f>
        <v>OK</v>
      </c>
    </row>
    <row r="1397" spans="1:9" x14ac:dyDescent="0.3">
      <c r="A1397" s="2">
        <v>45730</v>
      </c>
      <c r="B1397" t="str">
        <f>TEXT(A1397,"mmmm ")</f>
        <v xml:space="preserve">maart </v>
      </c>
      <c r="C1397">
        <v>-1.5</v>
      </c>
      <c r="D1397" t="s">
        <v>26</v>
      </c>
      <c r="F1397" t="s">
        <v>18</v>
      </c>
      <c r="G1397">
        <f>IF(F1397="Uitgave", -ABS(C1397), ABS(C1397))</f>
        <v>-1.5</v>
      </c>
      <c r="H1397" t="str">
        <f>VLOOKUP(Tabel1[[#This Row],[categorie]],Lijst!A:B,2,FALSE)</f>
        <v>Variabel</v>
      </c>
      <c r="I1397" t="str">
        <f>IF(OR(AND(F1397="Uitgave", C1397&lt;0), AND(F1397="Inkomst", C1397&gt;0)), "OK", "FOUT")</f>
        <v>OK</v>
      </c>
    </row>
    <row r="1398" spans="1:9" x14ac:dyDescent="0.3">
      <c r="A1398" s="2">
        <v>45730</v>
      </c>
      <c r="B1398" t="str">
        <f>TEXT(A1398,"mmmm ")</f>
        <v xml:space="preserve">maart </v>
      </c>
      <c r="C1398">
        <v>-27.54</v>
      </c>
      <c r="D1398" t="s">
        <v>3</v>
      </c>
      <c r="F1398" t="s">
        <v>18</v>
      </c>
      <c r="G1398">
        <f>IF(F1398="Uitgave", -ABS(C1398), ABS(C1398))</f>
        <v>-27.54</v>
      </c>
      <c r="H1398" t="str">
        <f>VLOOKUP(Tabel1[[#This Row],[categorie]],Lijst!A:B,2,FALSE)</f>
        <v>Vast</v>
      </c>
      <c r="I1398" t="str">
        <f>IF(OR(AND(F1398="Uitgave", C1398&lt;0), AND(F1398="Inkomst", C1398&gt;0)), "OK", "FOUT")</f>
        <v>OK</v>
      </c>
    </row>
    <row r="1399" spans="1:9" x14ac:dyDescent="0.3">
      <c r="A1399" s="2">
        <v>45730</v>
      </c>
      <c r="B1399" t="str">
        <f>TEXT(A1399,"mmmm ")</f>
        <v xml:space="preserve">maart </v>
      </c>
      <c r="C1399">
        <v>-1.5</v>
      </c>
      <c r="D1399" t="s">
        <v>26</v>
      </c>
      <c r="F1399" t="s">
        <v>18</v>
      </c>
      <c r="G1399">
        <f>IF(F1399="Uitgave", -ABS(C1399), ABS(C1399))</f>
        <v>-1.5</v>
      </c>
      <c r="H1399" t="str">
        <f>VLOOKUP(Tabel1[[#This Row],[categorie]],Lijst!A:B,2,FALSE)</f>
        <v>Variabel</v>
      </c>
      <c r="I1399" t="str">
        <f>IF(OR(AND(F1399="Uitgave", C1399&lt;0), AND(F1399="Inkomst", C1399&gt;0)), "OK", "FOUT")</f>
        <v>OK</v>
      </c>
    </row>
    <row r="1400" spans="1:9" x14ac:dyDescent="0.3">
      <c r="A1400" s="2">
        <v>45730</v>
      </c>
      <c r="B1400" t="str">
        <f>TEXT(A1400,"mmmm ")</f>
        <v xml:space="preserve">maart </v>
      </c>
      <c r="C1400">
        <v>-11.57</v>
      </c>
      <c r="D1400" t="s">
        <v>35</v>
      </c>
      <c r="F1400" t="s">
        <v>18</v>
      </c>
      <c r="G1400">
        <f>IF(F1400="Uitgave", -ABS(C1400), ABS(C1400))</f>
        <v>-11.57</v>
      </c>
      <c r="H1400" t="str">
        <f>VLOOKUP(Tabel1[[#This Row],[categorie]],Lijst!A:B,2,FALSE)</f>
        <v>Variabel</v>
      </c>
      <c r="I1400" t="str">
        <f>IF(OR(AND(F1400="Uitgave", C1400&lt;0), AND(F1400="Inkomst", C1400&gt;0)), "OK", "FOUT")</f>
        <v>OK</v>
      </c>
    </row>
    <row r="1401" spans="1:9" x14ac:dyDescent="0.3">
      <c r="A1401" s="2">
        <v>45732</v>
      </c>
      <c r="B1401" t="str">
        <f>TEXT(A1401,"mmmm ")</f>
        <v xml:space="preserve">maart </v>
      </c>
      <c r="C1401">
        <v>-7.8</v>
      </c>
      <c r="D1401" t="s">
        <v>3</v>
      </c>
      <c r="F1401" t="s">
        <v>18</v>
      </c>
      <c r="G1401">
        <f>IF(F1401="Uitgave", -ABS(C1401), ABS(C1401))</f>
        <v>-7.8</v>
      </c>
      <c r="H1401" t="str">
        <f>VLOOKUP(Tabel1[[#This Row],[categorie]],Lijst!A:B,2,FALSE)</f>
        <v>Vast</v>
      </c>
      <c r="I1401" t="str">
        <f>IF(OR(AND(F1401="Uitgave", C1401&lt;0), AND(F1401="Inkomst", C1401&gt;0)), "OK", "FOUT")</f>
        <v>OK</v>
      </c>
    </row>
    <row r="1402" spans="1:9" x14ac:dyDescent="0.3">
      <c r="A1402" s="2">
        <v>45732</v>
      </c>
      <c r="B1402" t="str">
        <f>TEXT(A1402,"mmmm ")</f>
        <v xml:space="preserve">maart </v>
      </c>
      <c r="C1402">
        <v>-150</v>
      </c>
      <c r="D1402" t="s">
        <v>48</v>
      </c>
      <c r="F1402" t="s">
        <v>18</v>
      </c>
      <c r="G1402">
        <f>IF(F1402="Uitgave", -ABS(C1402), ABS(C1402))</f>
        <v>-150</v>
      </c>
      <c r="H1402" t="str">
        <f>VLOOKUP(Tabel1[[#This Row],[categorie]],Lijst!A:B,2,FALSE)</f>
        <v>Variabel</v>
      </c>
      <c r="I1402" t="str">
        <f>IF(OR(AND(F1402="Uitgave", C1402&lt;0), AND(F1402="Inkomst", C1402&gt;0)), "OK", "FOUT")</f>
        <v>OK</v>
      </c>
    </row>
    <row r="1403" spans="1:9" x14ac:dyDescent="0.3">
      <c r="A1403" s="2">
        <v>45733</v>
      </c>
      <c r="B1403" t="str">
        <f>TEXT(A1403,"mmmm ")</f>
        <v xml:space="preserve">maart </v>
      </c>
      <c r="C1403">
        <v>-58.9</v>
      </c>
      <c r="D1403" t="s">
        <v>9</v>
      </c>
      <c r="F1403" t="s">
        <v>18</v>
      </c>
      <c r="G1403">
        <f>IF(F1403="Uitgave", -ABS(C1403), ABS(C1403))</f>
        <v>-58.9</v>
      </c>
      <c r="H1403" t="str">
        <f>VLOOKUP(Tabel1[[#This Row],[categorie]],Lijst!A:B,2,FALSE)</f>
        <v>Variabel</v>
      </c>
      <c r="I1403" t="str">
        <f>IF(OR(AND(F1403="Uitgave", C1403&lt;0), AND(F1403="Inkomst", C1403&gt;0)), "OK", "FOUT")</f>
        <v>OK</v>
      </c>
    </row>
    <row r="1404" spans="1:9" x14ac:dyDescent="0.3">
      <c r="A1404" s="2">
        <v>45733</v>
      </c>
      <c r="B1404" t="str">
        <f>TEXT(A1404,"mmmm ")</f>
        <v xml:space="preserve">maart </v>
      </c>
      <c r="C1404">
        <v>-5.3</v>
      </c>
      <c r="D1404" t="s">
        <v>13</v>
      </c>
      <c r="F1404" t="s">
        <v>18</v>
      </c>
      <c r="G1404">
        <f>IF(F1404="Uitgave", -ABS(C1404), ABS(C1404))</f>
        <v>-5.3</v>
      </c>
      <c r="H1404" t="str">
        <f>VLOOKUP(Tabel1[[#This Row],[categorie]],Lijst!A:B,2,FALSE)</f>
        <v>Vast</v>
      </c>
      <c r="I1404" t="str">
        <f>IF(OR(AND(F1404="Uitgave", C1404&lt;0), AND(F1404="Inkomst", C1404&gt;0)), "OK", "FOUT")</f>
        <v>OK</v>
      </c>
    </row>
    <row r="1405" spans="1:9" x14ac:dyDescent="0.3">
      <c r="A1405" s="2">
        <v>45733</v>
      </c>
      <c r="B1405" t="str">
        <f>TEXT(A1405,"mmmm ")</f>
        <v xml:space="preserve">maart </v>
      </c>
      <c r="C1405">
        <v>-5</v>
      </c>
      <c r="D1405" t="s">
        <v>13</v>
      </c>
      <c r="F1405" t="s">
        <v>18</v>
      </c>
      <c r="G1405">
        <f>IF(F1405="Uitgave", -ABS(C1405), ABS(C1405))</f>
        <v>-5</v>
      </c>
      <c r="H1405" t="str">
        <f>VLOOKUP(Tabel1[[#This Row],[categorie]],Lijst!A:B,2,FALSE)</f>
        <v>Vast</v>
      </c>
      <c r="I1405" t="str">
        <f>IF(OR(AND(F1405="Uitgave", C1405&lt;0), AND(F1405="Inkomst", C1405&gt;0)), "OK", "FOUT")</f>
        <v>OK</v>
      </c>
    </row>
    <row r="1406" spans="1:9" x14ac:dyDescent="0.3">
      <c r="A1406" s="2">
        <v>45733</v>
      </c>
      <c r="B1406" t="str">
        <f>TEXT(A1406,"mmmm ")</f>
        <v xml:space="preserve">maart </v>
      </c>
      <c r="C1406">
        <v>-67.349999999999994</v>
      </c>
      <c r="D1406" t="s">
        <v>14</v>
      </c>
      <c r="F1406" t="s">
        <v>18</v>
      </c>
      <c r="G1406">
        <f>IF(F1406="Uitgave", -ABS(C1406), ABS(C1406))</f>
        <v>-67.349999999999994</v>
      </c>
      <c r="H1406" t="str">
        <f>VLOOKUP(Tabel1[[#This Row],[categorie]],Lijst!A:B,2,FALSE)</f>
        <v>Variabel</v>
      </c>
      <c r="I1406" t="str">
        <f>IF(OR(AND(F1406="Uitgave", C1406&lt;0), AND(F1406="Inkomst", C1406&gt;0)), "OK", "FOUT")</f>
        <v>OK</v>
      </c>
    </row>
    <row r="1407" spans="1:9" x14ac:dyDescent="0.3">
      <c r="A1407" s="2">
        <v>45733</v>
      </c>
      <c r="B1407" t="str">
        <f>TEXT(A1407,"mmmm ")</f>
        <v xml:space="preserve">maart </v>
      </c>
      <c r="C1407">
        <v>-17.86</v>
      </c>
      <c r="D1407" t="s">
        <v>3</v>
      </c>
      <c r="F1407" t="s">
        <v>18</v>
      </c>
      <c r="G1407">
        <f>IF(F1407="Uitgave", -ABS(C1407), ABS(C1407))</f>
        <v>-17.86</v>
      </c>
      <c r="H1407" t="str">
        <f>VLOOKUP(Tabel1[[#This Row],[categorie]],Lijst!A:B,2,FALSE)</f>
        <v>Vast</v>
      </c>
      <c r="I1407" t="str">
        <f>IF(OR(AND(F1407="Uitgave", C1407&lt;0), AND(F1407="Inkomst", C1407&gt;0)), "OK", "FOUT")</f>
        <v>OK</v>
      </c>
    </row>
    <row r="1408" spans="1:9" x14ac:dyDescent="0.3">
      <c r="A1408" s="2">
        <v>45733</v>
      </c>
      <c r="B1408" t="str">
        <f>TEXT(A1408,"mmmm ")</f>
        <v xml:space="preserve">maart </v>
      </c>
      <c r="C1408">
        <v>-2.0099999999999998</v>
      </c>
      <c r="D1408" t="s">
        <v>3</v>
      </c>
      <c r="F1408" t="s">
        <v>18</v>
      </c>
      <c r="G1408">
        <f>IF(F1408="Uitgave", -ABS(C1408), ABS(C1408))</f>
        <v>-2.0099999999999998</v>
      </c>
      <c r="H1408" t="str">
        <f>VLOOKUP(Tabel1[[#This Row],[categorie]],Lijst!A:B,2,FALSE)</f>
        <v>Vast</v>
      </c>
      <c r="I1408" t="str">
        <f>IF(OR(AND(F1408="Uitgave", C1408&lt;0), AND(F1408="Inkomst", C1408&gt;0)), "OK", "FOUT")</f>
        <v>OK</v>
      </c>
    </row>
    <row r="1409" spans="1:9" x14ac:dyDescent="0.3">
      <c r="A1409" s="2">
        <v>45733</v>
      </c>
      <c r="B1409" t="str">
        <f>TEXT(A1409,"mmmm ")</f>
        <v xml:space="preserve">maart </v>
      </c>
      <c r="C1409">
        <v>-15</v>
      </c>
      <c r="D1409" t="s">
        <v>14</v>
      </c>
      <c r="F1409" t="s">
        <v>18</v>
      </c>
      <c r="G1409">
        <f>IF(F1409="Uitgave", -ABS(C1409), ABS(C1409))</f>
        <v>-15</v>
      </c>
      <c r="H1409" t="str">
        <f>VLOOKUP(Tabel1[[#This Row],[categorie]],Lijst!A:B,2,FALSE)</f>
        <v>Variabel</v>
      </c>
      <c r="I1409" t="str">
        <f>IF(OR(AND(F1409="Uitgave", C1409&lt;0), AND(F1409="Inkomst", C1409&gt;0)), "OK", "FOUT")</f>
        <v>OK</v>
      </c>
    </row>
    <row r="1410" spans="1:9" x14ac:dyDescent="0.3">
      <c r="A1410" s="2">
        <v>45733</v>
      </c>
      <c r="B1410" t="str">
        <f>TEXT(A1410,"mmmm ")</f>
        <v xml:space="preserve">maart </v>
      </c>
      <c r="C1410">
        <v>-7.5</v>
      </c>
      <c r="D1410" t="s">
        <v>3</v>
      </c>
      <c r="F1410" t="s">
        <v>18</v>
      </c>
      <c r="G1410">
        <f>IF(F1410="Uitgave", -ABS(C1410), ABS(C1410))</f>
        <v>-7.5</v>
      </c>
      <c r="H1410" t="str">
        <f>VLOOKUP(Tabel1[[#This Row],[categorie]],Lijst!A:B,2,FALSE)</f>
        <v>Vast</v>
      </c>
      <c r="I1410" t="str">
        <f>IF(OR(AND(F1410="Uitgave", C1410&lt;0), AND(F1410="Inkomst", C1410&gt;0)), "OK", "FOUT")</f>
        <v>OK</v>
      </c>
    </row>
    <row r="1411" spans="1:9" x14ac:dyDescent="0.3">
      <c r="A1411" s="2">
        <v>45733</v>
      </c>
      <c r="B1411" t="str">
        <f>TEXT(A1411,"mmmm ")</f>
        <v xml:space="preserve">maart </v>
      </c>
      <c r="C1411">
        <v>-5.95</v>
      </c>
      <c r="D1411" t="s">
        <v>56</v>
      </c>
      <c r="F1411" t="s">
        <v>18</v>
      </c>
      <c r="G1411">
        <f>IF(F1411="Uitgave", -ABS(C1411), ABS(C1411))</f>
        <v>-5.95</v>
      </c>
      <c r="H1411" t="str">
        <f>VLOOKUP(Tabel1[[#This Row],[categorie]],Lijst!A:B,2,FALSE)</f>
        <v>Variabel</v>
      </c>
      <c r="I1411" t="str">
        <f>IF(OR(AND(F1411="Uitgave", C1411&lt;0), AND(F1411="Inkomst", C1411&gt;0)), "OK", "FOUT")</f>
        <v>OK</v>
      </c>
    </row>
    <row r="1412" spans="1:9" x14ac:dyDescent="0.3">
      <c r="A1412" s="2">
        <v>45733</v>
      </c>
      <c r="B1412" t="str">
        <f>TEXT(A1412,"mmmm ")</f>
        <v xml:space="preserve">maart </v>
      </c>
      <c r="C1412">
        <v>-254.85</v>
      </c>
      <c r="D1412" t="s">
        <v>14</v>
      </c>
      <c r="F1412" t="s">
        <v>18</v>
      </c>
      <c r="G1412">
        <f>IF(F1412="Uitgave", -ABS(C1412), ABS(C1412))</f>
        <v>-254.85</v>
      </c>
      <c r="H1412" t="str">
        <f>VLOOKUP(Tabel1[[#This Row],[categorie]],Lijst!A:B,2,FALSE)</f>
        <v>Variabel</v>
      </c>
      <c r="I1412" t="str">
        <f>IF(OR(AND(F1412="Uitgave", C1412&lt;0), AND(F1412="Inkomst", C1412&gt;0)), "OK", "FOUT")</f>
        <v>OK</v>
      </c>
    </row>
    <row r="1413" spans="1:9" x14ac:dyDescent="0.3">
      <c r="A1413" s="2">
        <v>45733</v>
      </c>
      <c r="B1413" t="str">
        <f>TEXT(A1413,"mmmm ")</f>
        <v xml:space="preserve">maart </v>
      </c>
      <c r="C1413">
        <v>-16.489999999999998</v>
      </c>
      <c r="D1413" t="s">
        <v>3</v>
      </c>
      <c r="F1413" t="s">
        <v>18</v>
      </c>
      <c r="G1413">
        <f>IF(F1413="Uitgave", -ABS(C1413), ABS(C1413))</f>
        <v>-16.489999999999998</v>
      </c>
      <c r="H1413" t="str">
        <f>VLOOKUP(Tabel1[[#This Row],[categorie]],Lijst!A:B,2,FALSE)</f>
        <v>Vast</v>
      </c>
      <c r="I1413" t="str">
        <f>IF(OR(AND(F1413="Uitgave", C1413&lt;0), AND(F1413="Inkomst", C1413&gt;0)), "OK", "FOUT")</f>
        <v>OK</v>
      </c>
    </row>
    <row r="1414" spans="1:9" x14ac:dyDescent="0.3">
      <c r="A1414" s="2">
        <v>45733</v>
      </c>
      <c r="B1414" t="str">
        <f>TEXT(A1414,"mmmm ")</f>
        <v xml:space="preserve">maart </v>
      </c>
      <c r="C1414">
        <v>-5.48</v>
      </c>
      <c r="D1414" t="s">
        <v>3</v>
      </c>
      <c r="F1414" t="s">
        <v>18</v>
      </c>
      <c r="G1414">
        <f>IF(F1414="Uitgave", -ABS(C1414), ABS(C1414))</f>
        <v>-5.48</v>
      </c>
      <c r="H1414" t="str">
        <f>VLOOKUP(Tabel1[[#This Row],[categorie]],Lijst!A:B,2,FALSE)</f>
        <v>Vast</v>
      </c>
      <c r="I1414" t="str">
        <f>IF(OR(AND(F1414="Uitgave", C1414&lt;0), AND(F1414="Inkomst", C1414&gt;0)), "OK", "FOUT")</f>
        <v>OK</v>
      </c>
    </row>
    <row r="1415" spans="1:9" x14ac:dyDescent="0.3">
      <c r="A1415" s="2">
        <v>45733</v>
      </c>
      <c r="B1415" t="str">
        <f>TEXT(A1415,"mmmm ")</f>
        <v xml:space="preserve">maart </v>
      </c>
      <c r="C1415">
        <v>-81.66</v>
      </c>
      <c r="D1415" t="s">
        <v>33</v>
      </c>
      <c r="F1415" t="s">
        <v>18</v>
      </c>
      <c r="G1415">
        <f>IF(F1415="Uitgave", -ABS(C1415), ABS(C1415))</f>
        <v>-81.66</v>
      </c>
      <c r="H1415" t="str">
        <f>VLOOKUP(Tabel1[[#This Row],[categorie]],Lijst!A:B,2,FALSE)</f>
        <v>Vast</v>
      </c>
      <c r="I1415" t="str">
        <f>IF(OR(AND(F1415="Uitgave", C1415&lt;0), AND(F1415="Inkomst", C1415&gt;0)), "OK", "FOUT")</f>
        <v>OK</v>
      </c>
    </row>
    <row r="1416" spans="1:9" x14ac:dyDescent="0.3">
      <c r="A1416" s="2">
        <v>45733</v>
      </c>
      <c r="B1416" t="str">
        <f>TEXT(A1416,"mmmm ")</f>
        <v xml:space="preserve">maart </v>
      </c>
      <c r="C1416">
        <v>-85</v>
      </c>
      <c r="D1416" t="s">
        <v>33</v>
      </c>
      <c r="F1416" t="s">
        <v>18</v>
      </c>
      <c r="G1416">
        <f>IF(F1416="Uitgave", -ABS(C1416), ABS(C1416))</f>
        <v>-85</v>
      </c>
      <c r="H1416" t="str">
        <f>VLOOKUP(Tabel1[[#This Row],[categorie]],Lijst!A:B,2,FALSE)</f>
        <v>Vast</v>
      </c>
      <c r="I1416" t="str">
        <f>IF(OR(AND(F1416="Uitgave", C1416&lt;0), AND(F1416="Inkomst", C1416&gt;0)), "OK", "FOUT")</f>
        <v>OK</v>
      </c>
    </row>
    <row r="1417" spans="1:9" x14ac:dyDescent="0.3">
      <c r="A1417" s="2">
        <v>45733</v>
      </c>
      <c r="B1417" t="str">
        <f>TEXT(A1417,"mmmm ")</f>
        <v xml:space="preserve">maart </v>
      </c>
      <c r="C1417">
        <v>-33.549999999999997</v>
      </c>
      <c r="D1417" t="s">
        <v>8</v>
      </c>
      <c r="F1417" t="s">
        <v>18</v>
      </c>
      <c r="G1417">
        <f>IF(F1417="Uitgave", -ABS(C1417), ABS(C1417))</f>
        <v>-33.549999999999997</v>
      </c>
      <c r="H1417" t="str">
        <f>VLOOKUP(Tabel1[[#This Row],[categorie]],Lijst!A:B,2,FALSE)</f>
        <v>Vast</v>
      </c>
      <c r="I1417" t="str">
        <f>IF(OR(AND(F1417="Uitgave", C1417&lt;0), AND(F1417="Inkomst", C1417&gt;0)), "OK", "FOUT")</f>
        <v>OK</v>
      </c>
    </row>
    <row r="1418" spans="1:9" x14ac:dyDescent="0.3">
      <c r="A1418" s="2">
        <v>45733</v>
      </c>
      <c r="B1418" t="str">
        <f>TEXT(A1418,"mmmm ")</f>
        <v xml:space="preserve">maart </v>
      </c>
      <c r="C1418">
        <v>-21.94</v>
      </c>
      <c r="D1418" t="s">
        <v>9</v>
      </c>
      <c r="F1418" t="s">
        <v>18</v>
      </c>
      <c r="G1418">
        <f>IF(F1418="Uitgave", -ABS(C1418), ABS(C1418))</f>
        <v>-21.94</v>
      </c>
      <c r="H1418" t="str">
        <f>VLOOKUP(Tabel1[[#This Row],[categorie]],Lijst!A:B,2,FALSE)</f>
        <v>Variabel</v>
      </c>
      <c r="I1418" t="str">
        <f>IF(OR(AND(F1418="Uitgave", C1418&lt;0), AND(F1418="Inkomst", C1418&gt;0)), "OK", "FOUT")</f>
        <v>OK</v>
      </c>
    </row>
    <row r="1419" spans="1:9" x14ac:dyDescent="0.3">
      <c r="A1419" s="2">
        <v>45734</v>
      </c>
      <c r="B1419" t="str">
        <f>TEXT(A1419,"mmmm ")</f>
        <v xml:space="preserve">maart </v>
      </c>
      <c r="C1419">
        <v>-138.21</v>
      </c>
      <c r="D1419" t="s">
        <v>11</v>
      </c>
      <c r="F1419" t="s">
        <v>18</v>
      </c>
      <c r="G1419">
        <f>IF(F1419="Uitgave", -ABS(C1419), ABS(C1419))</f>
        <v>-138.21</v>
      </c>
      <c r="H1419" t="str">
        <f>VLOOKUP(Tabel1[[#This Row],[categorie]],Lijst!A:B,2,FALSE)</f>
        <v>Vast</v>
      </c>
      <c r="I1419" t="str">
        <f>IF(OR(AND(F1419="Uitgave", C1419&lt;0), AND(F1419="Inkomst", C1419&gt;0)), "OK", "FOUT")</f>
        <v>OK</v>
      </c>
    </row>
    <row r="1420" spans="1:9" x14ac:dyDescent="0.3">
      <c r="A1420" s="2">
        <v>45734</v>
      </c>
      <c r="B1420" t="str">
        <f>TEXT(A1420,"mmmm ")</f>
        <v xml:space="preserve">maart </v>
      </c>
      <c r="C1420">
        <v>-10.59</v>
      </c>
      <c r="D1420" t="s">
        <v>3</v>
      </c>
      <c r="F1420" t="s">
        <v>18</v>
      </c>
      <c r="G1420">
        <f>IF(F1420="Uitgave", -ABS(C1420), ABS(C1420))</f>
        <v>-10.59</v>
      </c>
      <c r="H1420" t="str">
        <f>VLOOKUP(Tabel1[[#This Row],[categorie]],Lijst!A:B,2,FALSE)</f>
        <v>Vast</v>
      </c>
      <c r="I1420" t="str">
        <f>IF(OR(AND(F1420="Uitgave", C1420&lt;0), AND(F1420="Inkomst", C1420&gt;0)), "OK", "FOUT")</f>
        <v>OK</v>
      </c>
    </row>
    <row r="1421" spans="1:9" x14ac:dyDescent="0.3">
      <c r="A1421" s="2">
        <v>45734</v>
      </c>
      <c r="B1421" t="str">
        <f>TEXT(A1421,"mmmm ")</f>
        <v xml:space="preserve">maart </v>
      </c>
      <c r="C1421">
        <v>-8.81</v>
      </c>
      <c r="D1421" t="s">
        <v>3</v>
      </c>
      <c r="F1421" t="s">
        <v>18</v>
      </c>
      <c r="G1421">
        <f>IF(F1421="Uitgave", -ABS(C1421), ABS(C1421))</f>
        <v>-8.81</v>
      </c>
      <c r="H1421" t="str">
        <f>VLOOKUP(Tabel1[[#This Row],[categorie]],Lijst!A:B,2,FALSE)</f>
        <v>Vast</v>
      </c>
      <c r="I1421" t="str">
        <f>IF(OR(AND(F1421="Uitgave", C1421&lt;0), AND(F1421="Inkomst", C1421&gt;0)), "OK", "FOUT")</f>
        <v>OK</v>
      </c>
    </row>
    <row r="1422" spans="1:9" x14ac:dyDescent="0.3">
      <c r="A1422" s="2">
        <v>45734</v>
      </c>
      <c r="B1422" t="str">
        <f>TEXT(A1422,"mmmm ")</f>
        <v xml:space="preserve">maart </v>
      </c>
      <c r="C1422">
        <v>-6.39</v>
      </c>
      <c r="D1422" t="s">
        <v>3</v>
      </c>
      <c r="F1422" t="s">
        <v>18</v>
      </c>
      <c r="G1422">
        <f>IF(F1422="Uitgave", -ABS(C1422), ABS(C1422))</f>
        <v>-6.39</v>
      </c>
      <c r="H1422" t="str">
        <f>VLOOKUP(Tabel1[[#This Row],[categorie]],Lijst!A:B,2,FALSE)</f>
        <v>Vast</v>
      </c>
      <c r="I1422" t="str">
        <f>IF(OR(AND(F1422="Uitgave", C1422&lt;0), AND(F1422="Inkomst", C1422&gt;0)), "OK", "FOUT")</f>
        <v>OK</v>
      </c>
    </row>
    <row r="1423" spans="1:9" x14ac:dyDescent="0.3">
      <c r="A1423" s="2">
        <v>45734</v>
      </c>
      <c r="B1423" t="str">
        <f>TEXT(A1423,"mmmm ")</f>
        <v xml:space="preserve">maart </v>
      </c>
      <c r="C1423">
        <v>-1.5</v>
      </c>
      <c r="D1423" t="s">
        <v>26</v>
      </c>
      <c r="F1423" t="s">
        <v>18</v>
      </c>
      <c r="G1423">
        <f>IF(F1423="Uitgave", -ABS(C1423), ABS(C1423))</f>
        <v>-1.5</v>
      </c>
      <c r="H1423" t="str">
        <f>VLOOKUP(Tabel1[[#This Row],[categorie]],Lijst!A:B,2,FALSE)</f>
        <v>Variabel</v>
      </c>
      <c r="I1423" t="str">
        <f>IF(OR(AND(F1423="Uitgave", C1423&lt;0), AND(F1423="Inkomst", C1423&gt;0)), "OK", "FOUT")</f>
        <v>OK</v>
      </c>
    </row>
    <row r="1424" spans="1:9" x14ac:dyDescent="0.3">
      <c r="A1424" s="2">
        <v>45734</v>
      </c>
      <c r="B1424" t="str">
        <f>TEXT(A1424,"mmmm ")</f>
        <v xml:space="preserve">maart </v>
      </c>
      <c r="C1424">
        <v>-0.5</v>
      </c>
      <c r="D1424" t="s">
        <v>26</v>
      </c>
      <c r="F1424" t="s">
        <v>18</v>
      </c>
      <c r="G1424">
        <f>IF(F1424="Uitgave", -ABS(C1424), ABS(C1424))</f>
        <v>-0.5</v>
      </c>
      <c r="H1424" t="str">
        <f>VLOOKUP(Tabel1[[#This Row],[categorie]],Lijst!A:B,2,FALSE)</f>
        <v>Variabel</v>
      </c>
      <c r="I1424" t="str">
        <f>IF(OR(AND(F1424="Uitgave", C1424&lt;0), AND(F1424="Inkomst", C1424&gt;0)), "OK", "FOUT")</f>
        <v>OK</v>
      </c>
    </row>
    <row r="1425" spans="1:9" x14ac:dyDescent="0.3">
      <c r="A1425" s="2">
        <v>45734</v>
      </c>
      <c r="B1425" t="str">
        <f>TEXT(A1425,"mmmm ")</f>
        <v xml:space="preserve">maart </v>
      </c>
      <c r="C1425">
        <v>-0.5</v>
      </c>
      <c r="D1425" t="s">
        <v>26</v>
      </c>
      <c r="F1425" t="s">
        <v>18</v>
      </c>
      <c r="G1425">
        <f>IF(F1425="Uitgave", -ABS(C1425), ABS(C1425))</f>
        <v>-0.5</v>
      </c>
      <c r="H1425" t="str">
        <f>VLOOKUP(Tabel1[[#This Row],[categorie]],Lijst!A:B,2,FALSE)</f>
        <v>Variabel</v>
      </c>
      <c r="I1425" t="str">
        <f>IF(OR(AND(F1425="Uitgave", C1425&lt;0), AND(F1425="Inkomst", C1425&gt;0)), "OK", "FOUT")</f>
        <v>OK</v>
      </c>
    </row>
    <row r="1426" spans="1:9" x14ac:dyDescent="0.3">
      <c r="A1426" s="2">
        <v>45734</v>
      </c>
      <c r="B1426" t="str">
        <f>TEXT(A1426,"mmmm ")</f>
        <v xml:space="preserve">maart </v>
      </c>
      <c r="C1426">
        <v>4.5999999999999996</v>
      </c>
      <c r="D1426" t="s">
        <v>75</v>
      </c>
      <c r="F1426" t="s">
        <v>17</v>
      </c>
      <c r="G1426">
        <f>IF(F1426="Uitgave", -ABS(C1426), ABS(C1426))</f>
        <v>4.5999999999999996</v>
      </c>
      <c r="H1426" t="str">
        <f>VLOOKUP(Tabel1[[#This Row],[categorie]],Lijst!A:B,2,FALSE)</f>
        <v>Variabel</v>
      </c>
      <c r="I1426" t="str">
        <f>IF(OR(AND(F1426="Uitgave", C1426&lt;0), AND(F1426="Inkomst", C1426&gt;0)), "OK", "FOUT")</f>
        <v>OK</v>
      </c>
    </row>
    <row r="1427" spans="1:9" x14ac:dyDescent="0.3">
      <c r="A1427" s="2">
        <v>45734</v>
      </c>
      <c r="B1427" t="str">
        <f>TEXT(A1427,"mmmm ")</f>
        <v xml:space="preserve">maart </v>
      </c>
      <c r="C1427">
        <v>-55.97</v>
      </c>
      <c r="D1427" t="s">
        <v>30</v>
      </c>
      <c r="F1427" t="s">
        <v>18</v>
      </c>
      <c r="G1427">
        <f>IF(F1427="Uitgave", -ABS(C1427), ABS(C1427))</f>
        <v>-55.97</v>
      </c>
      <c r="H1427" t="str">
        <f>VLOOKUP(Tabel1[[#This Row],[categorie]],Lijst!A:B,2,FALSE)</f>
        <v>Vast</v>
      </c>
      <c r="I1427" t="str">
        <f>IF(OR(AND(F1427="Uitgave", C1427&lt;0), AND(F1427="Inkomst", C1427&gt;0)), "OK", "FOUT")</f>
        <v>OK</v>
      </c>
    </row>
    <row r="1428" spans="1:9" x14ac:dyDescent="0.3">
      <c r="A1428" s="2">
        <v>45734</v>
      </c>
      <c r="B1428" t="str">
        <f>TEXT(A1428,"mmmm ")</f>
        <v xml:space="preserve">maart </v>
      </c>
      <c r="C1428">
        <v>-4.7</v>
      </c>
      <c r="D1428" t="s">
        <v>9</v>
      </c>
      <c r="F1428" t="s">
        <v>18</v>
      </c>
      <c r="G1428">
        <f>IF(F1428="Uitgave", -ABS(C1428), ABS(C1428))</f>
        <v>-4.7</v>
      </c>
      <c r="H1428" t="str">
        <f>VLOOKUP(Tabel1[[#This Row],[categorie]],Lijst!A:B,2,FALSE)</f>
        <v>Variabel</v>
      </c>
      <c r="I1428" t="str">
        <f>IF(OR(AND(F1428="Uitgave", C1428&lt;0), AND(F1428="Inkomst", C1428&gt;0)), "OK", "FOUT")</f>
        <v>OK</v>
      </c>
    </row>
    <row r="1429" spans="1:9" x14ac:dyDescent="0.3">
      <c r="A1429" s="2">
        <v>45735</v>
      </c>
      <c r="B1429" t="str">
        <f>TEXT(A1429,"mmmm ")</f>
        <v xml:space="preserve">maart </v>
      </c>
      <c r="C1429">
        <v>-1.26</v>
      </c>
      <c r="D1429" t="s">
        <v>3</v>
      </c>
      <c r="F1429" t="s">
        <v>18</v>
      </c>
      <c r="G1429">
        <f>IF(F1429="Uitgave", -ABS(C1429), ABS(C1429))</f>
        <v>-1.26</v>
      </c>
      <c r="H1429" t="str">
        <f>VLOOKUP(Tabel1[[#This Row],[categorie]],Lijst!A:B,2,FALSE)</f>
        <v>Vast</v>
      </c>
      <c r="I1429" t="str">
        <f>IF(OR(AND(F1429="Uitgave", C1429&lt;0), AND(F1429="Inkomst", C1429&gt;0)), "OK", "FOUT")</f>
        <v>OK</v>
      </c>
    </row>
    <row r="1430" spans="1:9" x14ac:dyDescent="0.3">
      <c r="A1430" s="2">
        <v>45735</v>
      </c>
      <c r="B1430" t="str">
        <f>TEXT(A1430,"mmmm ")</f>
        <v xml:space="preserve">maart </v>
      </c>
      <c r="C1430">
        <v>-1.5</v>
      </c>
      <c r="D1430" t="s">
        <v>26</v>
      </c>
      <c r="F1430" t="s">
        <v>18</v>
      </c>
      <c r="G1430">
        <f>IF(F1430="Uitgave", -ABS(C1430), ABS(C1430))</f>
        <v>-1.5</v>
      </c>
      <c r="H1430" t="str">
        <f>VLOOKUP(Tabel1[[#This Row],[categorie]],Lijst!A:B,2,FALSE)</f>
        <v>Variabel</v>
      </c>
      <c r="I1430" t="str">
        <f>IF(OR(AND(F1430="Uitgave", C1430&lt;0), AND(F1430="Inkomst", C1430&gt;0)), "OK", "FOUT")</f>
        <v>OK</v>
      </c>
    </row>
    <row r="1431" spans="1:9" x14ac:dyDescent="0.3">
      <c r="A1431" s="2">
        <v>45735</v>
      </c>
      <c r="B1431" t="str">
        <f>TEXT(A1431,"mmmm ")</f>
        <v xml:space="preserve">maart </v>
      </c>
      <c r="C1431">
        <v>-6.7</v>
      </c>
      <c r="D1431" t="s">
        <v>3</v>
      </c>
      <c r="F1431" t="s">
        <v>18</v>
      </c>
      <c r="G1431">
        <f>IF(F1431="Uitgave", -ABS(C1431), ABS(C1431))</f>
        <v>-6.7</v>
      </c>
      <c r="H1431" t="str">
        <f>VLOOKUP(Tabel1[[#This Row],[categorie]],Lijst!A:B,2,FALSE)</f>
        <v>Vast</v>
      </c>
      <c r="I1431" t="str">
        <f>IF(OR(AND(F1431="Uitgave", C1431&lt;0), AND(F1431="Inkomst", C1431&gt;0)), "OK", "FOUT")</f>
        <v>OK</v>
      </c>
    </row>
    <row r="1432" spans="1:9" x14ac:dyDescent="0.3">
      <c r="A1432" s="2">
        <v>45735</v>
      </c>
      <c r="B1432" t="str">
        <f>TEXT(A1432,"mmmm ")</f>
        <v xml:space="preserve">maart </v>
      </c>
      <c r="C1432">
        <v>-3.96</v>
      </c>
      <c r="D1432" t="s">
        <v>3</v>
      </c>
      <c r="F1432" t="s">
        <v>18</v>
      </c>
      <c r="G1432">
        <f>IF(F1432="Uitgave", -ABS(C1432), ABS(C1432))</f>
        <v>-3.96</v>
      </c>
      <c r="H1432" t="str">
        <f>VLOOKUP(Tabel1[[#This Row],[categorie]],Lijst!A:B,2,FALSE)</f>
        <v>Vast</v>
      </c>
      <c r="I1432" t="str">
        <f>IF(OR(AND(F1432="Uitgave", C1432&lt;0), AND(F1432="Inkomst", C1432&gt;0)), "OK", "FOUT")</f>
        <v>OK</v>
      </c>
    </row>
    <row r="1433" spans="1:9" x14ac:dyDescent="0.3">
      <c r="A1433" s="2">
        <v>45735</v>
      </c>
      <c r="B1433" t="str">
        <f>TEXT(A1433,"mmmm ")</f>
        <v xml:space="preserve">maart </v>
      </c>
      <c r="C1433">
        <v>-28.5</v>
      </c>
      <c r="D1433" t="s">
        <v>9</v>
      </c>
      <c r="F1433" t="s">
        <v>18</v>
      </c>
      <c r="G1433">
        <f>IF(F1433="Uitgave", -ABS(C1433), ABS(C1433))</f>
        <v>-28.5</v>
      </c>
      <c r="H1433" t="str">
        <f>VLOOKUP(Tabel1[[#This Row],[categorie]],Lijst!A:B,2,FALSE)</f>
        <v>Variabel</v>
      </c>
      <c r="I1433" t="str">
        <f>IF(OR(AND(F1433="Uitgave", C1433&lt;0), AND(F1433="Inkomst", C1433&gt;0)), "OK", "FOUT")</f>
        <v>OK</v>
      </c>
    </row>
    <row r="1434" spans="1:9" x14ac:dyDescent="0.3">
      <c r="A1434" s="2">
        <v>45736</v>
      </c>
      <c r="B1434" t="str">
        <f>TEXT(A1434,"mmmm ")</f>
        <v xml:space="preserve">maart </v>
      </c>
      <c r="C1434">
        <v>-48</v>
      </c>
      <c r="D1434" t="s">
        <v>9</v>
      </c>
      <c r="F1434" t="s">
        <v>18</v>
      </c>
      <c r="G1434">
        <f>IF(F1434="Uitgave", -ABS(C1434), ABS(C1434))</f>
        <v>-48</v>
      </c>
      <c r="H1434" t="str">
        <f>VLOOKUP(Tabel1[[#This Row],[categorie]],Lijst!A:B,2,FALSE)</f>
        <v>Variabel</v>
      </c>
      <c r="I1434" t="str">
        <f>IF(OR(AND(F1434="Uitgave", C1434&lt;0), AND(F1434="Inkomst", C1434&gt;0)), "OK", "FOUT")</f>
        <v>OK</v>
      </c>
    </row>
    <row r="1435" spans="1:9" x14ac:dyDescent="0.3">
      <c r="A1435" s="2">
        <v>45736</v>
      </c>
      <c r="B1435" t="str">
        <f>TEXT(A1435,"mmmm ")</f>
        <v xml:space="preserve">maart </v>
      </c>
      <c r="C1435">
        <v>-33.83</v>
      </c>
      <c r="D1435" t="s">
        <v>48</v>
      </c>
      <c r="F1435" t="s">
        <v>18</v>
      </c>
      <c r="G1435">
        <f>IF(F1435="Uitgave", -ABS(C1435), ABS(C1435))</f>
        <v>-33.83</v>
      </c>
      <c r="H1435" t="str">
        <f>VLOOKUP(Tabel1[[#This Row],[categorie]],Lijst!A:B,2,FALSE)</f>
        <v>Variabel</v>
      </c>
      <c r="I1435" t="str">
        <f>IF(OR(AND(F1435="Uitgave", C1435&lt;0), AND(F1435="Inkomst", C1435&gt;0)), "OK", "FOUT")</f>
        <v>OK</v>
      </c>
    </row>
    <row r="1436" spans="1:9" x14ac:dyDescent="0.3">
      <c r="A1436" s="2">
        <v>45736</v>
      </c>
      <c r="B1436" t="str">
        <f>TEXT(A1436,"mmmm ")</f>
        <v xml:space="preserve">maart </v>
      </c>
      <c r="C1436">
        <v>-1.5</v>
      </c>
      <c r="D1436" t="s">
        <v>26</v>
      </c>
      <c r="F1436" t="s">
        <v>18</v>
      </c>
      <c r="G1436">
        <f>IF(F1436="Uitgave", -ABS(C1436), ABS(C1436))</f>
        <v>-1.5</v>
      </c>
      <c r="H1436" t="str">
        <f>VLOOKUP(Tabel1[[#This Row],[categorie]],Lijst!A:B,2,FALSE)</f>
        <v>Variabel</v>
      </c>
      <c r="I1436" t="str">
        <f>IF(OR(AND(F1436="Uitgave", C1436&lt;0), AND(F1436="Inkomst", C1436&gt;0)), "OK", "FOUT")</f>
        <v>OK</v>
      </c>
    </row>
    <row r="1437" spans="1:9" x14ac:dyDescent="0.3">
      <c r="A1437" s="2">
        <v>45736</v>
      </c>
      <c r="B1437" t="str">
        <f>TEXT(A1437,"mmmm ")</f>
        <v xml:space="preserve">maart </v>
      </c>
      <c r="C1437">
        <v>-1.5</v>
      </c>
      <c r="D1437" t="s">
        <v>26</v>
      </c>
      <c r="F1437" t="s">
        <v>18</v>
      </c>
      <c r="G1437">
        <f>IF(F1437="Uitgave", -ABS(C1437), ABS(C1437))</f>
        <v>-1.5</v>
      </c>
      <c r="H1437" t="str">
        <f>VLOOKUP(Tabel1[[#This Row],[categorie]],Lijst!A:B,2,FALSE)</f>
        <v>Variabel</v>
      </c>
      <c r="I1437" t="str">
        <f>IF(OR(AND(F1437="Uitgave", C1437&lt;0), AND(F1437="Inkomst", C1437&gt;0)), "OK", "FOUT")</f>
        <v>OK</v>
      </c>
    </row>
    <row r="1438" spans="1:9" x14ac:dyDescent="0.3">
      <c r="A1438" s="2">
        <v>45736</v>
      </c>
      <c r="B1438" t="str">
        <f>TEXT(A1438,"mmmm ")</f>
        <v xml:space="preserve">maart </v>
      </c>
      <c r="C1438">
        <v>-9.52</v>
      </c>
      <c r="D1438" t="s">
        <v>3</v>
      </c>
      <c r="F1438" t="s">
        <v>18</v>
      </c>
      <c r="G1438">
        <f>IF(F1438="Uitgave", -ABS(C1438), ABS(C1438))</f>
        <v>-9.52</v>
      </c>
      <c r="H1438" t="str">
        <f>VLOOKUP(Tabel1[[#This Row],[categorie]],Lijst!A:B,2,FALSE)</f>
        <v>Vast</v>
      </c>
      <c r="I1438" t="str">
        <f>IF(OR(AND(F1438="Uitgave", C1438&lt;0), AND(F1438="Inkomst", C1438&gt;0)), "OK", "FOUT")</f>
        <v>OK</v>
      </c>
    </row>
    <row r="1439" spans="1:9" x14ac:dyDescent="0.3">
      <c r="A1439" s="2">
        <v>45736</v>
      </c>
      <c r="B1439" t="str">
        <f>TEXT(A1439,"mmmm ")</f>
        <v xml:space="preserve">maart </v>
      </c>
      <c r="C1439">
        <v>-9.6999999999999993</v>
      </c>
      <c r="D1439" t="s">
        <v>3</v>
      </c>
      <c r="F1439" t="s">
        <v>18</v>
      </c>
      <c r="G1439">
        <f>IF(F1439="Uitgave", -ABS(C1439), ABS(C1439))</f>
        <v>-9.6999999999999993</v>
      </c>
      <c r="H1439" t="str">
        <f>VLOOKUP(Tabel1[[#This Row],[categorie]],Lijst!A:B,2,FALSE)</f>
        <v>Vast</v>
      </c>
      <c r="I1439" t="str">
        <f>IF(OR(AND(F1439="Uitgave", C1439&lt;0), AND(F1439="Inkomst", C1439&gt;0)), "OK", "FOUT")</f>
        <v>OK</v>
      </c>
    </row>
    <row r="1440" spans="1:9" x14ac:dyDescent="0.3">
      <c r="A1440" s="2">
        <v>45736</v>
      </c>
      <c r="B1440" t="str">
        <f>TEXT(A1440,"mmmm ")</f>
        <v xml:space="preserve">maart </v>
      </c>
      <c r="C1440">
        <v>-2.7</v>
      </c>
      <c r="D1440" t="s">
        <v>3</v>
      </c>
      <c r="F1440" t="s">
        <v>18</v>
      </c>
      <c r="G1440">
        <f>IF(F1440="Uitgave", -ABS(C1440), ABS(C1440))</f>
        <v>-2.7</v>
      </c>
      <c r="H1440" t="str">
        <f>VLOOKUP(Tabel1[[#This Row],[categorie]],Lijst!A:B,2,FALSE)</f>
        <v>Vast</v>
      </c>
      <c r="I1440" t="str">
        <f>IF(OR(AND(F1440="Uitgave", C1440&lt;0), AND(F1440="Inkomst", C1440&gt;0)), "OK", "FOUT")</f>
        <v>OK</v>
      </c>
    </row>
    <row r="1441" spans="1:9" x14ac:dyDescent="0.3">
      <c r="A1441" s="2">
        <v>45736</v>
      </c>
      <c r="B1441" t="str">
        <f>TEXT(A1441,"mmmm ")</f>
        <v xml:space="preserve">maart </v>
      </c>
      <c r="C1441">
        <v>8</v>
      </c>
      <c r="D1441" t="s">
        <v>3</v>
      </c>
      <c r="F1441" t="s">
        <v>17</v>
      </c>
      <c r="G1441">
        <f>IF(F1441="Uitgave", -ABS(C1441), ABS(C1441))</f>
        <v>8</v>
      </c>
      <c r="H1441" t="str">
        <f>VLOOKUP(Tabel1[[#This Row],[categorie]],Lijst!A:B,2,FALSE)</f>
        <v>Vast</v>
      </c>
      <c r="I1441" t="str">
        <f>IF(OR(AND(F1441="Uitgave", C1441&lt;0), AND(F1441="Inkomst", C1441&gt;0)), "OK", "FOUT")</f>
        <v>OK</v>
      </c>
    </row>
    <row r="1442" spans="1:9" x14ac:dyDescent="0.3">
      <c r="A1442" s="2">
        <v>45736</v>
      </c>
      <c r="B1442" t="str">
        <f>TEXT(A1442,"mmmm ")</f>
        <v xml:space="preserve">maart </v>
      </c>
      <c r="C1442">
        <v>8</v>
      </c>
      <c r="D1442" t="s">
        <v>3</v>
      </c>
      <c r="F1442" t="s">
        <v>17</v>
      </c>
      <c r="G1442">
        <f>IF(F1442="Uitgave", -ABS(C1442), ABS(C1442))</f>
        <v>8</v>
      </c>
      <c r="H1442" t="str">
        <f>VLOOKUP(Tabel1[[#This Row],[categorie]],Lijst!A:B,2,FALSE)</f>
        <v>Vast</v>
      </c>
      <c r="I1442" t="str">
        <f>IF(OR(AND(F1442="Uitgave", C1442&lt;0), AND(F1442="Inkomst", C1442&gt;0)), "OK", "FOUT")</f>
        <v>OK</v>
      </c>
    </row>
    <row r="1443" spans="1:9" x14ac:dyDescent="0.3">
      <c r="A1443" s="2">
        <v>45736</v>
      </c>
      <c r="B1443" t="str">
        <f>TEXT(A1443,"mmmm ")</f>
        <v xml:space="preserve">maart </v>
      </c>
      <c r="C1443">
        <v>7</v>
      </c>
      <c r="D1443" t="s">
        <v>25</v>
      </c>
      <c r="F1443" t="s">
        <v>17</v>
      </c>
      <c r="G1443">
        <f>IF(F1443="Uitgave", -ABS(C1443), ABS(C1443))</f>
        <v>7</v>
      </c>
      <c r="H1443" t="str">
        <f>VLOOKUP(Tabel1[[#This Row],[categorie]],Lijst!A:B,2,FALSE)</f>
        <v>Variabel</v>
      </c>
      <c r="I1443" t="str">
        <f>IF(OR(AND(F1443="Uitgave", C1443&lt;0), AND(F1443="Inkomst", C1443&gt;0)), "OK", "FOUT")</f>
        <v>OK</v>
      </c>
    </row>
    <row r="1444" spans="1:9" x14ac:dyDescent="0.3">
      <c r="A1444" s="2">
        <v>45737</v>
      </c>
      <c r="B1444" t="str">
        <f>TEXT(A1444,"mmmm ")</f>
        <v xml:space="preserve">maart </v>
      </c>
      <c r="C1444">
        <v>-121.6</v>
      </c>
      <c r="D1444" t="s">
        <v>3</v>
      </c>
      <c r="F1444" t="s">
        <v>18</v>
      </c>
      <c r="G1444">
        <f>IF(F1444="Uitgave", -ABS(C1444), ABS(C1444))</f>
        <v>-121.6</v>
      </c>
      <c r="H1444" t="str">
        <f>VLOOKUP(Tabel1[[#This Row],[categorie]],Lijst!A:B,2,FALSE)</f>
        <v>Vast</v>
      </c>
      <c r="I1444" t="str">
        <f>IF(OR(AND(F1444="Uitgave", C1444&lt;0), AND(F1444="Inkomst", C1444&gt;0)), "OK", "FOUT")</f>
        <v>OK</v>
      </c>
    </row>
    <row r="1445" spans="1:9" x14ac:dyDescent="0.3">
      <c r="A1445" s="2">
        <v>45737</v>
      </c>
      <c r="B1445" t="str">
        <f>TEXT(A1445,"mmmm ")</f>
        <v xml:space="preserve">maart </v>
      </c>
      <c r="C1445">
        <v>-1.47</v>
      </c>
      <c r="D1445" t="s">
        <v>3</v>
      </c>
      <c r="F1445" t="s">
        <v>18</v>
      </c>
      <c r="G1445">
        <f>IF(F1445="Uitgave", -ABS(C1445), ABS(C1445))</f>
        <v>-1.47</v>
      </c>
      <c r="H1445" t="str">
        <f>VLOOKUP(Tabel1[[#This Row],[categorie]],Lijst!A:B,2,FALSE)</f>
        <v>Vast</v>
      </c>
      <c r="I1445" t="str">
        <f>IF(OR(AND(F1445="Uitgave", C1445&lt;0), AND(F1445="Inkomst", C1445&gt;0)), "OK", "FOUT")</f>
        <v>OK</v>
      </c>
    </row>
    <row r="1446" spans="1:9" x14ac:dyDescent="0.3">
      <c r="A1446" s="2">
        <v>45737</v>
      </c>
      <c r="B1446" t="str">
        <f>TEXT(A1446,"mmmm ")</f>
        <v xml:space="preserve">maart </v>
      </c>
      <c r="C1446">
        <v>-1.5</v>
      </c>
      <c r="D1446" t="s">
        <v>26</v>
      </c>
      <c r="F1446" t="s">
        <v>18</v>
      </c>
      <c r="G1446">
        <f>IF(F1446="Uitgave", -ABS(C1446), ABS(C1446))</f>
        <v>-1.5</v>
      </c>
      <c r="H1446" t="str">
        <f>VLOOKUP(Tabel1[[#This Row],[categorie]],Lijst!A:B,2,FALSE)</f>
        <v>Variabel</v>
      </c>
      <c r="I1446" t="str">
        <f>IF(OR(AND(F1446="Uitgave", C1446&lt;0), AND(F1446="Inkomst", C1446&gt;0)), "OK", "FOUT")</f>
        <v>OK</v>
      </c>
    </row>
    <row r="1447" spans="1:9" x14ac:dyDescent="0.3">
      <c r="A1447" s="2">
        <v>45737</v>
      </c>
      <c r="B1447" t="str">
        <f>TEXT(A1447,"mmmm ")</f>
        <v xml:space="preserve">maart </v>
      </c>
      <c r="C1447">
        <v>-1.5</v>
      </c>
      <c r="D1447" t="s">
        <v>26</v>
      </c>
      <c r="F1447" t="s">
        <v>18</v>
      </c>
      <c r="G1447">
        <f>IF(F1447="Uitgave", -ABS(C1447), ABS(C1447))</f>
        <v>-1.5</v>
      </c>
      <c r="H1447" t="str">
        <f>VLOOKUP(Tabel1[[#This Row],[categorie]],Lijst!A:B,2,FALSE)</f>
        <v>Variabel</v>
      </c>
      <c r="I1447" t="str">
        <f>IF(OR(AND(F1447="Uitgave", C1447&lt;0), AND(F1447="Inkomst", C1447&gt;0)), "OK", "FOUT")</f>
        <v>OK</v>
      </c>
    </row>
    <row r="1448" spans="1:9" x14ac:dyDescent="0.3">
      <c r="A1448" s="2">
        <v>45737</v>
      </c>
      <c r="B1448" t="str">
        <f>TEXT(A1448,"mmmm ")</f>
        <v xml:space="preserve">maart </v>
      </c>
      <c r="C1448">
        <v>-1.5</v>
      </c>
      <c r="D1448" t="s">
        <v>26</v>
      </c>
      <c r="F1448" t="s">
        <v>18</v>
      </c>
      <c r="G1448">
        <f>IF(F1448="Uitgave", -ABS(C1448), ABS(C1448))</f>
        <v>-1.5</v>
      </c>
      <c r="H1448" t="str">
        <f>VLOOKUP(Tabel1[[#This Row],[categorie]],Lijst!A:B,2,FALSE)</f>
        <v>Variabel</v>
      </c>
      <c r="I1448" t="str">
        <f>IF(OR(AND(F1448="Uitgave", C1448&lt;0), AND(F1448="Inkomst", C1448&gt;0)), "OK", "FOUT")</f>
        <v>OK</v>
      </c>
    </row>
    <row r="1449" spans="1:9" x14ac:dyDescent="0.3">
      <c r="A1449" s="2">
        <v>45737</v>
      </c>
      <c r="B1449" t="str">
        <f>TEXT(A1449,"mmmm ")</f>
        <v xml:space="preserve">maart </v>
      </c>
      <c r="C1449">
        <v>-34.5</v>
      </c>
      <c r="D1449" t="s">
        <v>44</v>
      </c>
      <c r="F1449" t="s">
        <v>18</v>
      </c>
      <c r="G1449">
        <f>IF(F1449="Uitgave", -ABS(C1449), ABS(C1449))</f>
        <v>-34.5</v>
      </c>
      <c r="H1449" t="str">
        <f>VLOOKUP(Tabel1[[#This Row],[categorie]],Lijst!A:B,2,FALSE)</f>
        <v>Variabel</v>
      </c>
      <c r="I1449" t="str">
        <f>IF(OR(AND(F1449="Uitgave", C1449&lt;0), AND(F1449="Inkomst", C1449&gt;0)), "OK", "FOUT")</f>
        <v>OK</v>
      </c>
    </row>
    <row r="1450" spans="1:9" x14ac:dyDescent="0.3">
      <c r="A1450" s="2">
        <v>45737</v>
      </c>
      <c r="B1450" t="str">
        <f>TEXT(A1450,"mmmm ")</f>
        <v xml:space="preserve">maart </v>
      </c>
      <c r="C1450">
        <v>-53.29</v>
      </c>
      <c r="D1450" t="s">
        <v>28</v>
      </c>
      <c r="F1450" t="s">
        <v>18</v>
      </c>
      <c r="G1450">
        <f>IF(F1450="Uitgave", -ABS(C1450), ABS(C1450))</f>
        <v>-53.29</v>
      </c>
      <c r="H1450" t="str">
        <f>VLOOKUP(Tabel1[[#This Row],[categorie]],Lijst!A:B,2,FALSE)</f>
        <v>Vast</v>
      </c>
      <c r="I1450" t="str">
        <f>IF(OR(AND(F1450="Uitgave", C1450&lt;0), AND(F1450="Inkomst", C1450&gt;0)), "OK", "FOUT")</f>
        <v>OK</v>
      </c>
    </row>
    <row r="1451" spans="1:9" x14ac:dyDescent="0.3">
      <c r="A1451" s="2">
        <v>45740</v>
      </c>
      <c r="B1451" t="str">
        <f>TEXT(A1451,"mmmm ")</f>
        <v xml:space="preserve">maart </v>
      </c>
      <c r="C1451">
        <v>-7.66</v>
      </c>
      <c r="D1451" t="s">
        <v>13</v>
      </c>
      <c r="F1451" t="s">
        <v>18</v>
      </c>
      <c r="G1451">
        <f>IF(F1451="Uitgave", -ABS(C1451), ABS(C1451))</f>
        <v>-7.66</v>
      </c>
      <c r="H1451" t="str">
        <f>VLOOKUP(Tabel1[[#This Row],[categorie]],Lijst!A:B,2,FALSE)</f>
        <v>Vast</v>
      </c>
      <c r="I1451" t="str">
        <f>IF(OR(AND(F1451="Uitgave", C1451&lt;0), AND(F1451="Inkomst", C1451&gt;0)), "OK", "FOUT")</f>
        <v>OK</v>
      </c>
    </row>
    <row r="1452" spans="1:9" x14ac:dyDescent="0.3">
      <c r="A1452" s="2">
        <v>45740</v>
      </c>
      <c r="B1452" t="str">
        <f>TEXT(A1452,"mmmm ")</f>
        <v xml:space="preserve">maart </v>
      </c>
      <c r="C1452">
        <v>-5</v>
      </c>
      <c r="D1452" t="s">
        <v>13</v>
      </c>
      <c r="F1452" t="s">
        <v>18</v>
      </c>
      <c r="G1452">
        <f>IF(F1452="Uitgave", -ABS(C1452), ABS(C1452))</f>
        <v>-5</v>
      </c>
      <c r="H1452" t="str">
        <f>VLOOKUP(Tabel1[[#This Row],[categorie]],Lijst!A:B,2,FALSE)</f>
        <v>Vast</v>
      </c>
      <c r="I1452" t="str">
        <f>IF(OR(AND(F1452="Uitgave", C1452&lt;0), AND(F1452="Inkomst", C1452&gt;0)), "OK", "FOUT")</f>
        <v>OK</v>
      </c>
    </row>
    <row r="1453" spans="1:9" x14ac:dyDescent="0.3">
      <c r="A1453" s="2">
        <v>45740</v>
      </c>
      <c r="B1453" t="str">
        <f>TEXT(A1453,"mmmm ")</f>
        <v xml:space="preserve">maart </v>
      </c>
      <c r="C1453">
        <v>-7.63</v>
      </c>
      <c r="D1453" t="s">
        <v>3</v>
      </c>
      <c r="F1453" t="s">
        <v>18</v>
      </c>
      <c r="G1453">
        <f>IF(F1453="Uitgave", -ABS(C1453), ABS(C1453))</f>
        <v>-7.63</v>
      </c>
      <c r="H1453" t="str">
        <f>VLOOKUP(Tabel1[[#This Row],[categorie]],Lijst!A:B,2,FALSE)</f>
        <v>Vast</v>
      </c>
      <c r="I1453" t="str">
        <f>IF(OR(AND(F1453="Uitgave", C1453&lt;0), AND(F1453="Inkomst", C1453&gt;0)), "OK", "FOUT")</f>
        <v>OK</v>
      </c>
    </row>
    <row r="1454" spans="1:9" x14ac:dyDescent="0.3">
      <c r="A1454" s="2">
        <v>45740</v>
      </c>
      <c r="B1454" t="str">
        <f>TEXT(A1454,"mmmm ")</f>
        <v xml:space="preserve">maart </v>
      </c>
      <c r="C1454">
        <v>-5.16</v>
      </c>
      <c r="D1454" t="s">
        <v>3</v>
      </c>
      <c r="F1454" t="s">
        <v>18</v>
      </c>
      <c r="G1454">
        <f>IF(F1454="Uitgave", -ABS(C1454), ABS(C1454))</f>
        <v>-5.16</v>
      </c>
      <c r="H1454" t="str">
        <f>VLOOKUP(Tabel1[[#This Row],[categorie]],Lijst!A:B,2,FALSE)</f>
        <v>Vast</v>
      </c>
      <c r="I1454" t="str">
        <f>IF(OR(AND(F1454="Uitgave", C1454&lt;0), AND(F1454="Inkomst", C1454&gt;0)), "OK", "FOUT")</f>
        <v>OK</v>
      </c>
    </row>
    <row r="1455" spans="1:9" x14ac:dyDescent="0.3">
      <c r="A1455" s="2">
        <v>45740</v>
      </c>
      <c r="B1455" t="str">
        <f>TEXT(A1455,"mmmm ")</f>
        <v xml:space="preserve">maart </v>
      </c>
      <c r="C1455">
        <v>-29.95</v>
      </c>
      <c r="D1455" t="s">
        <v>14</v>
      </c>
      <c r="F1455" t="s">
        <v>18</v>
      </c>
      <c r="G1455">
        <f>IF(F1455="Uitgave", -ABS(C1455), ABS(C1455))</f>
        <v>-29.95</v>
      </c>
      <c r="H1455" t="str">
        <f>VLOOKUP(Tabel1[[#This Row],[categorie]],Lijst!A:B,2,FALSE)</f>
        <v>Variabel</v>
      </c>
      <c r="I1455" t="str">
        <f>IF(OR(AND(F1455="Uitgave", C1455&lt;0), AND(F1455="Inkomst", C1455&gt;0)), "OK", "FOUT")</f>
        <v>OK</v>
      </c>
    </row>
    <row r="1456" spans="1:9" x14ac:dyDescent="0.3">
      <c r="A1456" s="2">
        <v>45740</v>
      </c>
      <c r="B1456" t="str">
        <f>TEXT(A1456,"mmmm ")</f>
        <v xml:space="preserve">maart </v>
      </c>
      <c r="C1456">
        <v>-3.99</v>
      </c>
      <c r="D1456" t="s">
        <v>13</v>
      </c>
      <c r="F1456" t="s">
        <v>18</v>
      </c>
      <c r="G1456">
        <f>IF(F1456="Uitgave", -ABS(C1456), ABS(C1456))</f>
        <v>-3.99</v>
      </c>
      <c r="H1456" t="str">
        <f>VLOOKUP(Tabel1[[#This Row],[categorie]],Lijst!A:B,2,FALSE)</f>
        <v>Vast</v>
      </c>
      <c r="I1456" t="str">
        <f>IF(OR(AND(F1456="Uitgave", C1456&lt;0), AND(F1456="Inkomst", C1456&gt;0)), "OK", "FOUT")</f>
        <v>OK</v>
      </c>
    </row>
    <row r="1457" spans="1:9" x14ac:dyDescent="0.3">
      <c r="A1457" s="2">
        <v>45740</v>
      </c>
      <c r="B1457" t="str">
        <f>TEXT(A1457,"mmmm ")</f>
        <v xml:space="preserve">maart </v>
      </c>
      <c r="C1457">
        <v>-11.68</v>
      </c>
      <c r="D1457" t="s">
        <v>3</v>
      </c>
      <c r="F1457" t="s">
        <v>18</v>
      </c>
      <c r="G1457">
        <f>IF(F1457="Uitgave", -ABS(C1457), ABS(C1457))</f>
        <v>-11.68</v>
      </c>
      <c r="H1457" t="str">
        <f>VLOOKUP(Tabel1[[#This Row],[categorie]],Lijst!A:B,2,FALSE)</f>
        <v>Vast</v>
      </c>
      <c r="I1457" t="str">
        <f>IF(OR(AND(F1457="Uitgave", C1457&lt;0), AND(F1457="Inkomst", C1457&gt;0)), "OK", "FOUT")</f>
        <v>OK</v>
      </c>
    </row>
    <row r="1458" spans="1:9" x14ac:dyDescent="0.3">
      <c r="A1458" s="2">
        <v>45740</v>
      </c>
      <c r="B1458" t="str">
        <f>TEXT(A1458,"mmmm ")</f>
        <v xml:space="preserve">maart </v>
      </c>
      <c r="C1458">
        <v>-1.5</v>
      </c>
      <c r="D1458" t="s">
        <v>26</v>
      </c>
      <c r="F1458" t="s">
        <v>18</v>
      </c>
      <c r="G1458">
        <f>IF(F1458="Uitgave", -ABS(C1458), ABS(C1458))</f>
        <v>-1.5</v>
      </c>
      <c r="H1458" t="str">
        <f>VLOOKUP(Tabel1[[#This Row],[categorie]],Lijst!A:B,2,FALSE)</f>
        <v>Variabel</v>
      </c>
      <c r="I1458" t="str">
        <f>IF(OR(AND(F1458="Uitgave", C1458&lt;0), AND(F1458="Inkomst", C1458&gt;0)), "OK", "FOUT")</f>
        <v>OK</v>
      </c>
    </row>
    <row r="1459" spans="1:9" x14ac:dyDescent="0.3">
      <c r="A1459" s="2">
        <v>45740</v>
      </c>
      <c r="B1459" t="str">
        <f>TEXT(A1459,"mmmm ")</f>
        <v xml:space="preserve">maart </v>
      </c>
      <c r="C1459">
        <v>-0.9</v>
      </c>
      <c r="D1459" t="s">
        <v>26</v>
      </c>
      <c r="F1459" t="s">
        <v>18</v>
      </c>
      <c r="G1459">
        <f>IF(F1459="Uitgave", -ABS(C1459), ABS(C1459))</f>
        <v>-0.9</v>
      </c>
      <c r="H1459" t="str">
        <f>VLOOKUP(Tabel1[[#This Row],[categorie]],Lijst!A:B,2,FALSE)</f>
        <v>Variabel</v>
      </c>
      <c r="I1459" t="str">
        <f>IF(OR(AND(F1459="Uitgave", C1459&lt;0), AND(F1459="Inkomst", C1459&gt;0)), "OK", "FOUT")</f>
        <v>OK</v>
      </c>
    </row>
    <row r="1460" spans="1:9" x14ac:dyDescent="0.3">
      <c r="A1460" s="2">
        <v>45740</v>
      </c>
      <c r="B1460" t="str">
        <f>TEXT(A1460,"mmmm ")</f>
        <v xml:space="preserve">maart </v>
      </c>
      <c r="C1460">
        <v>-0.99</v>
      </c>
      <c r="D1460" t="s">
        <v>3</v>
      </c>
      <c r="F1460" t="s">
        <v>18</v>
      </c>
      <c r="G1460">
        <f>IF(F1460="Uitgave", -ABS(C1460), ABS(C1460))</f>
        <v>-0.99</v>
      </c>
      <c r="H1460" t="str">
        <f>VLOOKUP(Tabel1[[#This Row],[categorie]],Lijst!A:B,2,FALSE)</f>
        <v>Vast</v>
      </c>
      <c r="I1460" t="str">
        <f>IF(OR(AND(F1460="Uitgave", C1460&lt;0), AND(F1460="Inkomst", C1460&gt;0)), "OK", "FOUT")</f>
        <v>OK</v>
      </c>
    </row>
    <row r="1461" spans="1:9" x14ac:dyDescent="0.3">
      <c r="A1461" s="2">
        <v>45740</v>
      </c>
      <c r="B1461" t="str">
        <f>TEXT(A1461,"mmmm ")</f>
        <v xml:space="preserve">maart </v>
      </c>
      <c r="C1461">
        <v>-1.5</v>
      </c>
      <c r="D1461" t="s">
        <v>26</v>
      </c>
      <c r="F1461" t="s">
        <v>18</v>
      </c>
      <c r="G1461">
        <f>IF(F1461="Uitgave", -ABS(C1461), ABS(C1461))</f>
        <v>-1.5</v>
      </c>
      <c r="H1461" t="str">
        <f>VLOOKUP(Tabel1[[#This Row],[categorie]],Lijst!A:B,2,FALSE)</f>
        <v>Variabel</v>
      </c>
      <c r="I1461" t="str">
        <f>IF(OR(AND(F1461="Uitgave", C1461&lt;0), AND(F1461="Inkomst", C1461&gt;0)), "OK", "FOUT")</f>
        <v>OK</v>
      </c>
    </row>
    <row r="1462" spans="1:9" x14ac:dyDescent="0.3">
      <c r="A1462" s="2">
        <v>45740</v>
      </c>
      <c r="B1462" t="str">
        <f>TEXT(A1462,"mmmm ")</f>
        <v xml:space="preserve">maart </v>
      </c>
      <c r="C1462">
        <v>-19.989999999999998</v>
      </c>
      <c r="D1462" t="s">
        <v>30</v>
      </c>
      <c r="F1462" t="s">
        <v>18</v>
      </c>
      <c r="G1462">
        <f>IF(F1462="Uitgave", -ABS(C1462), ABS(C1462))</f>
        <v>-19.989999999999998</v>
      </c>
      <c r="H1462" t="str">
        <f>VLOOKUP(Tabel1[[#This Row],[categorie]],Lijst!A:B,2,FALSE)</f>
        <v>Vast</v>
      </c>
      <c r="I1462" t="str">
        <f>IF(OR(AND(F1462="Uitgave", C1462&lt;0), AND(F1462="Inkomst", C1462&gt;0)), "OK", "FOUT")</f>
        <v>OK</v>
      </c>
    </row>
    <row r="1463" spans="1:9" x14ac:dyDescent="0.3">
      <c r="A1463" s="2">
        <v>45740</v>
      </c>
      <c r="B1463" t="str">
        <f>TEXT(A1463,"mmmm ")</f>
        <v xml:space="preserve">maart </v>
      </c>
      <c r="C1463">
        <v>-15.56</v>
      </c>
      <c r="D1463" t="s">
        <v>82</v>
      </c>
      <c r="F1463" t="s">
        <v>18</v>
      </c>
      <c r="G1463">
        <f>IF(F1463="Uitgave", -ABS(C1463), ABS(C1463))</f>
        <v>-15.56</v>
      </c>
      <c r="H1463" t="str">
        <f>VLOOKUP(Tabel1[[#This Row],[categorie]],Lijst!A:B,2,FALSE)</f>
        <v>Vast</v>
      </c>
      <c r="I1463" t="str">
        <f>IF(OR(AND(F1463="Uitgave", C1463&lt;0), AND(F1463="Inkomst", C1463&gt;0)), "OK", "FOUT")</f>
        <v>OK</v>
      </c>
    </row>
    <row r="1464" spans="1:9" x14ac:dyDescent="0.3">
      <c r="A1464" s="2">
        <v>45740</v>
      </c>
      <c r="B1464" t="str">
        <f>TEXT(A1464,"mmmm ")</f>
        <v xml:space="preserve">maart </v>
      </c>
      <c r="C1464">
        <v>-6.6</v>
      </c>
      <c r="D1464" t="s">
        <v>9</v>
      </c>
      <c r="F1464" t="s">
        <v>18</v>
      </c>
      <c r="G1464">
        <f>IF(F1464="Uitgave", -ABS(C1464), ABS(C1464))</f>
        <v>-6.6</v>
      </c>
      <c r="H1464" t="str">
        <f>VLOOKUP(Tabel1[[#This Row],[categorie]],Lijst!A:B,2,FALSE)</f>
        <v>Variabel</v>
      </c>
      <c r="I1464" t="str">
        <f>IF(OR(AND(F1464="Uitgave", C1464&lt;0), AND(F1464="Inkomst", C1464&gt;0)), "OK", "FOUT")</f>
        <v>OK</v>
      </c>
    </row>
    <row r="1465" spans="1:9" x14ac:dyDescent="0.3">
      <c r="A1465" s="2">
        <v>45741</v>
      </c>
      <c r="B1465" t="str">
        <f>TEXT(A1465,"mmmm ")</f>
        <v xml:space="preserve">maart </v>
      </c>
      <c r="C1465">
        <v>-1.5</v>
      </c>
      <c r="D1465" t="s">
        <v>26</v>
      </c>
      <c r="F1465" t="s">
        <v>18</v>
      </c>
      <c r="G1465">
        <f>IF(F1465="Uitgave", -ABS(C1465), ABS(C1465))</f>
        <v>-1.5</v>
      </c>
      <c r="H1465" t="str">
        <f>VLOOKUP(Tabel1[[#This Row],[categorie]],Lijst!A:B,2,FALSE)</f>
        <v>Variabel</v>
      </c>
      <c r="I1465" t="str">
        <f>IF(OR(AND(F1465="Uitgave", C1465&lt;0), AND(F1465="Inkomst", C1465&gt;0)), "OK", "FOUT")</f>
        <v>OK</v>
      </c>
    </row>
    <row r="1466" spans="1:9" x14ac:dyDescent="0.3">
      <c r="A1466" s="2">
        <v>45741</v>
      </c>
      <c r="B1466" t="str">
        <f>TEXT(A1466,"mmmm ")</f>
        <v xml:space="preserve">maart </v>
      </c>
      <c r="C1466">
        <v>-0.5</v>
      </c>
      <c r="D1466" t="s">
        <v>26</v>
      </c>
      <c r="F1466" t="s">
        <v>18</v>
      </c>
      <c r="G1466">
        <f>IF(F1466="Uitgave", -ABS(C1466), ABS(C1466))</f>
        <v>-0.5</v>
      </c>
      <c r="H1466" t="str">
        <f>VLOOKUP(Tabel1[[#This Row],[categorie]],Lijst!A:B,2,FALSE)</f>
        <v>Variabel</v>
      </c>
      <c r="I1466" t="str">
        <f>IF(OR(AND(F1466="Uitgave", C1466&lt;0), AND(F1466="Inkomst", C1466&gt;0)), "OK", "FOUT")</f>
        <v>OK</v>
      </c>
    </row>
    <row r="1467" spans="1:9" x14ac:dyDescent="0.3">
      <c r="A1467" s="2">
        <v>45741</v>
      </c>
      <c r="B1467" t="str">
        <f>TEXT(A1467,"mmmm ")</f>
        <v xml:space="preserve">maart </v>
      </c>
      <c r="C1467">
        <v>-0.5</v>
      </c>
      <c r="D1467" t="s">
        <v>26</v>
      </c>
      <c r="F1467" t="s">
        <v>18</v>
      </c>
      <c r="G1467">
        <f>IF(F1467="Uitgave", -ABS(C1467), ABS(C1467))</f>
        <v>-0.5</v>
      </c>
      <c r="H1467" t="str">
        <f>VLOOKUP(Tabel1[[#This Row],[categorie]],Lijst!A:B,2,FALSE)</f>
        <v>Variabel</v>
      </c>
      <c r="I1467" t="str">
        <f>IF(OR(AND(F1467="Uitgave", C1467&lt;0), AND(F1467="Inkomst", C1467&gt;0)), "OK", "FOUT")</f>
        <v>OK</v>
      </c>
    </row>
    <row r="1468" spans="1:9" x14ac:dyDescent="0.3">
      <c r="A1468" s="2">
        <v>45741</v>
      </c>
      <c r="B1468" t="str">
        <f>TEXT(A1468,"mmmm ")</f>
        <v xml:space="preserve">maart </v>
      </c>
      <c r="C1468">
        <v>-14.25</v>
      </c>
      <c r="D1468" t="s">
        <v>3</v>
      </c>
      <c r="F1468" t="s">
        <v>18</v>
      </c>
      <c r="G1468">
        <f>IF(F1468="Uitgave", -ABS(C1468), ABS(C1468))</f>
        <v>-14.25</v>
      </c>
      <c r="H1468" t="str">
        <f>VLOOKUP(Tabel1[[#This Row],[categorie]],Lijst!A:B,2,FALSE)</f>
        <v>Vast</v>
      </c>
      <c r="I1468" t="str">
        <f>IF(OR(AND(F1468="Uitgave", C1468&lt;0), AND(F1468="Inkomst", C1468&gt;0)), "OK", "FOUT")</f>
        <v>OK</v>
      </c>
    </row>
    <row r="1469" spans="1:9" x14ac:dyDescent="0.3">
      <c r="A1469" s="2">
        <v>45741</v>
      </c>
      <c r="B1469" t="str">
        <f>TEXT(A1469,"mmmm ")</f>
        <v xml:space="preserve">maart </v>
      </c>
      <c r="C1469">
        <v>-3.9</v>
      </c>
      <c r="D1469" t="s">
        <v>3</v>
      </c>
      <c r="F1469" t="s">
        <v>18</v>
      </c>
      <c r="G1469">
        <f>IF(F1469="Uitgave", -ABS(C1469), ABS(C1469))</f>
        <v>-3.9</v>
      </c>
      <c r="H1469" t="str">
        <f>VLOOKUP(Tabel1[[#This Row],[categorie]],Lijst!A:B,2,FALSE)</f>
        <v>Vast</v>
      </c>
      <c r="I1469" t="str">
        <f>IF(OR(AND(F1469="Uitgave", C1469&lt;0), AND(F1469="Inkomst", C1469&gt;0)), "OK", "FOUT")</f>
        <v>OK</v>
      </c>
    </row>
    <row r="1470" spans="1:9" x14ac:dyDescent="0.3">
      <c r="A1470" s="2">
        <v>45741</v>
      </c>
      <c r="B1470" t="str">
        <f>TEXT(A1470,"mmmm ")</f>
        <v xml:space="preserve">maart </v>
      </c>
      <c r="C1470">
        <v>-4.5999999999999996</v>
      </c>
      <c r="D1470" t="s">
        <v>3</v>
      </c>
      <c r="F1470" t="s">
        <v>18</v>
      </c>
      <c r="G1470">
        <f>IF(F1470="Uitgave", -ABS(C1470), ABS(C1470))</f>
        <v>-4.5999999999999996</v>
      </c>
      <c r="H1470" t="str">
        <f>VLOOKUP(Tabel1[[#This Row],[categorie]],Lijst!A:B,2,FALSE)</f>
        <v>Vast</v>
      </c>
      <c r="I1470" t="str">
        <f>IF(OR(AND(F1470="Uitgave", C1470&lt;0), AND(F1470="Inkomst", C1470&gt;0)), "OK", "FOUT")</f>
        <v>OK</v>
      </c>
    </row>
    <row r="1471" spans="1:9" x14ac:dyDescent="0.3">
      <c r="A1471" s="2">
        <v>45741</v>
      </c>
      <c r="B1471" t="str">
        <f>TEXT(A1471,"mmmm ")</f>
        <v xml:space="preserve">maart </v>
      </c>
      <c r="C1471">
        <v>-10.39</v>
      </c>
      <c r="D1471" t="s">
        <v>3</v>
      </c>
      <c r="F1471" t="s">
        <v>18</v>
      </c>
      <c r="G1471">
        <f>IF(F1471="Uitgave", -ABS(C1471), ABS(C1471))</f>
        <v>-10.39</v>
      </c>
      <c r="H1471" t="str">
        <f>VLOOKUP(Tabel1[[#This Row],[categorie]],Lijst!A:B,2,FALSE)</f>
        <v>Vast</v>
      </c>
      <c r="I1471" t="str">
        <f>IF(OR(AND(F1471="Uitgave", C1471&lt;0), AND(F1471="Inkomst", C1471&gt;0)), "OK", "FOUT")</f>
        <v>OK</v>
      </c>
    </row>
    <row r="1472" spans="1:9" x14ac:dyDescent="0.3">
      <c r="A1472" s="2">
        <v>45741</v>
      </c>
      <c r="B1472" t="str">
        <f>TEXT(A1472,"mmmm ")</f>
        <v xml:space="preserve">maart </v>
      </c>
      <c r="C1472">
        <v>-4.5999999999999996</v>
      </c>
      <c r="D1472" t="s">
        <v>3</v>
      </c>
      <c r="F1472" t="s">
        <v>18</v>
      </c>
      <c r="G1472">
        <f>IF(F1472="Uitgave", -ABS(C1472), ABS(C1472))</f>
        <v>-4.5999999999999996</v>
      </c>
      <c r="H1472" t="str">
        <f>VLOOKUP(Tabel1[[#This Row],[categorie]],Lijst!A:B,2,FALSE)</f>
        <v>Vast</v>
      </c>
      <c r="I1472" t="str">
        <f>IF(OR(AND(F1472="Uitgave", C1472&lt;0), AND(F1472="Inkomst", C1472&gt;0)), "OK", "FOUT")</f>
        <v>OK</v>
      </c>
    </row>
    <row r="1473" spans="1:9" x14ac:dyDescent="0.3">
      <c r="A1473" s="2">
        <v>45741</v>
      </c>
      <c r="B1473" t="str">
        <f>TEXT(A1473,"mmmm ")</f>
        <v xml:space="preserve">maart </v>
      </c>
      <c r="C1473">
        <v>-7.2</v>
      </c>
      <c r="D1473" t="s">
        <v>9</v>
      </c>
      <c r="F1473" t="s">
        <v>18</v>
      </c>
      <c r="G1473">
        <f>IF(F1473="Uitgave", -ABS(C1473), ABS(C1473))</f>
        <v>-7.2</v>
      </c>
      <c r="H1473" t="str">
        <f>VLOOKUP(Tabel1[[#This Row],[categorie]],Lijst!A:B,2,FALSE)</f>
        <v>Variabel</v>
      </c>
      <c r="I1473" t="str">
        <f>IF(OR(AND(F1473="Uitgave", C1473&lt;0), AND(F1473="Inkomst", C1473&gt;0)), "OK", "FOUT")</f>
        <v>OK</v>
      </c>
    </row>
    <row r="1474" spans="1:9" x14ac:dyDescent="0.3">
      <c r="A1474" s="2">
        <v>45742</v>
      </c>
      <c r="B1474" t="str">
        <f>TEXT(A1474,"mmmm ")</f>
        <v xml:space="preserve">maart </v>
      </c>
      <c r="C1474">
        <v>-14.99</v>
      </c>
      <c r="D1474" t="s">
        <v>48</v>
      </c>
      <c r="F1474" t="s">
        <v>18</v>
      </c>
      <c r="G1474">
        <f>IF(F1474="Uitgave", -ABS(C1474), ABS(C1474))</f>
        <v>-14.99</v>
      </c>
      <c r="H1474" t="str">
        <f>VLOOKUP(Tabel1[[#This Row],[categorie]],Lijst!A:B,2,FALSE)</f>
        <v>Variabel</v>
      </c>
      <c r="I1474" t="str">
        <f>IF(OR(AND(F1474="Uitgave", C1474&lt;0), AND(F1474="Inkomst", C1474&gt;0)), "OK", "FOUT")</f>
        <v>OK</v>
      </c>
    </row>
    <row r="1475" spans="1:9" x14ac:dyDescent="0.3">
      <c r="A1475" s="2">
        <v>45742</v>
      </c>
      <c r="B1475" t="str">
        <f>TEXT(A1475,"mmmm ")</f>
        <v xml:space="preserve">maart </v>
      </c>
      <c r="C1475">
        <v>-26.6</v>
      </c>
      <c r="D1475" t="s">
        <v>3</v>
      </c>
      <c r="F1475" t="s">
        <v>18</v>
      </c>
      <c r="G1475">
        <f>IF(F1475="Uitgave", -ABS(C1475), ABS(C1475))</f>
        <v>-26.6</v>
      </c>
      <c r="H1475" t="str">
        <f>VLOOKUP(Tabel1[[#This Row],[categorie]],Lijst!A:B,2,FALSE)</f>
        <v>Vast</v>
      </c>
      <c r="I1475" t="str">
        <f>IF(OR(AND(F1475="Uitgave", C1475&lt;0), AND(F1475="Inkomst", C1475&gt;0)), "OK", "FOUT")</f>
        <v>OK</v>
      </c>
    </row>
    <row r="1476" spans="1:9" x14ac:dyDescent="0.3">
      <c r="A1476" s="2">
        <v>45742</v>
      </c>
      <c r="B1476" t="str">
        <f>TEXT(A1476,"mmmm ")</f>
        <v xml:space="preserve">maart </v>
      </c>
      <c r="C1476">
        <v>-1.1000000000000001</v>
      </c>
      <c r="D1476" t="s">
        <v>26</v>
      </c>
      <c r="F1476" t="s">
        <v>18</v>
      </c>
      <c r="G1476">
        <f>IF(F1476="Uitgave", -ABS(C1476), ABS(C1476))</f>
        <v>-1.1000000000000001</v>
      </c>
      <c r="H1476" t="str">
        <f>VLOOKUP(Tabel1[[#This Row],[categorie]],Lijst!A:B,2,FALSE)</f>
        <v>Variabel</v>
      </c>
      <c r="I1476" t="str">
        <f>IF(OR(AND(F1476="Uitgave", C1476&lt;0), AND(F1476="Inkomst", C1476&gt;0)), "OK", "FOUT")</f>
        <v>OK</v>
      </c>
    </row>
    <row r="1477" spans="1:9" x14ac:dyDescent="0.3">
      <c r="A1477" s="2">
        <v>45742</v>
      </c>
      <c r="B1477" t="str">
        <f>TEXT(A1477,"mmmm ")</f>
        <v xml:space="preserve">maart </v>
      </c>
      <c r="C1477">
        <v>-19.850000000000001</v>
      </c>
      <c r="D1477" t="s">
        <v>3</v>
      </c>
      <c r="F1477" t="s">
        <v>18</v>
      </c>
      <c r="G1477">
        <f>IF(F1477="Uitgave", -ABS(C1477), ABS(C1477))</f>
        <v>-19.850000000000001</v>
      </c>
      <c r="H1477" t="str">
        <f>VLOOKUP(Tabel1[[#This Row],[categorie]],Lijst!A:B,2,FALSE)</f>
        <v>Vast</v>
      </c>
      <c r="I1477" t="str">
        <f>IF(OR(AND(F1477="Uitgave", C1477&lt;0), AND(F1477="Inkomst", C1477&gt;0)), "OK", "FOUT")</f>
        <v>OK</v>
      </c>
    </row>
    <row r="1478" spans="1:9" x14ac:dyDescent="0.3">
      <c r="A1478" s="2">
        <v>45742</v>
      </c>
      <c r="B1478" t="str">
        <f>TEXT(A1478,"mmmm ")</f>
        <v xml:space="preserve">maart </v>
      </c>
      <c r="C1478">
        <v>-113.49</v>
      </c>
      <c r="D1478" t="s">
        <v>28</v>
      </c>
      <c r="F1478" t="s">
        <v>18</v>
      </c>
      <c r="G1478">
        <f>IF(F1478="Uitgave", -ABS(C1478), ABS(C1478))</f>
        <v>-113.49</v>
      </c>
      <c r="H1478" t="str">
        <f>VLOOKUP(Tabel1[[#This Row],[categorie]],Lijst!A:B,2,FALSE)</f>
        <v>Vast</v>
      </c>
      <c r="I1478" t="str">
        <f>IF(OR(AND(F1478="Uitgave", C1478&lt;0), AND(F1478="Inkomst", C1478&gt;0)), "OK", "FOUT")</f>
        <v>OK</v>
      </c>
    </row>
    <row r="1479" spans="1:9" x14ac:dyDescent="0.3">
      <c r="A1479" s="2">
        <v>45743</v>
      </c>
      <c r="B1479" t="str">
        <f>TEXT(A1479,"mmmm ")</f>
        <v xml:space="preserve">maart </v>
      </c>
      <c r="C1479">
        <v>-50</v>
      </c>
      <c r="D1479" t="s">
        <v>82</v>
      </c>
      <c r="F1479" t="s">
        <v>18</v>
      </c>
      <c r="G1479">
        <f>IF(F1479="Uitgave", -ABS(C1479), ABS(C1479))</f>
        <v>-50</v>
      </c>
      <c r="H1479" t="str">
        <f>VLOOKUP(Tabel1[[#This Row],[categorie]],Lijst!A:B,2,FALSE)</f>
        <v>Vast</v>
      </c>
      <c r="I1479" t="str">
        <f>IF(OR(AND(F1479="Uitgave", C1479&lt;0), AND(F1479="Inkomst", C1479&gt;0)), "OK", "FOUT")</f>
        <v>OK</v>
      </c>
    </row>
    <row r="1480" spans="1:9" x14ac:dyDescent="0.3">
      <c r="A1480" s="2">
        <v>45743</v>
      </c>
      <c r="B1480" t="str">
        <f>TEXT(A1480,"mmmm ")</f>
        <v xml:space="preserve">maart </v>
      </c>
      <c r="C1480">
        <v>-39.99</v>
      </c>
      <c r="D1480" t="s">
        <v>48</v>
      </c>
      <c r="F1480" t="s">
        <v>18</v>
      </c>
      <c r="G1480">
        <f>IF(F1480="Uitgave", -ABS(C1480), ABS(C1480))</f>
        <v>-39.99</v>
      </c>
      <c r="H1480" t="str">
        <f>VLOOKUP(Tabel1[[#This Row],[categorie]],Lijst!A:B,2,FALSE)</f>
        <v>Variabel</v>
      </c>
      <c r="I1480" t="str">
        <f>IF(OR(AND(F1480="Uitgave", C1480&lt;0), AND(F1480="Inkomst", C1480&gt;0)), "OK", "FOUT")</f>
        <v>OK</v>
      </c>
    </row>
    <row r="1481" spans="1:9" x14ac:dyDescent="0.3">
      <c r="A1481" s="2">
        <v>45743</v>
      </c>
      <c r="B1481" t="str">
        <f>TEXT(A1481,"mmmm ")</f>
        <v xml:space="preserve">maart </v>
      </c>
      <c r="C1481">
        <v>-0.82</v>
      </c>
      <c r="D1481" t="s">
        <v>3</v>
      </c>
      <c r="F1481" t="s">
        <v>18</v>
      </c>
      <c r="G1481">
        <f>IF(F1481="Uitgave", -ABS(C1481), ABS(C1481))</f>
        <v>-0.82</v>
      </c>
      <c r="H1481" t="str">
        <f>VLOOKUP(Tabel1[[#This Row],[categorie]],Lijst!A:B,2,FALSE)</f>
        <v>Vast</v>
      </c>
      <c r="I1481" t="str">
        <f>IF(OR(AND(F1481="Uitgave", C1481&lt;0), AND(F1481="Inkomst", C1481&gt;0)), "OK", "FOUT")</f>
        <v>OK</v>
      </c>
    </row>
    <row r="1482" spans="1:9" x14ac:dyDescent="0.3">
      <c r="A1482" s="2">
        <v>45743</v>
      </c>
      <c r="B1482" t="str">
        <f>TEXT(A1482,"mmmm ")</f>
        <v xml:space="preserve">maart </v>
      </c>
      <c r="C1482">
        <v>-7.99</v>
      </c>
      <c r="D1482" t="s">
        <v>3</v>
      </c>
      <c r="F1482" t="s">
        <v>18</v>
      </c>
      <c r="G1482">
        <f>IF(F1482="Uitgave", -ABS(C1482), ABS(C1482))</f>
        <v>-7.99</v>
      </c>
      <c r="H1482" t="str">
        <f>VLOOKUP(Tabel1[[#This Row],[categorie]],Lijst!A:B,2,FALSE)</f>
        <v>Vast</v>
      </c>
      <c r="I1482" t="str">
        <f>IF(OR(AND(F1482="Uitgave", C1482&lt;0), AND(F1482="Inkomst", C1482&gt;0)), "OK", "FOUT")</f>
        <v>OK</v>
      </c>
    </row>
    <row r="1483" spans="1:9" x14ac:dyDescent="0.3">
      <c r="A1483" s="2">
        <v>45743</v>
      </c>
      <c r="B1483" t="str">
        <f>TEXT(A1483,"mmmm ")</f>
        <v xml:space="preserve">maart </v>
      </c>
      <c r="C1483">
        <v>-4.5999999999999996</v>
      </c>
      <c r="D1483" t="s">
        <v>3</v>
      </c>
      <c r="F1483" t="s">
        <v>18</v>
      </c>
      <c r="G1483">
        <f>IF(F1483="Uitgave", -ABS(C1483), ABS(C1483))</f>
        <v>-4.5999999999999996</v>
      </c>
      <c r="H1483" t="str">
        <f>VLOOKUP(Tabel1[[#This Row],[categorie]],Lijst!A:B,2,FALSE)</f>
        <v>Vast</v>
      </c>
      <c r="I1483" t="str">
        <f>IF(OR(AND(F1483="Uitgave", C1483&lt;0), AND(F1483="Inkomst", C1483&gt;0)), "OK", "FOUT")</f>
        <v>OK</v>
      </c>
    </row>
    <row r="1484" spans="1:9" x14ac:dyDescent="0.3">
      <c r="A1484" s="2">
        <v>45743</v>
      </c>
      <c r="B1484" t="str">
        <f>TEXT(A1484,"mmmm ")</f>
        <v xml:space="preserve">maart </v>
      </c>
      <c r="C1484">
        <v>-1.5</v>
      </c>
      <c r="D1484" t="s">
        <v>26</v>
      </c>
      <c r="F1484" t="s">
        <v>18</v>
      </c>
      <c r="G1484">
        <f>IF(F1484="Uitgave", -ABS(C1484), ABS(C1484))</f>
        <v>-1.5</v>
      </c>
      <c r="H1484" t="str">
        <f>VLOOKUP(Tabel1[[#This Row],[categorie]],Lijst!A:B,2,FALSE)</f>
        <v>Variabel</v>
      </c>
      <c r="I1484" t="str">
        <f>IF(OR(AND(F1484="Uitgave", C1484&lt;0), AND(F1484="Inkomst", C1484&gt;0)), "OK", "FOUT")</f>
        <v>OK</v>
      </c>
    </row>
    <row r="1485" spans="1:9" x14ac:dyDescent="0.3">
      <c r="A1485" s="2">
        <v>45743</v>
      </c>
      <c r="B1485" t="str">
        <f>TEXT(A1485,"mmmm ")</f>
        <v xml:space="preserve">maart </v>
      </c>
      <c r="C1485">
        <v>-1.5</v>
      </c>
      <c r="D1485" t="s">
        <v>26</v>
      </c>
      <c r="F1485" t="s">
        <v>18</v>
      </c>
      <c r="G1485">
        <f>IF(F1485="Uitgave", -ABS(C1485), ABS(C1485))</f>
        <v>-1.5</v>
      </c>
      <c r="H1485" t="str">
        <f>VLOOKUP(Tabel1[[#This Row],[categorie]],Lijst!A:B,2,FALSE)</f>
        <v>Variabel</v>
      </c>
      <c r="I1485" t="str">
        <f>IF(OR(AND(F1485="Uitgave", C1485&lt;0), AND(F1485="Inkomst", C1485&gt;0)), "OK", "FOUT")</f>
        <v>OK</v>
      </c>
    </row>
    <row r="1486" spans="1:9" x14ac:dyDescent="0.3">
      <c r="A1486" s="2">
        <v>45743</v>
      </c>
      <c r="B1486" t="str">
        <f>TEXT(A1486,"mmmm ")</f>
        <v xml:space="preserve">maart </v>
      </c>
      <c r="C1486">
        <v>3234.04</v>
      </c>
      <c r="D1486" t="s">
        <v>29</v>
      </c>
      <c r="F1486" t="s">
        <v>17</v>
      </c>
      <c r="G1486">
        <f>IF(F1486="Uitgave", -ABS(C1486), ABS(C1486))</f>
        <v>3234.04</v>
      </c>
      <c r="H1486" t="str">
        <f>VLOOKUP(Tabel1[[#This Row],[categorie]],Lijst!A:B,2,FALSE)</f>
        <v>Vast</v>
      </c>
      <c r="I1486" t="str">
        <f>IF(OR(AND(F1486="Uitgave", C1486&lt;0), AND(F1486="Inkomst", C1486&gt;0)), "OK", "FOUT")</f>
        <v>OK</v>
      </c>
    </row>
    <row r="1487" spans="1:9" x14ac:dyDescent="0.3">
      <c r="A1487" s="2">
        <v>45744</v>
      </c>
      <c r="B1487" t="str">
        <f>TEXT(A1487,"mmmm ")</f>
        <v xml:space="preserve">maart </v>
      </c>
      <c r="C1487">
        <v>-19.989999999999998</v>
      </c>
      <c r="D1487" t="s">
        <v>48</v>
      </c>
      <c r="F1487" t="s">
        <v>18</v>
      </c>
      <c r="G1487">
        <f>IF(F1487="Uitgave", -ABS(C1487), ABS(C1487))</f>
        <v>-19.989999999999998</v>
      </c>
      <c r="H1487" t="str">
        <f>VLOOKUP(Tabel1[[#This Row],[categorie]],Lijst!A:B,2,FALSE)</f>
        <v>Variabel</v>
      </c>
      <c r="I1487" t="str">
        <f>IF(OR(AND(F1487="Uitgave", C1487&lt;0), AND(F1487="Inkomst", C1487&gt;0)), "OK", "FOUT")</f>
        <v>OK</v>
      </c>
    </row>
    <row r="1488" spans="1:9" x14ac:dyDescent="0.3">
      <c r="A1488" s="2">
        <v>45744</v>
      </c>
      <c r="B1488" t="str">
        <f>TEXT(A1488,"mmmm ")</f>
        <v xml:space="preserve">maart </v>
      </c>
      <c r="C1488">
        <v>-1.5</v>
      </c>
      <c r="D1488" t="s">
        <v>26</v>
      </c>
      <c r="F1488" t="s">
        <v>18</v>
      </c>
      <c r="G1488">
        <f>IF(F1488="Uitgave", -ABS(C1488), ABS(C1488))</f>
        <v>-1.5</v>
      </c>
      <c r="H1488" t="str">
        <f>VLOOKUP(Tabel1[[#This Row],[categorie]],Lijst!A:B,2,FALSE)</f>
        <v>Variabel</v>
      </c>
      <c r="I1488" t="str">
        <f>IF(OR(AND(F1488="Uitgave", C1488&lt;0), AND(F1488="Inkomst", C1488&gt;0)), "OK", "FOUT")</f>
        <v>OK</v>
      </c>
    </row>
    <row r="1489" spans="1:9" x14ac:dyDescent="0.3">
      <c r="A1489" s="2">
        <v>45744</v>
      </c>
      <c r="B1489" t="str">
        <f>TEXT(A1489,"mmmm ")</f>
        <v xml:space="preserve">maart </v>
      </c>
      <c r="C1489">
        <v>-1.5</v>
      </c>
      <c r="D1489" t="s">
        <v>26</v>
      </c>
      <c r="F1489" t="s">
        <v>18</v>
      </c>
      <c r="G1489">
        <f>IF(F1489="Uitgave", -ABS(C1489), ABS(C1489))</f>
        <v>-1.5</v>
      </c>
      <c r="H1489" t="str">
        <f>VLOOKUP(Tabel1[[#This Row],[categorie]],Lijst!A:B,2,FALSE)</f>
        <v>Variabel</v>
      </c>
      <c r="I1489" t="str">
        <f>IF(OR(AND(F1489="Uitgave", C1489&lt;0), AND(F1489="Inkomst", C1489&gt;0)), "OK", "FOUT")</f>
        <v>OK</v>
      </c>
    </row>
    <row r="1490" spans="1:9" x14ac:dyDescent="0.3">
      <c r="A1490" s="2">
        <v>45744</v>
      </c>
      <c r="B1490" t="str">
        <f>TEXT(A1490,"mmmm ")</f>
        <v xml:space="preserve">maart </v>
      </c>
      <c r="C1490">
        <v>-18.739999999999998</v>
      </c>
      <c r="D1490" t="s">
        <v>3</v>
      </c>
      <c r="F1490" t="s">
        <v>18</v>
      </c>
      <c r="G1490">
        <f>IF(F1490="Uitgave", -ABS(C1490), ABS(C1490))</f>
        <v>-18.739999999999998</v>
      </c>
      <c r="H1490" t="str">
        <f>VLOOKUP(Tabel1[[#This Row],[categorie]],Lijst!A:B,2,FALSE)</f>
        <v>Vast</v>
      </c>
      <c r="I1490" t="str">
        <f>IF(OR(AND(F1490="Uitgave", C1490&lt;0), AND(F1490="Inkomst", C1490&gt;0)), "OK", "FOUT")</f>
        <v>OK</v>
      </c>
    </row>
    <row r="1491" spans="1:9" x14ac:dyDescent="0.3">
      <c r="A1491" s="2">
        <v>45744</v>
      </c>
      <c r="B1491" t="str">
        <f>TEXT(A1491,"mmmm ")</f>
        <v xml:space="preserve">maart </v>
      </c>
      <c r="C1491">
        <v>-11.49</v>
      </c>
      <c r="D1491" t="s">
        <v>3</v>
      </c>
      <c r="F1491" t="s">
        <v>18</v>
      </c>
      <c r="G1491">
        <f>IF(F1491="Uitgave", -ABS(C1491), ABS(C1491))</f>
        <v>-11.49</v>
      </c>
      <c r="H1491" t="str">
        <f>VLOOKUP(Tabel1[[#This Row],[categorie]],Lijst!A:B,2,FALSE)</f>
        <v>Vast</v>
      </c>
      <c r="I1491" t="str">
        <f>IF(OR(AND(F1491="Uitgave", C1491&lt;0), AND(F1491="Inkomst", C1491&gt;0)), "OK", "FOUT")</f>
        <v>OK</v>
      </c>
    </row>
    <row r="1492" spans="1:9" x14ac:dyDescent="0.3">
      <c r="A1492" s="2">
        <v>45744</v>
      </c>
      <c r="B1492" t="str">
        <f>TEXT(A1492,"mmmm ")</f>
        <v xml:space="preserve">maart </v>
      </c>
      <c r="C1492">
        <v>-11.54</v>
      </c>
      <c r="D1492" t="s">
        <v>3</v>
      </c>
      <c r="F1492" t="s">
        <v>18</v>
      </c>
      <c r="G1492">
        <f>IF(F1492="Uitgave", -ABS(C1492), ABS(C1492))</f>
        <v>-11.54</v>
      </c>
      <c r="H1492" t="str">
        <f>VLOOKUP(Tabel1[[#This Row],[categorie]],Lijst!A:B,2,FALSE)</f>
        <v>Vast</v>
      </c>
      <c r="I1492" t="str">
        <f>IF(OR(AND(F1492="Uitgave", C1492&lt;0), AND(F1492="Inkomst", C1492&gt;0)), "OK", "FOUT")</f>
        <v>OK</v>
      </c>
    </row>
    <row r="1493" spans="1:9" x14ac:dyDescent="0.3">
      <c r="A1493" s="2">
        <v>45744</v>
      </c>
      <c r="B1493" t="str">
        <f>TEXT(A1493,"mmmm ")</f>
        <v xml:space="preserve">maart </v>
      </c>
      <c r="C1493">
        <v>-62</v>
      </c>
      <c r="D1493" t="s">
        <v>14</v>
      </c>
      <c r="F1493" t="s">
        <v>18</v>
      </c>
      <c r="G1493">
        <f>IF(F1493="Uitgave", -ABS(C1493), ABS(C1493))</f>
        <v>-62</v>
      </c>
      <c r="H1493" t="str">
        <f>VLOOKUP(Tabel1[[#This Row],[categorie]],Lijst!A:B,2,FALSE)</f>
        <v>Variabel</v>
      </c>
      <c r="I1493" t="str">
        <f>IF(OR(AND(F1493="Uitgave", C1493&lt;0), AND(F1493="Inkomst", C1493&gt;0)), "OK", "FOUT")</f>
        <v>OK</v>
      </c>
    </row>
    <row r="1494" spans="1:9" x14ac:dyDescent="0.3">
      <c r="A1494" s="2">
        <v>45744</v>
      </c>
      <c r="B1494" t="str">
        <f>TEXT(A1494,"mmmm ")</f>
        <v xml:space="preserve">maart </v>
      </c>
      <c r="C1494">
        <v>5.5</v>
      </c>
      <c r="D1494" t="s">
        <v>75</v>
      </c>
      <c r="F1494" t="s">
        <v>17</v>
      </c>
      <c r="G1494">
        <f>IF(F1494="Uitgave", -ABS(C1494), ABS(C1494))</f>
        <v>5.5</v>
      </c>
      <c r="H1494" t="str">
        <f>VLOOKUP(Tabel1[[#This Row],[categorie]],Lijst!A:B,2,FALSE)</f>
        <v>Variabel</v>
      </c>
      <c r="I1494" t="str">
        <f>IF(OR(AND(F1494="Uitgave", C1494&lt;0), AND(F1494="Inkomst", C1494&gt;0)), "OK", "FOUT")</f>
        <v>OK</v>
      </c>
    </row>
    <row r="1495" spans="1:9" x14ac:dyDescent="0.3">
      <c r="A1495" s="2">
        <v>45745</v>
      </c>
      <c r="B1495" t="str">
        <f>TEXT(A1495,"mmmm ")</f>
        <v xml:space="preserve">maart </v>
      </c>
      <c r="C1495">
        <v>-48.4</v>
      </c>
      <c r="D1495" t="s">
        <v>75</v>
      </c>
      <c r="F1495" t="s">
        <v>18</v>
      </c>
      <c r="G1495">
        <f>IF(F1495="Uitgave", -ABS(C1495), ABS(C1495))</f>
        <v>-48.4</v>
      </c>
      <c r="H1495" t="str">
        <f>VLOOKUP(Tabel1[[#This Row],[categorie]],Lijst!A:B,2,FALSE)</f>
        <v>Variabel</v>
      </c>
      <c r="I1495" t="str">
        <f>IF(OR(AND(F1495="Uitgave", C1495&lt;0), AND(F1495="Inkomst", C1495&gt;0)), "OK", "FOUT")</f>
        <v>OK</v>
      </c>
    </row>
    <row r="1496" spans="1:9" x14ac:dyDescent="0.3">
      <c r="A1496" s="2">
        <v>45745</v>
      </c>
      <c r="B1496" t="str">
        <f>TEXT(A1496,"mmmm ")</f>
        <v xml:space="preserve">maart </v>
      </c>
      <c r="C1496">
        <v>-25</v>
      </c>
      <c r="D1496" t="s">
        <v>43</v>
      </c>
      <c r="F1496" t="s">
        <v>18</v>
      </c>
      <c r="G1496">
        <f>IF(F1496="Uitgave", -ABS(C1496), ABS(C1496))</f>
        <v>-25</v>
      </c>
      <c r="H1496" t="str">
        <f>VLOOKUP(Tabel1[[#This Row],[categorie]],Lijst!A:B,2,FALSE)</f>
        <v>Vast</v>
      </c>
      <c r="I1496" t="str">
        <f>IF(OR(AND(F1496="Uitgave", C1496&lt;0), AND(F1496="Inkomst", C1496&gt;0)), "OK", "FOUT")</f>
        <v>OK</v>
      </c>
    </row>
    <row r="1497" spans="1:9" x14ac:dyDescent="0.3">
      <c r="A1497" s="2">
        <v>45745</v>
      </c>
      <c r="B1497" t="str">
        <f>TEXT(A1497,"mmmm ")</f>
        <v xml:space="preserve">maart </v>
      </c>
      <c r="C1497">
        <v>-20.84</v>
      </c>
      <c r="D1497" t="s">
        <v>82</v>
      </c>
      <c r="F1497" t="s">
        <v>18</v>
      </c>
      <c r="G1497">
        <f>IF(F1497="Uitgave", -ABS(C1497), ABS(C1497))</f>
        <v>-20.84</v>
      </c>
      <c r="H1497" t="str">
        <f>VLOOKUP(Tabel1[[#This Row],[categorie]],Lijst!A:B,2,FALSE)</f>
        <v>Vast</v>
      </c>
      <c r="I1497" t="str">
        <f>IF(OR(AND(F1497="Uitgave", C1497&lt;0), AND(F1497="Inkomst", C1497&gt;0)), "OK", "FOUT")</f>
        <v>OK</v>
      </c>
    </row>
    <row r="1498" spans="1:9" x14ac:dyDescent="0.3">
      <c r="A1498" s="2">
        <v>45746</v>
      </c>
      <c r="B1498" t="str">
        <f>TEXT(A1498,"mmmm ")</f>
        <v xml:space="preserve">maart </v>
      </c>
      <c r="C1498">
        <v>20</v>
      </c>
      <c r="D1498" t="s">
        <v>75</v>
      </c>
      <c r="F1498" t="s">
        <v>17</v>
      </c>
      <c r="G1498">
        <f>IF(F1498="Uitgave", -ABS(C1498), ABS(C1498))</f>
        <v>20</v>
      </c>
      <c r="H1498" t="str">
        <f>VLOOKUP(Tabel1[[#This Row],[categorie]],Lijst!A:B,2,FALSE)</f>
        <v>Variabel</v>
      </c>
      <c r="I1498" t="str">
        <f>IF(OR(AND(F1498="Uitgave", C1498&lt;0), AND(F1498="Inkomst", C1498&gt;0)), "OK", "FOUT")</f>
        <v>OK</v>
      </c>
    </row>
    <row r="1499" spans="1:9" x14ac:dyDescent="0.3">
      <c r="A1499" s="2">
        <v>45746</v>
      </c>
      <c r="B1499" t="str">
        <f>TEXT(A1499,"mmmm ")</f>
        <v xml:space="preserve">maart </v>
      </c>
      <c r="C1499">
        <v>-566.76</v>
      </c>
      <c r="D1499" t="s">
        <v>73</v>
      </c>
      <c r="F1499" t="s">
        <v>18</v>
      </c>
      <c r="G1499">
        <f>IF(F1499="Uitgave", -ABS(C1499), ABS(C1499))</f>
        <v>-566.76</v>
      </c>
      <c r="H1499" t="str">
        <f>VLOOKUP(Tabel1[[#This Row],[categorie]],Lijst!A:B,2,FALSE)</f>
        <v>Vast</v>
      </c>
      <c r="I1499" t="str">
        <f>IF(OR(AND(F1499="Uitgave", C1499&lt;0), AND(F1499="Inkomst", C1499&gt;0)), "OK", "FOUT")</f>
        <v>OK</v>
      </c>
    </row>
    <row r="1500" spans="1:9" x14ac:dyDescent="0.3">
      <c r="A1500" s="2">
        <v>45746</v>
      </c>
      <c r="B1500" t="str">
        <f>TEXT(A1500,"mmmm ")</f>
        <v xml:space="preserve">maart </v>
      </c>
      <c r="C1500">
        <v>-19.36</v>
      </c>
      <c r="D1500" t="s">
        <v>73</v>
      </c>
      <c r="F1500" t="s">
        <v>18</v>
      </c>
      <c r="G1500">
        <f>IF(F1500="Uitgave", -ABS(C1500), ABS(C1500))</f>
        <v>-19.36</v>
      </c>
      <c r="H1500" t="str">
        <f>VLOOKUP(Tabel1[[#This Row],[categorie]],Lijst!A:B,2,FALSE)</f>
        <v>Vast</v>
      </c>
      <c r="I1500" t="str">
        <f>IF(OR(AND(F1500="Uitgave", C1500&lt;0), AND(F1500="Inkomst", C1500&gt;0)), "OK", "FOUT")</f>
        <v>OK</v>
      </c>
    </row>
    <row r="1501" spans="1:9" x14ac:dyDescent="0.3">
      <c r="A1501" s="2">
        <v>45747</v>
      </c>
      <c r="B1501" t="str">
        <f>TEXT(A1501,"mmmm ")</f>
        <v xml:space="preserve">maart </v>
      </c>
      <c r="C1501">
        <v>-1.5</v>
      </c>
      <c r="D1501" t="s">
        <v>19</v>
      </c>
      <c r="F1501" t="s">
        <v>18</v>
      </c>
      <c r="G1501">
        <f>IF(F1501="Uitgave", -ABS(C1501), ABS(C1501))</f>
        <v>-1.5</v>
      </c>
      <c r="H1501" t="str">
        <f>VLOOKUP(Tabel1[[#This Row],[categorie]],Lijst!A:B,2,FALSE)</f>
        <v>Vast</v>
      </c>
      <c r="I1501" t="str">
        <f>IF(OR(AND(F1501="Uitgave", C1501&lt;0), AND(F1501="Inkomst", C1501&gt;0)), "OK", "FOUT")</f>
        <v>OK</v>
      </c>
    </row>
    <row r="1502" spans="1:9" x14ac:dyDescent="0.3">
      <c r="A1502" s="2">
        <v>45747</v>
      </c>
      <c r="B1502" t="str">
        <f>TEXT(A1502,"mmmm ")</f>
        <v xml:space="preserve">maart </v>
      </c>
      <c r="C1502">
        <v>-7.74</v>
      </c>
      <c r="D1502" t="s">
        <v>3</v>
      </c>
      <c r="F1502" t="s">
        <v>18</v>
      </c>
      <c r="G1502">
        <f>IF(F1502="Uitgave", -ABS(C1502), ABS(C1502))</f>
        <v>-7.74</v>
      </c>
      <c r="H1502" t="str">
        <f>VLOOKUP(Tabel1[[#This Row],[categorie]],Lijst!A:B,2,FALSE)</f>
        <v>Vast</v>
      </c>
      <c r="I1502" t="str">
        <f>IF(OR(AND(F1502="Uitgave", C1502&lt;0), AND(F1502="Inkomst", C1502&gt;0)), "OK", "FOUT")</f>
        <v>OK</v>
      </c>
    </row>
    <row r="1503" spans="1:9" x14ac:dyDescent="0.3">
      <c r="A1503" s="2">
        <v>45747</v>
      </c>
      <c r="B1503" t="str">
        <f>TEXT(A1503,"mmmm ")</f>
        <v xml:space="preserve">maart </v>
      </c>
      <c r="C1503">
        <v>-14.28</v>
      </c>
      <c r="D1503" t="s">
        <v>3</v>
      </c>
      <c r="F1503" t="s">
        <v>18</v>
      </c>
      <c r="G1503">
        <f>IF(F1503="Uitgave", -ABS(C1503), ABS(C1503))</f>
        <v>-14.28</v>
      </c>
      <c r="H1503" t="str">
        <f>VLOOKUP(Tabel1[[#This Row],[categorie]],Lijst!A:B,2,FALSE)</f>
        <v>Vast</v>
      </c>
      <c r="I1503" t="str">
        <f>IF(OR(AND(F1503="Uitgave", C1503&lt;0), AND(F1503="Inkomst", C1503&gt;0)), "OK", "FOUT")</f>
        <v>OK</v>
      </c>
    </row>
    <row r="1504" spans="1:9" x14ac:dyDescent="0.3">
      <c r="A1504" s="2">
        <v>45747</v>
      </c>
      <c r="B1504" t="str">
        <f>TEXT(A1504,"mmmm ")</f>
        <v xml:space="preserve">maart </v>
      </c>
      <c r="C1504">
        <v>-6.48</v>
      </c>
      <c r="D1504" t="s">
        <v>3</v>
      </c>
      <c r="F1504" t="s">
        <v>18</v>
      </c>
      <c r="G1504">
        <f>IF(F1504="Uitgave", -ABS(C1504), ABS(C1504))</f>
        <v>-6.48</v>
      </c>
      <c r="H1504" t="str">
        <f>VLOOKUP(Tabel1[[#This Row],[categorie]],Lijst!A:B,2,FALSE)</f>
        <v>Vast</v>
      </c>
      <c r="I1504" t="str">
        <f>IF(OR(AND(F1504="Uitgave", C1504&lt;0), AND(F1504="Inkomst", C1504&gt;0)), "OK", "FOUT")</f>
        <v>OK</v>
      </c>
    </row>
    <row r="1505" spans="1:9" x14ac:dyDescent="0.3">
      <c r="A1505" s="2">
        <v>45747</v>
      </c>
      <c r="B1505" t="str">
        <f>TEXT(A1505,"mmmm ")</f>
        <v xml:space="preserve">maart </v>
      </c>
      <c r="C1505">
        <v>-11.79</v>
      </c>
      <c r="D1505" t="s">
        <v>3</v>
      </c>
      <c r="F1505" t="s">
        <v>18</v>
      </c>
      <c r="G1505">
        <f>IF(F1505="Uitgave", -ABS(C1505), ABS(C1505))</f>
        <v>-11.79</v>
      </c>
      <c r="H1505" t="str">
        <f>VLOOKUP(Tabel1[[#This Row],[categorie]],Lijst!A:B,2,FALSE)</f>
        <v>Vast</v>
      </c>
      <c r="I1505" t="str">
        <f>IF(OR(AND(F1505="Uitgave", C1505&lt;0), AND(F1505="Inkomst", C1505&gt;0)), "OK", "FOUT")</f>
        <v>OK</v>
      </c>
    </row>
    <row r="1506" spans="1:9" x14ac:dyDescent="0.3">
      <c r="A1506" s="2">
        <v>45747</v>
      </c>
      <c r="B1506" t="str">
        <f>TEXT(A1506,"mmmm ")</f>
        <v xml:space="preserve">maart </v>
      </c>
      <c r="C1506">
        <v>-69.55</v>
      </c>
      <c r="D1506" t="s">
        <v>3</v>
      </c>
      <c r="F1506" t="s">
        <v>18</v>
      </c>
      <c r="G1506">
        <f>IF(F1506="Uitgave", -ABS(C1506), ABS(C1506))</f>
        <v>-69.55</v>
      </c>
      <c r="H1506" t="str">
        <f>VLOOKUP(Tabel1[[#This Row],[categorie]],Lijst!A:B,2,FALSE)</f>
        <v>Vast</v>
      </c>
      <c r="I1506" t="str">
        <f>IF(OR(AND(F1506="Uitgave", C1506&lt;0), AND(F1506="Inkomst", C1506&gt;0)), "OK", "FOUT")</f>
        <v>OK</v>
      </c>
    </row>
    <row r="1507" spans="1:9" x14ac:dyDescent="0.3">
      <c r="A1507" s="2">
        <v>45747</v>
      </c>
      <c r="B1507" t="str">
        <f>TEXT(A1507,"mmmm ")</f>
        <v xml:space="preserve">maart </v>
      </c>
      <c r="C1507">
        <v>-44.72</v>
      </c>
      <c r="D1507" t="s">
        <v>3</v>
      </c>
      <c r="F1507" t="s">
        <v>18</v>
      </c>
      <c r="G1507">
        <f>IF(F1507="Uitgave", -ABS(C1507), ABS(C1507))</f>
        <v>-44.72</v>
      </c>
      <c r="H1507" t="str">
        <f>VLOOKUP(Tabel1[[#This Row],[categorie]],Lijst!A:B,2,FALSE)</f>
        <v>Vast</v>
      </c>
      <c r="I1507" t="str">
        <f>IF(OR(AND(F1507="Uitgave", C1507&lt;0), AND(F1507="Inkomst", C1507&gt;0)), "OK", "FOUT")</f>
        <v>OK</v>
      </c>
    </row>
    <row r="1508" spans="1:9" x14ac:dyDescent="0.3">
      <c r="A1508" s="2">
        <v>45747</v>
      </c>
      <c r="B1508" t="str">
        <f>TEXT(A1508,"mmmm ")</f>
        <v xml:space="preserve">maart </v>
      </c>
      <c r="C1508">
        <v>-20</v>
      </c>
      <c r="D1508" t="s">
        <v>14</v>
      </c>
      <c r="F1508" t="s">
        <v>18</v>
      </c>
      <c r="G1508">
        <f>IF(F1508="Uitgave", -ABS(C1508), ABS(C1508))</f>
        <v>-20</v>
      </c>
      <c r="H1508" t="str">
        <f>VLOOKUP(Tabel1[[#This Row],[categorie]],Lijst!A:B,2,FALSE)</f>
        <v>Variabel</v>
      </c>
      <c r="I1508" t="str">
        <f>IF(OR(AND(F1508="Uitgave", C1508&lt;0), AND(F1508="Inkomst", C1508&gt;0)), "OK", "FOUT")</f>
        <v>OK</v>
      </c>
    </row>
    <row r="1509" spans="1:9" x14ac:dyDescent="0.3">
      <c r="A1509" s="2">
        <v>45747</v>
      </c>
      <c r="B1509" t="str">
        <f>TEXT(A1509,"mmmm ")</f>
        <v xml:space="preserve">maart </v>
      </c>
      <c r="C1509">
        <v>-5.8</v>
      </c>
      <c r="D1509" t="s">
        <v>3</v>
      </c>
      <c r="F1509" t="s">
        <v>18</v>
      </c>
      <c r="G1509">
        <f>IF(F1509="Uitgave", -ABS(C1509), ABS(C1509))</f>
        <v>-5.8</v>
      </c>
      <c r="H1509" t="str">
        <f>VLOOKUP(Tabel1[[#This Row],[categorie]],Lijst!A:B,2,FALSE)</f>
        <v>Vast</v>
      </c>
      <c r="I1509" t="str">
        <f>IF(OR(AND(F1509="Uitgave", C1509&lt;0), AND(F1509="Inkomst", C1509&gt;0)), "OK", "FOUT")</f>
        <v>OK</v>
      </c>
    </row>
    <row r="1510" spans="1:9" x14ac:dyDescent="0.3">
      <c r="A1510" s="2">
        <v>45747</v>
      </c>
      <c r="B1510" t="str">
        <f>TEXT(A1510,"mmmm ")</f>
        <v xml:space="preserve">maart </v>
      </c>
      <c r="C1510">
        <v>-12.73</v>
      </c>
      <c r="D1510" t="s">
        <v>3</v>
      </c>
      <c r="F1510" t="s">
        <v>18</v>
      </c>
      <c r="G1510">
        <f>IF(F1510="Uitgave", -ABS(C1510), ABS(C1510))</f>
        <v>-12.73</v>
      </c>
      <c r="H1510" t="str">
        <f>VLOOKUP(Tabel1[[#This Row],[categorie]],Lijst!A:B,2,FALSE)</f>
        <v>Vast</v>
      </c>
      <c r="I1510" t="str">
        <f>IF(OR(AND(F1510="Uitgave", C1510&lt;0), AND(F1510="Inkomst", C1510&gt;0)), "OK", "FOUT")</f>
        <v>OK</v>
      </c>
    </row>
    <row r="1511" spans="1:9" x14ac:dyDescent="0.3">
      <c r="A1511" s="2">
        <v>45747</v>
      </c>
      <c r="B1511" t="str">
        <f>TEXT(A1511,"mmmm ")</f>
        <v xml:space="preserve">maart </v>
      </c>
      <c r="C1511">
        <v>-11.99</v>
      </c>
      <c r="D1511" t="s">
        <v>53</v>
      </c>
      <c r="F1511" t="s">
        <v>18</v>
      </c>
      <c r="G1511">
        <f>IF(F1511="Uitgave", -ABS(C1511), ABS(C1511))</f>
        <v>-11.99</v>
      </c>
      <c r="H1511" t="str">
        <f>VLOOKUP(Tabel1[[#This Row],[categorie]],Lijst!A:B,2,FALSE)</f>
        <v>Variabel</v>
      </c>
      <c r="I1511" t="str">
        <f>IF(OR(AND(F1511="Uitgave", C1511&lt;0), AND(F1511="Inkomst", C1511&gt;0)), "OK", "FOUT")</f>
        <v>OK</v>
      </c>
    </row>
    <row r="1512" spans="1:9" x14ac:dyDescent="0.3">
      <c r="A1512" s="2">
        <v>45747</v>
      </c>
      <c r="B1512" t="str">
        <f>TEXT(A1512,"mmmm ")</f>
        <v xml:space="preserve">maart </v>
      </c>
      <c r="C1512">
        <v>-1.5</v>
      </c>
      <c r="D1512" t="s">
        <v>26</v>
      </c>
      <c r="F1512" t="s">
        <v>18</v>
      </c>
      <c r="G1512">
        <f>IF(F1512="Uitgave", -ABS(C1512), ABS(C1512))</f>
        <v>-1.5</v>
      </c>
      <c r="H1512" t="str">
        <f>VLOOKUP(Tabel1[[#This Row],[categorie]],Lijst!A:B,2,FALSE)</f>
        <v>Variabel</v>
      </c>
      <c r="I1512" t="str">
        <f>IF(OR(AND(F1512="Uitgave", C1512&lt;0), AND(F1512="Inkomst", C1512&gt;0)), "OK", "FOUT")</f>
        <v>OK</v>
      </c>
    </row>
    <row r="1513" spans="1:9" x14ac:dyDescent="0.3">
      <c r="A1513" s="2">
        <v>45747</v>
      </c>
      <c r="B1513" t="str">
        <f>TEXT(A1513,"mmmm ")</f>
        <v xml:space="preserve">maart </v>
      </c>
      <c r="C1513">
        <v>-5.07</v>
      </c>
      <c r="D1513" t="s">
        <v>3</v>
      </c>
      <c r="F1513" t="s">
        <v>18</v>
      </c>
      <c r="G1513">
        <f>IF(F1513="Uitgave", -ABS(C1513), ABS(C1513))</f>
        <v>-5.07</v>
      </c>
      <c r="H1513" t="str">
        <f>VLOOKUP(Tabel1[[#This Row],[categorie]],Lijst!A:B,2,FALSE)</f>
        <v>Vast</v>
      </c>
      <c r="I1513" t="str">
        <f>IF(OR(AND(F1513="Uitgave", C1513&lt;0), AND(F1513="Inkomst", C1513&gt;0)), "OK", "FOUT")</f>
        <v>OK</v>
      </c>
    </row>
    <row r="1514" spans="1:9" x14ac:dyDescent="0.3">
      <c r="A1514" s="2">
        <v>45747</v>
      </c>
      <c r="B1514" t="str">
        <f>TEXT(A1514,"mmmm ")</f>
        <v xml:space="preserve">maart </v>
      </c>
      <c r="C1514">
        <v>-55.9</v>
      </c>
      <c r="D1514" t="s">
        <v>3</v>
      </c>
      <c r="F1514" t="s">
        <v>18</v>
      </c>
      <c r="G1514">
        <f>IF(F1514="Uitgave", -ABS(C1514), ABS(C1514))</f>
        <v>-55.9</v>
      </c>
      <c r="H1514" t="str">
        <f>VLOOKUP(Tabel1[[#This Row],[categorie]],Lijst!A:B,2,FALSE)</f>
        <v>Vast</v>
      </c>
      <c r="I1514" t="str">
        <f>IF(OR(AND(F1514="Uitgave", C1514&lt;0), AND(F1514="Inkomst", C1514&gt;0)), "OK", "FOUT")</f>
        <v>OK</v>
      </c>
    </row>
    <row r="1515" spans="1:9" x14ac:dyDescent="0.3">
      <c r="A1515" s="2">
        <v>45747</v>
      </c>
      <c r="B1515" t="str">
        <f>TEXT(A1515,"mmmm ")</f>
        <v xml:space="preserve">maart </v>
      </c>
      <c r="C1515">
        <v>-69.86</v>
      </c>
      <c r="D1515" t="s">
        <v>23</v>
      </c>
      <c r="F1515" t="s">
        <v>18</v>
      </c>
      <c r="G1515">
        <f>IF(F1515="Uitgave", -ABS(C1515), ABS(C1515))</f>
        <v>-69.86</v>
      </c>
      <c r="H1515" t="str">
        <f>VLOOKUP(Tabel1[[#This Row],[categorie]],Lijst!A:B,2,FALSE)</f>
        <v>Vast</v>
      </c>
      <c r="I1515" t="str">
        <f>IF(OR(AND(F1515="Uitgave", C1515&lt;0), AND(F1515="Inkomst", C1515&gt;0)), "OK", "FOUT")</f>
        <v>OK</v>
      </c>
    </row>
    <row r="1516" spans="1:9" x14ac:dyDescent="0.3">
      <c r="A1516" s="2">
        <v>45747</v>
      </c>
      <c r="B1516" t="str">
        <f>TEXT(A1516,"mmmm ")</f>
        <v xml:space="preserve">maart </v>
      </c>
      <c r="C1516">
        <v>-44.64</v>
      </c>
      <c r="D1516" t="str" cm="1">
        <f t="array" ref="D1516">IFERROR(
  _xlfn.XLOOKUP(TRUE, ISNUMBER(FIND(Trefwoorden!$A$2:$A$99, E1516)), Trefwoorden!$B$2:$B$99),
  "Onbekend"
)</f>
        <v>Hospitalisatie</v>
      </c>
      <c r="E1516" t="s">
        <v>139</v>
      </c>
      <c r="F1516" t="s">
        <v>18</v>
      </c>
      <c r="G1516">
        <f>IF(F1516="Uitgave", -ABS(C1516), ABS(C1516))</f>
        <v>-44.64</v>
      </c>
      <c r="H1516" t="str">
        <f>VLOOKUP(Tabel1[[#This Row],[categorie]],Lijst!A:B,2,FALSE)</f>
        <v>Vast</v>
      </c>
      <c r="I1516" t="str">
        <f>IF(OR(AND(F1516="Uitgave", C1516&lt;0), AND(F1516="Inkomst", C1516&gt;0)), "OK", "FOUT")</f>
        <v>OK</v>
      </c>
    </row>
    <row r="1517" spans="1:9" x14ac:dyDescent="0.3">
      <c r="A1517" s="2">
        <v>45748</v>
      </c>
      <c r="B1517" t="str">
        <f>TEXT(A1517,"mmmm ")</f>
        <v xml:space="preserve">april </v>
      </c>
      <c r="C1517">
        <v>2581.3200000000002</v>
      </c>
      <c r="D1517" t="s">
        <v>83</v>
      </c>
      <c r="F1517" t="s">
        <v>17</v>
      </c>
      <c r="G1517">
        <f>IF(F1517="Uitgave", -ABS(C1517), ABS(C1517))</f>
        <v>2581.3200000000002</v>
      </c>
      <c r="H1517" t="str">
        <f>VLOOKUP(Tabel1[[#This Row],[categorie]],Lijst!A:B,2,FALSE)</f>
        <v>Inkomsten</v>
      </c>
      <c r="I1517" t="str">
        <f>IF(OR(AND(F1517="Uitgave", C1517&lt;0), AND(F1517="Inkomst", C1517&gt;0)), "OK", "FOUT")</f>
        <v>OK</v>
      </c>
    </row>
    <row r="1518" spans="1:9" x14ac:dyDescent="0.3">
      <c r="A1518" s="2">
        <v>45748</v>
      </c>
      <c r="B1518" t="str">
        <f>TEXT(A1518,"mmmm ")</f>
        <v xml:space="preserve">april </v>
      </c>
      <c r="C1518">
        <v>2527.61</v>
      </c>
      <c r="D1518" t="s">
        <v>83</v>
      </c>
      <c r="F1518" t="s">
        <v>17</v>
      </c>
      <c r="G1518">
        <f>IF(F1518="Uitgave", -ABS(C1518), ABS(C1518))</f>
        <v>2527.61</v>
      </c>
      <c r="H1518" t="str">
        <f>VLOOKUP(Tabel1[[#This Row],[categorie]],Lijst!A:B,2,FALSE)</f>
        <v>Inkomsten</v>
      </c>
      <c r="I1518" t="str">
        <f>IF(OR(AND(F1518="Uitgave", C1518&lt;0), AND(F1518="Inkomst", C1518&gt;0)), "OK", "FOUT")</f>
        <v>OK</v>
      </c>
    </row>
    <row r="1519" spans="1:9" x14ac:dyDescent="0.3">
      <c r="A1519" s="2">
        <v>45748</v>
      </c>
      <c r="B1519" t="str">
        <f>TEXT(A1519,"mmmm ")</f>
        <v xml:space="preserve">april </v>
      </c>
      <c r="C1519">
        <v>-20.32</v>
      </c>
      <c r="D1519" t="s">
        <v>3</v>
      </c>
      <c r="F1519" t="str">
        <f>VLOOKUP(Tabel1[[#This Row],[categorie]],Lijst!A:C,3,FALSE)</f>
        <v>Uitgave</v>
      </c>
      <c r="G1519">
        <f>IF(F1519="Uitgave", -ABS(C1519), ABS(C1519))</f>
        <v>-20.32</v>
      </c>
      <c r="H1519" t="str">
        <f>VLOOKUP(Tabel1[[#This Row],[categorie]],Lijst!A:B,2,FALSE)</f>
        <v>Vast</v>
      </c>
      <c r="I1519" t="str">
        <f>IF(OR(AND(F1519="Uitgave", C1519&lt;0), AND(F1519="Inkomst", C1519&gt;0)), "OK", "FOUT")</f>
        <v>OK</v>
      </c>
    </row>
    <row r="1520" spans="1:9" x14ac:dyDescent="0.3">
      <c r="A1520" s="2">
        <v>45748</v>
      </c>
      <c r="B1520" t="str">
        <f>TEXT(A1520,"mmmm ")</f>
        <v xml:space="preserve">april </v>
      </c>
      <c r="C1520">
        <v>-4.5999999999999996</v>
      </c>
      <c r="D1520" t="s">
        <v>3</v>
      </c>
      <c r="F1520" t="str">
        <f>VLOOKUP(Tabel1[[#This Row],[categorie]],Lijst!A:C,3,FALSE)</f>
        <v>Uitgave</v>
      </c>
      <c r="G1520">
        <f>IF(F1520="Uitgave", -ABS(C1520), ABS(C1520))</f>
        <v>-4.5999999999999996</v>
      </c>
      <c r="H1520" t="str">
        <f>VLOOKUP(Tabel1[[#This Row],[categorie]],Lijst!A:B,2,FALSE)</f>
        <v>Vast</v>
      </c>
      <c r="I1520" t="str">
        <f>IF(OR(AND(F1520="Uitgave", C1520&lt;0), AND(F1520="Inkomst", C1520&gt;0)), "OK", "FOUT")</f>
        <v>OK</v>
      </c>
    </row>
    <row r="1521" spans="1:9" x14ac:dyDescent="0.3">
      <c r="A1521" s="2">
        <v>45748</v>
      </c>
      <c r="B1521" t="str">
        <f>TEXT(A1521,"mmmm ")</f>
        <v xml:space="preserve">april </v>
      </c>
      <c r="C1521">
        <v>-0.5</v>
      </c>
      <c r="D1521" t="s">
        <v>26</v>
      </c>
      <c r="F1521" t="str">
        <f>VLOOKUP(Tabel1[[#This Row],[categorie]],Lijst!A:C,3,FALSE)</f>
        <v>Uitgave</v>
      </c>
      <c r="G1521">
        <f>IF(F1521="Uitgave", -ABS(C1521), ABS(C1521))</f>
        <v>-0.5</v>
      </c>
      <c r="H1521" t="str">
        <f>VLOOKUP(Tabel1[[#This Row],[categorie]],Lijst!A:B,2,FALSE)</f>
        <v>Variabel</v>
      </c>
      <c r="I1521" t="str">
        <f>IF(OR(AND(F1521="Uitgave", C1521&lt;0), AND(F1521="Inkomst", C1521&gt;0)), "OK", "FOUT")</f>
        <v>OK</v>
      </c>
    </row>
    <row r="1522" spans="1:9" x14ac:dyDescent="0.3">
      <c r="A1522" s="2">
        <v>45748</v>
      </c>
      <c r="B1522" t="str">
        <f>TEXT(A1522,"mmmm ")</f>
        <v xml:space="preserve">april </v>
      </c>
      <c r="C1522">
        <v>-0.5</v>
      </c>
      <c r="D1522" t="s">
        <v>26</v>
      </c>
      <c r="F1522" t="str">
        <f>VLOOKUP(Tabel1[[#This Row],[categorie]],Lijst!A:C,3,FALSE)</f>
        <v>Uitgave</v>
      </c>
      <c r="G1522">
        <f>IF(F1522="Uitgave", -ABS(C1522), ABS(C1522))</f>
        <v>-0.5</v>
      </c>
      <c r="H1522" t="str">
        <f>VLOOKUP(Tabel1[[#This Row],[categorie]],Lijst!A:B,2,FALSE)</f>
        <v>Variabel</v>
      </c>
      <c r="I1522" t="str">
        <f>IF(OR(AND(F1522="Uitgave", C1522&lt;0), AND(F1522="Inkomst", C1522&gt;0)), "OK", "FOUT")</f>
        <v>OK</v>
      </c>
    </row>
    <row r="1523" spans="1:9" x14ac:dyDescent="0.3">
      <c r="A1523" s="2">
        <v>45748</v>
      </c>
      <c r="B1523" t="str">
        <f>TEXT(A1523,"mmmm ")</f>
        <v xml:space="preserve">april </v>
      </c>
      <c r="C1523">
        <v>-0.5</v>
      </c>
      <c r="D1523" t="s">
        <v>26</v>
      </c>
      <c r="F1523" t="str">
        <f>VLOOKUP(Tabel1[[#This Row],[categorie]],Lijst!A:C,3,FALSE)</f>
        <v>Uitgave</v>
      </c>
      <c r="G1523">
        <f>IF(F1523="Uitgave", -ABS(C1523), ABS(C1523))</f>
        <v>-0.5</v>
      </c>
      <c r="H1523" t="str">
        <f>VLOOKUP(Tabel1[[#This Row],[categorie]],Lijst!A:B,2,FALSE)</f>
        <v>Variabel</v>
      </c>
      <c r="I1523" t="str">
        <f>IF(OR(AND(F1523="Uitgave", C1523&lt;0), AND(F1523="Inkomst", C1523&gt;0)), "OK", "FOUT")</f>
        <v>OK</v>
      </c>
    </row>
    <row r="1524" spans="1:9" x14ac:dyDescent="0.3">
      <c r="A1524" s="2">
        <v>45748</v>
      </c>
      <c r="B1524" t="str">
        <f>TEXT(A1524,"mmmm ")</f>
        <v xml:space="preserve">april </v>
      </c>
      <c r="C1524">
        <v>-13.8</v>
      </c>
      <c r="D1524" t="s">
        <v>3</v>
      </c>
      <c r="F1524" t="s">
        <v>18</v>
      </c>
      <c r="G1524">
        <f>IF(F1524="Uitgave", -ABS(C1524), ABS(C1524))</f>
        <v>-13.8</v>
      </c>
      <c r="H1524" t="str">
        <f>VLOOKUP(Tabel1[[#This Row],[categorie]],Lijst!A:B,2,FALSE)</f>
        <v>Vast</v>
      </c>
      <c r="I1524" t="str">
        <f>IF(OR(AND(F1524="Uitgave", C1524&lt;0), AND(F1524="Inkomst", C1524&gt;0)), "OK", "FOUT")</f>
        <v>OK</v>
      </c>
    </row>
    <row r="1525" spans="1:9" x14ac:dyDescent="0.3">
      <c r="A1525" s="2">
        <v>45748</v>
      </c>
      <c r="B1525" t="str">
        <f>TEXT(A1525,"mmmm ")</f>
        <v xml:space="preserve">april </v>
      </c>
      <c r="C1525">
        <v>-2.76</v>
      </c>
      <c r="D1525" t="s">
        <v>3</v>
      </c>
      <c r="F1525" t="s">
        <v>18</v>
      </c>
      <c r="G1525">
        <f>IF(F1525="Uitgave", -ABS(C1525), ABS(C1525))</f>
        <v>-2.76</v>
      </c>
      <c r="H1525" t="str">
        <f>VLOOKUP(Tabel1[[#This Row],[categorie]],Lijst!A:B,2,FALSE)</f>
        <v>Vast</v>
      </c>
      <c r="I1525" t="str">
        <f>IF(OR(AND(F1525="Uitgave", C1525&lt;0), AND(F1525="Inkomst", C1525&gt;0)), "OK", "FOUT")</f>
        <v>OK</v>
      </c>
    </row>
    <row r="1526" spans="1:9" x14ac:dyDescent="0.3">
      <c r="A1526" s="2">
        <v>45748</v>
      </c>
      <c r="B1526" t="str">
        <f>TEXT(A1526,"mmmm ")</f>
        <v xml:space="preserve">april </v>
      </c>
      <c r="C1526">
        <v>-14.87</v>
      </c>
      <c r="D1526" t="s">
        <v>3</v>
      </c>
      <c r="F1526" t="s">
        <v>18</v>
      </c>
      <c r="G1526">
        <f>IF(F1526="Uitgave", -ABS(C1526), ABS(C1526))</f>
        <v>-14.87</v>
      </c>
      <c r="H1526" t="str">
        <f>VLOOKUP(Tabel1[[#This Row],[categorie]],Lijst!A:B,2,FALSE)</f>
        <v>Vast</v>
      </c>
      <c r="I1526" t="str">
        <f>IF(OR(AND(F1526="Uitgave", C1526&lt;0), AND(F1526="Inkomst", C1526&gt;0)), "OK", "FOUT")</f>
        <v>OK</v>
      </c>
    </row>
    <row r="1527" spans="1:9" x14ac:dyDescent="0.3">
      <c r="A1527" s="2">
        <v>45748</v>
      </c>
      <c r="B1527" t="str">
        <f>TEXT(A1527,"mmmm ")</f>
        <v xml:space="preserve">april </v>
      </c>
      <c r="C1527">
        <v>-4.7</v>
      </c>
      <c r="D1527" t="s">
        <v>3</v>
      </c>
      <c r="F1527" t="s">
        <v>18</v>
      </c>
      <c r="G1527">
        <f>IF(F1527="Uitgave", -ABS(C1527), ABS(C1527))</f>
        <v>-4.7</v>
      </c>
      <c r="H1527" t="str">
        <f>VLOOKUP(Tabel1[[#This Row],[categorie]],Lijst!A:B,2,FALSE)</f>
        <v>Vast</v>
      </c>
      <c r="I1527" t="str">
        <f>IF(OR(AND(F1527="Uitgave", C1527&lt;0), AND(F1527="Inkomst", C1527&gt;0)), "OK", "FOUT")</f>
        <v>OK</v>
      </c>
    </row>
    <row r="1528" spans="1:9" x14ac:dyDescent="0.3">
      <c r="A1528" s="2">
        <v>45748</v>
      </c>
      <c r="B1528" t="str">
        <f>TEXT(A1528,"mmmm ")</f>
        <v xml:space="preserve">april </v>
      </c>
      <c r="C1528">
        <v>-40.619999999999997</v>
      </c>
      <c r="D1528" t="s">
        <v>1030</v>
      </c>
      <c r="F1528" t="str">
        <f>VLOOKUP(Tabel1[[#This Row],[categorie]],Lijst!A:C,3,FALSE)</f>
        <v>Uitgave</v>
      </c>
      <c r="G1528">
        <f>IF(F1528="Uitgave", -ABS(C1528), ABS(C1528))</f>
        <v>-40.619999999999997</v>
      </c>
      <c r="H1528" t="str">
        <f>VLOOKUP(Tabel1[[#This Row],[categorie]],Lijst!A:B,2,FALSE)</f>
        <v>Vast</v>
      </c>
      <c r="I1528" t="str">
        <f>IF(OR(AND(F1528="Uitgave", C1528&lt;0), AND(F1528="Inkomst", C1528&gt;0)), "OK", "FOUT")</f>
        <v>OK</v>
      </c>
    </row>
    <row r="1529" spans="1:9" x14ac:dyDescent="0.3">
      <c r="A1529" s="2">
        <v>45748</v>
      </c>
      <c r="B1529" t="str">
        <f>TEXT(A1529,"mmmm ")</f>
        <v xml:space="preserve">april </v>
      </c>
      <c r="C1529">
        <v>-142</v>
      </c>
      <c r="D1529" t="s">
        <v>11</v>
      </c>
      <c r="F1529" t="s">
        <v>18</v>
      </c>
      <c r="G1529">
        <f>IF(F1529="Uitgave", -ABS(C1529), ABS(C1529))</f>
        <v>-142</v>
      </c>
      <c r="H1529" t="str">
        <f>VLOOKUP(Tabel1[[#This Row],[categorie]],Lijst!A:B,2,FALSE)</f>
        <v>Vast</v>
      </c>
      <c r="I1529" t="str">
        <f>IF(OR(AND(F1529="Uitgave", C1529&lt;0), AND(F1529="Inkomst", C1529&gt;0)), "OK", "FOUT")</f>
        <v>OK</v>
      </c>
    </row>
    <row r="1530" spans="1:9" x14ac:dyDescent="0.3">
      <c r="A1530" s="2">
        <v>45748</v>
      </c>
      <c r="B1530" t="str">
        <f>TEXT(A1530,"mmmm ")</f>
        <v xml:space="preserve">april </v>
      </c>
      <c r="C1530">
        <v>-363.29</v>
      </c>
      <c r="D1530" t="s">
        <v>40</v>
      </c>
      <c r="F1530" t="str">
        <f>VLOOKUP(Tabel1[[#This Row],[categorie]],Lijst!A:C,3,FALSE)</f>
        <v>Uitgave</v>
      </c>
      <c r="G1530">
        <f>IF(F1530="Uitgave", -ABS(C1530), ABS(C1530))</f>
        <v>-363.29</v>
      </c>
      <c r="H1530" t="str">
        <f>VLOOKUP(Tabel1[[#This Row],[categorie]],Lijst!A:B,2,FALSE)</f>
        <v>Vast</v>
      </c>
      <c r="I1530" t="str">
        <f>IF(OR(AND(F1530="Uitgave", C1530&lt;0), AND(F1530="Inkomst", C1530&gt;0)), "OK", "FOUT")</f>
        <v>OK</v>
      </c>
    </row>
    <row r="1531" spans="1:9" x14ac:dyDescent="0.3">
      <c r="A1531" s="2">
        <v>45748</v>
      </c>
      <c r="B1531" t="str">
        <f>TEXT(A1531,"mmmm ")</f>
        <v xml:space="preserve">april </v>
      </c>
      <c r="C1531">
        <v>-21.94</v>
      </c>
      <c r="D1531" t="s">
        <v>9</v>
      </c>
      <c r="F1531" t="s">
        <v>18</v>
      </c>
      <c r="G1531">
        <f>IF(F1531="Uitgave", -ABS(C1531), ABS(C1531))</f>
        <v>-21.94</v>
      </c>
      <c r="H1531" t="str">
        <f>VLOOKUP(Tabel1[[#This Row],[categorie]],Lijst!A:B,2,FALSE)</f>
        <v>Variabel</v>
      </c>
      <c r="I1531" t="str">
        <f>IF(OR(AND(F1531="Uitgave", C1531&lt;0), AND(F1531="Inkomst", C1531&gt;0)), "OK", "FOUT")</f>
        <v>OK</v>
      </c>
    </row>
    <row r="1532" spans="1:9" x14ac:dyDescent="0.3">
      <c r="A1532" s="2">
        <v>45749</v>
      </c>
      <c r="B1532" t="str">
        <f>TEXT(A1532,"mmmm ")</f>
        <v xml:space="preserve">april </v>
      </c>
      <c r="C1532">
        <v>-30.1</v>
      </c>
      <c r="D1532" t="s">
        <v>9</v>
      </c>
      <c r="F1532" t="s">
        <v>18</v>
      </c>
      <c r="G1532">
        <f>IF(F1532="Uitgave", -ABS(C1532), ABS(C1532))</f>
        <v>-30.1</v>
      </c>
      <c r="H1532" t="str">
        <f>VLOOKUP(Tabel1[[#This Row],[categorie]],Lijst!A:B,2,FALSE)</f>
        <v>Variabel</v>
      </c>
      <c r="I1532" t="str">
        <f>IF(OR(AND(F1532="Uitgave", C1532&lt;0), AND(F1532="Inkomst", C1532&gt;0)), "OK", "FOUT")</f>
        <v>OK</v>
      </c>
    </row>
    <row r="1533" spans="1:9" x14ac:dyDescent="0.3">
      <c r="A1533" s="2">
        <v>45749</v>
      </c>
      <c r="B1533" t="str">
        <f>TEXT(A1533,"mmmm ")</f>
        <v xml:space="preserve">april </v>
      </c>
      <c r="C1533">
        <v>-1.5</v>
      </c>
      <c r="D1533" t="s">
        <v>26</v>
      </c>
      <c r="F1533" t="str">
        <f>VLOOKUP(Tabel1[[#This Row],[categorie]],Lijst!A:C,3,FALSE)</f>
        <v>Uitgave</v>
      </c>
      <c r="G1533">
        <f>IF(F1533="Uitgave", -ABS(C1533), ABS(C1533))</f>
        <v>-1.5</v>
      </c>
      <c r="H1533" t="str">
        <f>VLOOKUP(Tabel1[[#This Row],[categorie]],Lijst!A:B,2,FALSE)</f>
        <v>Variabel</v>
      </c>
      <c r="I1533" t="str">
        <f>IF(OR(AND(F1533="Uitgave", C1533&lt;0), AND(F1533="Inkomst", C1533&gt;0)), "OK", "FOUT")</f>
        <v>OK</v>
      </c>
    </row>
    <row r="1534" spans="1:9" x14ac:dyDescent="0.3">
      <c r="A1534" s="2">
        <v>45749</v>
      </c>
      <c r="B1534" t="str">
        <f>TEXT(A1534,"mmmm ")</f>
        <v xml:space="preserve">april </v>
      </c>
      <c r="C1534">
        <v>5.5</v>
      </c>
      <c r="D1534" t="s">
        <v>3</v>
      </c>
      <c r="F1534" t="s">
        <v>65</v>
      </c>
      <c r="G1534">
        <f>IF(F1534="Uitgave", -ABS(C1534), ABS(C1534))</f>
        <v>5.5</v>
      </c>
      <c r="H1534" t="str">
        <f>VLOOKUP(Tabel1[[#This Row],[categorie]],Lijst!A:B,2,FALSE)</f>
        <v>Vast</v>
      </c>
      <c r="I1534" t="str">
        <f>IF(OR(AND(F1534="Uitgave", C1534&lt;0), AND(F1534="Inkomst", C1534&gt;0)), "OK", "FOUT")</f>
        <v>OK</v>
      </c>
    </row>
    <row r="1535" spans="1:9" x14ac:dyDescent="0.3">
      <c r="A1535" s="2">
        <v>45749</v>
      </c>
      <c r="B1535" t="str">
        <f>TEXT(A1535,"mmmm ")</f>
        <v xml:space="preserve">april </v>
      </c>
      <c r="C1535">
        <v>-6.99</v>
      </c>
      <c r="D1535" t="s">
        <v>3</v>
      </c>
      <c r="F1535" t="s">
        <v>18</v>
      </c>
      <c r="G1535">
        <f>IF(F1535="Uitgave", -ABS(C1535), ABS(C1535))</f>
        <v>-6.99</v>
      </c>
      <c r="H1535" t="str">
        <f>VLOOKUP(Tabel1[[#This Row],[categorie]],Lijst!A:B,2,FALSE)</f>
        <v>Vast</v>
      </c>
      <c r="I1535" t="str">
        <f>IF(OR(AND(F1535="Uitgave", C1535&lt;0), AND(F1535="Inkomst", C1535&gt;0)), "OK", "FOUT")</f>
        <v>OK</v>
      </c>
    </row>
    <row r="1536" spans="1:9" x14ac:dyDescent="0.3">
      <c r="A1536" s="2">
        <v>45749</v>
      </c>
      <c r="B1536" t="str">
        <f>TEXT(A1536,"mmmm ")</f>
        <v xml:space="preserve">april </v>
      </c>
      <c r="C1536">
        <v>-8.68</v>
      </c>
      <c r="D1536" t="s">
        <v>3</v>
      </c>
      <c r="F1536" t="s">
        <v>18</v>
      </c>
      <c r="G1536">
        <f>IF(F1536="Uitgave", -ABS(C1536), ABS(C1536))</f>
        <v>-8.68</v>
      </c>
      <c r="H1536" t="str">
        <f>VLOOKUP(Tabel1[[#This Row],[categorie]],Lijst!A:B,2,FALSE)</f>
        <v>Vast</v>
      </c>
      <c r="I1536" t="str">
        <f>IF(OR(AND(F1536="Uitgave", C1536&lt;0), AND(F1536="Inkomst", C1536&gt;0)), "OK", "FOUT")</f>
        <v>OK</v>
      </c>
    </row>
    <row r="1537" spans="1:9" x14ac:dyDescent="0.3">
      <c r="A1537" s="2">
        <v>45749</v>
      </c>
      <c r="B1537" t="str">
        <f>TEXT(A1537,"mmmm ")</f>
        <v xml:space="preserve">april </v>
      </c>
      <c r="C1537">
        <v>-12.36</v>
      </c>
      <c r="D1537" t="s">
        <v>3</v>
      </c>
      <c r="F1537" t="s">
        <v>18</v>
      </c>
      <c r="G1537">
        <f>IF(F1537="Uitgave", -ABS(C1537), ABS(C1537))</f>
        <v>-12.36</v>
      </c>
      <c r="H1537" t="str">
        <f>VLOOKUP(Tabel1[[#This Row],[categorie]],Lijst!A:B,2,FALSE)</f>
        <v>Vast</v>
      </c>
      <c r="I1537" t="str">
        <f>IF(OR(AND(F1537="Uitgave", C1537&lt;0), AND(F1537="Inkomst", C1537&gt;0)), "OK", "FOUT")</f>
        <v>OK</v>
      </c>
    </row>
    <row r="1538" spans="1:9" x14ac:dyDescent="0.3">
      <c r="A1538" s="2">
        <v>45750</v>
      </c>
      <c r="B1538" t="str">
        <f>TEXT(A1538,"mmmm ")</f>
        <v xml:space="preserve">april </v>
      </c>
      <c r="C1538">
        <v>-49.6</v>
      </c>
      <c r="D1538" t="s">
        <v>68</v>
      </c>
      <c r="F1538" t="s">
        <v>18</v>
      </c>
      <c r="G1538">
        <f>IF(F1538="Uitgave", -ABS(C1538), ABS(C1538))</f>
        <v>-49.6</v>
      </c>
      <c r="H1538" t="str">
        <f>VLOOKUP(Tabel1[[#This Row],[categorie]],Lijst!A:B,2,FALSE)</f>
        <v>Variabel</v>
      </c>
      <c r="I1538" t="str">
        <f>IF(OR(AND(F1538="Uitgave", C1538&lt;0), AND(F1538="Inkomst", C1538&gt;0)), "OK", "FOUT")</f>
        <v>OK</v>
      </c>
    </row>
    <row r="1539" spans="1:9" x14ac:dyDescent="0.3">
      <c r="A1539" s="2">
        <v>45750</v>
      </c>
      <c r="B1539" t="str">
        <f>TEXT(A1539,"mmmm ")</f>
        <v xml:space="preserve">april </v>
      </c>
      <c r="C1539">
        <v>-159.85</v>
      </c>
      <c r="D1539" t="s">
        <v>12</v>
      </c>
      <c r="F1539" t="str">
        <f>VLOOKUP(Tabel1[[#This Row],[categorie]],Lijst!A:C,3,FALSE)</f>
        <v>Uitgave</v>
      </c>
      <c r="G1539">
        <f>IF(F1539="Uitgave", -ABS(C1539), ABS(C1539))</f>
        <v>-159.85</v>
      </c>
      <c r="H1539" t="str">
        <f>VLOOKUP(Tabel1[[#This Row],[categorie]],Lijst!A:B,2,FALSE)</f>
        <v>Vast</v>
      </c>
      <c r="I1539" t="str">
        <f>IF(OR(AND(F1539="Uitgave", C1539&lt;0), AND(F1539="Inkomst", C1539&gt;0)), "OK", "FOUT")</f>
        <v>OK</v>
      </c>
    </row>
    <row r="1540" spans="1:9" x14ac:dyDescent="0.3">
      <c r="A1540" s="2">
        <v>45750</v>
      </c>
      <c r="B1540" t="str">
        <f>TEXT(A1540,"mmmm ")</f>
        <v xml:space="preserve">april </v>
      </c>
      <c r="C1540">
        <v>-7.74</v>
      </c>
      <c r="D1540" t="s">
        <v>3</v>
      </c>
      <c r="F1540" t="str">
        <f>VLOOKUP(Tabel1[[#This Row],[categorie]],Lijst!A:C,3,FALSE)</f>
        <v>Uitgave</v>
      </c>
      <c r="G1540">
        <f>IF(F1540="Uitgave", -ABS(C1540), ABS(C1540))</f>
        <v>-7.74</v>
      </c>
      <c r="H1540" t="str">
        <f>VLOOKUP(Tabel1[[#This Row],[categorie]],Lijst!A:B,2,FALSE)</f>
        <v>Vast</v>
      </c>
      <c r="I1540" t="str">
        <f>IF(OR(AND(F1540="Uitgave", C1540&lt;0), AND(F1540="Inkomst", C1540&gt;0)), "OK", "FOUT")</f>
        <v>OK</v>
      </c>
    </row>
    <row r="1541" spans="1:9" x14ac:dyDescent="0.3">
      <c r="A1541" s="2">
        <v>45750</v>
      </c>
      <c r="B1541" t="str">
        <f>TEXT(A1541,"mmmm ")</f>
        <v xml:space="preserve">april </v>
      </c>
      <c r="C1541">
        <v>-15.85</v>
      </c>
      <c r="D1541" t="s">
        <v>3</v>
      </c>
      <c r="F1541" t="str">
        <f>VLOOKUP(Tabel1[[#This Row],[categorie]],Lijst!A:C,3,FALSE)</f>
        <v>Uitgave</v>
      </c>
      <c r="G1541">
        <f>IF(F1541="Uitgave", -ABS(C1541), ABS(C1541))</f>
        <v>-15.85</v>
      </c>
      <c r="H1541" t="str">
        <f>VLOOKUP(Tabel1[[#This Row],[categorie]],Lijst!A:B,2,FALSE)</f>
        <v>Vast</v>
      </c>
      <c r="I1541" t="str">
        <f>IF(OR(AND(F1541="Uitgave", C1541&lt;0), AND(F1541="Inkomst", C1541&gt;0)), "OK", "FOUT")</f>
        <v>OK</v>
      </c>
    </row>
    <row r="1542" spans="1:9" x14ac:dyDescent="0.3">
      <c r="A1542" s="2">
        <v>45750</v>
      </c>
      <c r="B1542" t="str">
        <f>TEXT(A1542,"mmmm ")</f>
        <v xml:space="preserve">april </v>
      </c>
      <c r="C1542">
        <v>-1.5</v>
      </c>
      <c r="D1542" t="s">
        <v>26</v>
      </c>
      <c r="F1542" t="str">
        <f>VLOOKUP(Tabel1[[#This Row],[categorie]],Lijst!A:C,3,FALSE)</f>
        <v>Uitgave</v>
      </c>
      <c r="G1542">
        <f>IF(F1542="Uitgave", -ABS(C1542), ABS(C1542))</f>
        <v>-1.5</v>
      </c>
      <c r="H1542" t="str">
        <f>VLOOKUP(Tabel1[[#This Row],[categorie]],Lijst!A:B,2,FALSE)</f>
        <v>Variabel</v>
      </c>
      <c r="I1542" t="str">
        <f>IF(OR(AND(F1542="Uitgave", C1542&lt;0), AND(F1542="Inkomst", C1542&gt;0)), "OK", "FOUT")</f>
        <v>OK</v>
      </c>
    </row>
    <row r="1543" spans="1:9" x14ac:dyDescent="0.3">
      <c r="A1543" s="2">
        <v>45750</v>
      </c>
      <c r="B1543" t="str">
        <f>TEXT(A1543,"mmmm ")</f>
        <v xml:space="preserve">april </v>
      </c>
      <c r="C1543">
        <v>-1.5</v>
      </c>
      <c r="D1543" t="s">
        <v>26</v>
      </c>
      <c r="F1543" t="str">
        <f>VLOOKUP(Tabel1[[#This Row],[categorie]],Lijst!A:C,3,FALSE)</f>
        <v>Uitgave</v>
      </c>
      <c r="G1543">
        <f>IF(F1543="Uitgave", -ABS(C1543), ABS(C1543))</f>
        <v>-1.5</v>
      </c>
      <c r="H1543" t="str">
        <f>VLOOKUP(Tabel1[[#This Row],[categorie]],Lijst!A:B,2,FALSE)</f>
        <v>Variabel</v>
      </c>
      <c r="I1543" t="str">
        <f>IF(OR(AND(F1543="Uitgave", C1543&lt;0), AND(F1543="Inkomst", C1543&gt;0)), "OK", "FOUT")</f>
        <v>OK</v>
      </c>
    </row>
    <row r="1544" spans="1:9" x14ac:dyDescent="0.3">
      <c r="A1544" s="2">
        <v>45750</v>
      </c>
      <c r="B1544" t="str">
        <f>TEXT(A1544,"mmmm ")</f>
        <v xml:space="preserve">april </v>
      </c>
      <c r="C1544">
        <v>-5.85</v>
      </c>
      <c r="D1544" t="s">
        <v>22</v>
      </c>
      <c r="F1544" t="s">
        <v>18</v>
      </c>
      <c r="G1544">
        <f>IF(F1544="Uitgave", -ABS(C1544), ABS(C1544))</f>
        <v>-5.85</v>
      </c>
      <c r="H1544" t="str">
        <f>VLOOKUP(Tabel1[[#This Row],[categorie]],Lijst!A:B,2,FALSE)</f>
        <v>Variabel</v>
      </c>
      <c r="I1544" t="str">
        <f>IF(OR(AND(F1544="Uitgave", C1544&lt;0), AND(F1544="Inkomst", C1544&gt;0)), "OK", "FOUT")</f>
        <v>OK</v>
      </c>
    </row>
    <row r="1545" spans="1:9" x14ac:dyDescent="0.3">
      <c r="A1545" s="2">
        <v>45750</v>
      </c>
      <c r="B1545" t="str">
        <f>TEXT(A1545,"mmmm ")</f>
        <v xml:space="preserve">april </v>
      </c>
      <c r="C1545">
        <v>5.75</v>
      </c>
      <c r="D1545" t="s">
        <v>75</v>
      </c>
      <c r="F1545" t="s">
        <v>65</v>
      </c>
      <c r="G1545">
        <f>IF(F1545="Uitgave", -ABS(C1545), ABS(C1545))</f>
        <v>5.75</v>
      </c>
      <c r="H1545" t="str">
        <f>VLOOKUP(Tabel1[[#This Row],[categorie]],Lijst!A:B,2,FALSE)</f>
        <v>Variabel</v>
      </c>
      <c r="I1545" t="str">
        <f>IF(OR(AND(F1545="Uitgave", C1545&lt;0), AND(F1545="Inkomst", C1545&gt;0)), "OK", "FOUT")</f>
        <v>OK</v>
      </c>
    </row>
    <row r="1546" spans="1:9" x14ac:dyDescent="0.3">
      <c r="A1546" s="2">
        <v>45750</v>
      </c>
      <c r="B1546" t="str">
        <f>TEXT(A1546,"mmmm ")</f>
        <v xml:space="preserve">april </v>
      </c>
      <c r="C1546">
        <v>-20.71</v>
      </c>
      <c r="D1546" t="s">
        <v>38</v>
      </c>
      <c r="F1546" t="s">
        <v>18</v>
      </c>
      <c r="G1546">
        <f>IF(F1546="Uitgave", -ABS(C1546), ABS(C1546))</f>
        <v>-20.71</v>
      </c>
      <c r="H1546" t="str">
        <f>VLOOKUP(Tabel1[[#This Row],[categorie]],Lijst!A:B,2,FALSE)</f>
        <v>Vast</v>
      </c>
      <c r="I1546" t="str">
        <f>IF(OR(AND(F1546="Uitgave", C1546&lt;0), AND(F1546="Inkomst", C1546&gt;0)), "OK", "FOUT")</f>
        <v>OK</v>
      </c>
    </row>
    <row r="1547" spans="1:9" x14ac:dyDescent="0.3">
      <c r="A1547" s="2">
        <v>45750</v>
      </c>
      <c r="B1547" t="str">
        <f>TEXT(A1547,"mmmm ")</f>
        <v xml:space="preserve">april </v>
      </c>
      <c r="C1547">
        <v>-12</v>
      </c>
      <c r="D1547" t="s">
        <v>39</v>
      </c>
      <c r="F1547" t="str">
        <f>VLOOKUP(Tabel1[[#This Row],[categorie]],Lijst!A:C,3,FALSE)</f>
        <v>Uitgave</v>
      </c>
      <c r="G1547">
        <f>IF(F1547="Uitgave", -ABS(C1547), ABS(C1547))</f>
        <v>-12</v>
      </c>
      <c r="H1547" t="str">
        <f>VLOOKUP(Tabel1[[#This Row],[categorie]],Lijst!A:B,2,FALSE)</f>
        <v>Vast</v>
      </c>
      <c r="I1547" t="str">
        <f>IF(OR(AND(F1547="Uitgave", C1547&lt;0), AND(F1547="Inkomst", C1547&gt;0)), "OK", "FOUT")</f>
        <v>OK</v>
      </c>
    </row>
    <row r="1548" spans="1:9" x14ac:dyDescent="0.3">
      <c r="A1548" s="2">
        <v>45750</v>
      </c>
      <c r="B1548" t="str">
        <f>TEXT(A1548,"mmmm ")</f>
        <v xml:space="preserve">april </v>
      </c>
      <c r="C1548">
        <v>-9</v>
      </c>
      <c r="D1548" t="s">
        <v>35</v>
      </c>
      <c r="F1548" t="str">
        <f>VLOOKUP(Tabel1[[#This Row],[categorie]],Lijst!A:C,3,FALSE)</f>
        <v>Uitgave</v>
      </c>
      <c r="G1548">
        <f>IF(F1548="Uitgave", -ABS(C1548), ABS(C1548))</f>
        <v>-9</v>
      </c>
      <c r="H1548" t="str">
        <f>VLOOKUP(Tabel1[[#This Row],[categorie]],Lijst!A:B,2,FALSE)</f>
        <v>Variabel</v>
      </c>
      <c r="I1548" t="str">
        <f>IF(OR(AND(F1548="Uitgave", C1548&lt;0), AND(F1548="Inkomst", C1548&gt;0)), "OK", "FOUT")</f>
        <v>OK</v>
      </c>
    </row>
    <row r="1549" spans="1:9" x14ac:dyDescent="0.3">
      <c r="A1549" s="2">
        <v>45751</v>
      </c>
      <c r="B1549" t="str">
        <f>TEXT(A1549,"mmmm ")</f>
        <v xml:space="preserve">april </v>
      </c>
      <c r="C1549">
        <v>-5.5</v>
      </c>
      <c r="D1549" t="s">
        <v>52</v>
      </c>
      <c r="F1549" t="str">
        <f>VLOOKUP(Tabel1[[#This Row],[categorie]],Lijst!A:C,3,FALSE)</f>
        <v>Uitgave</v>
      </c>
      <c r="G1549">
        <f>IF(F1549="Uitgave", -ABS(C1549), ABS(C1549))</f>
        <v>-5.5</v>
      </c>
      <c r="H1549" t="str">
        <f>VLOOKUP(Tabel1[[#This Row],[categorie]],Lijst!A:B,2,FALSE)</f>
        <v>Variabel</v>
      </c>
      <c r="I1549" t="str">
        <f>IF(OR(AND(F1549="Uitgave", C1549&lt;0), AND(F1549="Inkomst", C1549&gt;0)), "OK", "FOUT")</f>
        <v>OK</v>
      </c>
    </row>
    <row r="1550" spans="1:9" x14ac:dyDescent="0.3">
      <c r="A1550" s="2">
        <v>45751</v>
      </c>
      <c r="B1550" t="str">
        <f>TEXT(A1550,"mmmm ")</f>
        <v xml:space="preserve">april </v>
      </c>
      <c r="C1550">
        <v>-15.56</v>
      </c>
      <c r="D1550" t="s">
        <v>3</v>
      </c>
      <c r="F1550" t="str">
        <f>VLOOKUP(Tabel1[[#This Row],[categorie]],Lijst!A:C,3,FALSE)</f>
        <v>Uitgave</v>
      </c>
      <c r="G1550">
        <f>IF(F1550="Uitgave", -ABS(C1550), ABS(C1550))</f>
        <v>-15.56</v>
      </c>
      <c r="H1550" t="str">
        <f>VLOOKUP(Tabel1[[#This Row],[categorie]],Lijst!A:B,2,FALSE)</f>
        <v>Vast</v>
      </c>
      <c r="I1550" t="str">
        <f>IF(OR(AND(F1550="Uitgave", C1550&lt;0), AND(F1550="Inkomst", C1550&gt;0)), "OK", "FOUT")</f>
        <v>OK</v>
      </c>
    </row>
    <row r="1551" spans="1:9" x14ac:dyDescent="0.3">
      <c r="A1551" s="2">
        <v>45751</v>
      </c>
      <c r="B1551" t="str">
        <f>TEXT(A1551,"mmmm ")</f>
        <v xml:space="preserve">april </v>
      </c>
      <c r="C1551">
        <v>-6.8</v>
      </c>
      <c r="D1551" t="s">
        <v>3</v>
      </c>
      <c r="F1551" t="str">
        <f>VLOOKUP(Tabel1[[#This Row],[categorie]],Lijst!A:C,3,FALSE)</f>
        <v>Uitgave</v>
      </c>
      <c r="G1551">
        <f>IF(F1551="Uitgave", -ABS(C1551), ABS(C1551))</f>
        <v>-6.8</v>
      </c>
      <c r="H1551" t="str">
        <f>VLOOKUP(Tabel1[[#This Row],[categorie]],Lijst!A:B,2,FALSE)</f>
        <v>Vast</v>
      </c>
      <c r="I1551" t="str">
        <f>IF(OR(AND(F1551="Uitgave", C1551&lt;0), AND(F1551="Inkomst", C1551&gt;0)), "OK", "FOUT")</f>
        <v>OK</v>
      </c>
    </row>
    <row r="1552" spans="1:9" x14ac:dyDescent="0.3">
      <c r="A1552" s="2">
        <v>45751</v>
      </c>
      <c r="B1552" t="str">
        <f>TEXT(A1552,"mmmm ")</f>
        <v xml:space="preserve">april </v>
      </c>
      <c r="C1552">
        <v>-1.5</v>
      </c>
      <c r="D1552" t="s">
        <v>26</v>
      </c>
      <c r="F1552" t="str">
        <f>VLOOKUP(Tabel1[[#This Row],[categorie]],Lijst!A:C,3,FALSE)</f>
        <v>Uitgave</v>
      </c>
      <c r="G1552">
        <f>IF(F1552="Uitgave", -ABS(C1552), ABS(C1552))</f>
        <v>-1.5</v>
      </c>
      <c r="H1552" t="str">
        <f>VLOOKUP(Tabel1[[#This Row],[categorie]],Lijst!A:B,2,FALSE)</f>
        <v>Variabel</v>
      </c>
      <c r="I1552" t="str">
        <f>IF(OR(AND(F1552="Uitgave", C1552&lt;0), AND(F1552="Inkomst", C1552&gt;0)), "OK", "FOUT")</f>
        <v>OK</v>
      </c>
    </row>
    <row r="1553" spans="1:9" x14ac:dyDescent="0.3">
      <c r="A1553" s="2">
        <v>45751</v>
      </c>
      <c r="B1553" t="str">
        <f>TEXT(A1553,"mmmm ")</f>
        <v xml:space="preserve">april </v>
      </c>
      <c r="C1553">
        <v>-2.7</v>
      </c>
      <c r="D1553" t="s">
        <v>3</v>
      </c>
      <c r="F1553" t="s">
        <v>18</v>
      </c>
      <c r="G1553">
        <f>IF(F1553="Uitgave", -ABS(C1553), ABS(C1553))</f>
        <v>-2.7</v>
      </c>
      <c r="H1553" t="str">
        <f>VLOOKUP(Tabel1[[#This Row],[categorie]],Lijst!A:B,2,FALSE)</f>
        <v>Vast</v>
      </c>
      <c r="I1553" t="str">
        <f>IF(OR(AND(F1553="Uitgave", C1553&lt;0), AND(F1553="Inkomst", C1553&gt;0)), "OK", "FOUT")</f>
        <v>OK</v>
      </c>
    </row>
    <row r="1554" spans="1:9" x14ac:dyDescent="0.3">
      <c r="A1554" s="2">
        <v>45751</v>
      </c>
      <c r="B1554" t="str">
        <f>TEXT(A1554,"mmmm ")</f>
        <v xml:space="preserve">april </v>
      </c>
      <c r="C1554">
        <v>-38</v>
      </c>
      <c r="D1554" t="s">
        <v>3</v>
      </c>
      <c r="F1554" t="s">
        <v>18</v>
      </c>
      <c r="G1554">
        <f>IF(F1554="Uitgave", -ABS(C1554), ABS(C1554))</f>
        <v>-38</v>
      </c>
      <c r="H1554" t="str">
        <f>VLOOKUP(Tabel1[[#This Row],[categorie]],Lijst!A:B,2,FALSE)</f>
        <v>Vast</v>
      </c>
      <c r="I1554" t="str">
        <f>IF(OR(AND(F1554="Uitgave", C1554&lt;0), AND(F1554="Inkomst", C1554&gt;0)), "OK", "FOUT")</f>
        <v>OK</v>
      </c>
    </row>
    <row r="1555" spans="1:9" x14ac:dyDescent="0.3">
      <c r="A1555" s="2">
        <v>45751</v>
      </c>
      <c r="B1555" t="str">
        <f>TEXT(A1555,"mmmm ")</f>
        <v xml:space="preserve">april </v>
      </c>
      <c r="C1555">
        <v>-8.9499999999999993</v>
      </c>
      <c r="D1555" t="s">
        <v>35</v>
      </c>
      <c r="F1555" t="str">
        <f>VLOOKUP(Tabel1[[#This Row],[categorie]],Lijst!A:C,3,FALSE)</f>
        <v>Uitgave</v>
      </c>
      <c r="G1555">
        <f>IF(F1555="Uitgave", -ABS(C1555), ABS(C1555))</f>
        <v>-8.9499999999999993</v>
      </c>
      <c r="H1555" t="str">
        <f>VLOOKUP(Tabel1[[#This Row],[categorie]],Lijst!A:B,2,FALSE)</f>
        <v>Variabel</v>
      </c>
      <c r="I1555" t="str">
        <f>IF(OR(AND(F1555="Uitgave", C1555&lt;0), AND(F1555="Inkomst", C1555&gt;0)), "OK", "FOUT")</f>
        <v>OK</v>
      </c>
    </row>
    <row r="1556" spans="1:9" x14ac:dyDescent="0.3">
      <c r="A1556" s="2">
        <v>45751</v>
      </c>
      <c r="B1556" t="str">
        <f>TEXT(A1556,"mmmm ")</f>
        <v xml:space="preserve">april </v>
      </c>
      <c r="C1556">
        <v>-23.09</v>
      </c>
      <c r="D1556" t="s">
        <v>3</v>
      </c>
      <c r="F1556" t="s">
        <v>18</v>
      </c>
      <c r="G1556">
        <f>IF(F1556="Uitgave", -ABS(C1556), ABS(C1556))</f>
        <v>-23.09</v>
      </c>
      <c r="H1556" t="str">
        <f>VLOOKUP(Tabel1[[#This Row],[categorie]],Lijst!A:B,2,FALSE)</f>
        <v>Vast</v>
      </c>
      <c r="I1556" t="str">
        <f>IF(OR(AND(F1556="Uitgave", C1556&lt;0), AND(F1556="Inkomst", C1556&gt;0)), "OK", "FOUT")</f>
        <v>OK</v>
      </c>
    </row>
    <row r="1557" spans="1:9" x14ac:dyDescent="0.3">
      <c r="A1557" s="2">
        <v>45751</v>
      </c>
      <c r="B1557" t="str">
        <f>TEXT(A1557,"mmmm ")</f>
        <v xml:space="preserve">april </v>
      </c>
      <c r="C1557">
        <v>-18.14</v>
      </c>
      <c r="D1557" t="s">
        <v>3</v>
      </c>
      <c r="F1557" t="s">
        <v>18</v>
      </c>
      <c r="G1557">
        <f>IF(F1557="Uitgave", -ABS(C1557), ABS(C1557))</f>
        <v>-18.14</v>
      </c>
      <c r="H1557" t="str">
        <f>VLOOKUP(Tabel1[[#This Row],[categorie]],Lijst!A:B,2,FALSE)</f>
        <v>Vast</v>
      </c>
      <c r="I1557" t="str">
        <f>IF(OR(AND(F1557="Uitgave", C1557&lt;0), AND(F1557="Inkomst", C1557&gt;0)), "OK", "FOUT")</f>
        <v>OK</v>
      </c>
    </row>
    <row r="1558" spans="1:9" x14ac:dyDescent="0.3">
      <c r="A1558" s="2">
        <v>45751</v>
      </c>
      <c r="B1558" t="str">
        <f>TEXT(A1558,"mmmm ")</f>
        <v xml:space="preserve">april </v>
      </c>
      <c r="C1558">
        <v>-3.6</v>
      </c>
      <c r="D1558" t="s">
        <v>3</v>
      </c>
      <c r="F1558" t="s">
        <v>18</v>
      </c>
      <c r="G1558">
        <f>IF(F1558="Uitgave", -ABS(C1558), ABS(C1558))</f>
        <v>-3.6</v>
      </c>
      <c r="H1558" t="str">
        <f>VLOOKUP(Tabel1[[#This Row],[categorie]],Lijst!A:B,2,FALSE)</f>
        <v>Vast</v>
      </c>
      <c r="I1558" t="str">
        <f>IF(OR(AND(F1558="Uitgave", C1558&lt;0), AND(F1558="Inkomst", C1558&gt;0)), "OK", "FOUT")</f>
        <v>OK</v>
      </c>
    </row>
    <row r="1559" spans="1:9" x14ac:dyDescent="0.3">
      <c r="A1559" s="2">
        <v>45751</v>
      </c>
      <c r="B1559" t="str">
        <f>TEXT(A1559,"mmmm ")</f>
        <v xml:space="preserve">april </v>
      </c>
      <c r="C1559">
        <v>-37.119999999999997</v>
      </c>
      <c r="D1559" t="s">
        <v>13</v>
      </c>
      <c r="F1559" t="str">
        <f>VLOOKUP(Tabel1[[#This Row],[categorie]],Lijst!A:C,3,FALSE)</f>
        <v>Uitgave</v>
      </c>
      <c r="G1559">
        <f>IF(F1559="Uitgave", -ABS(C1559), ABS(C1559))</f>
        <v>-37.119999999999997</v>
      </c>
      <c r="H1559" t="str">
        <f>VLOOKUP(Tabel1[[#This Row],[categorie]],Lijst!A:B,2,FALSE)</f>
        <v>Vast</v>
      </c>
      <c r="I1559" t="str">
        <f>IF(OR(AND(F1559="Uitgave", C1559&lt;0), AND(F1559="Inkomst", C1559&gt;0)), "OK", "FOUT")</f>
        <v>OK</v>
      </c>
    </row>
    <row r="1560" spans="1:9" x14ac:dyDescent="0.3">
      <c r="A1560" s="2">
        <v>45752</v>
      </c>
      <c r="B1560" t="str">
        <f>TEXT(A1560,"mmmm ")</f>
        <v xml:space="preserve">april </v>
      </c>
      <c r="C1560">
        <v>-9.99</v>
      </c>
      <c r="D1560" t="s">
        <v>19</v>
      </c>
      <c r="F1560" t="s">
        <v>18</v>
      </c>
      <c r="G1560">
        <f>IF(F1560="Uitgave", -ABS(C1560), ABS(C1560))</f>
        <v>-9.99</v>
      </c>
      <c r="H1560" t="str">
        <f>VLOOKUP(Tabel1[[#This Row],[categorie]],Lijst!A:B,2,FALSE)</f>
        <v>Vast</v>
      </c>
      <c r="I1560" t="str">
        <f>IF(OR(AND(F1560="Uitgave", C1560&lt;0), AND(F1560="Inkomst", C1560&gt;0)), "OK", "FOUT")</f>
        <v>OK</v>
      </c>
    </row>
    <row r="1561" spans="1:9" x14ac:dyDescent="0.3">
      <c r="A1561" s="2">
        <v>45752</v>
      </c>
      <c r="B1561" t="str">
        <f>TEXT(A1561,"mmmm ")</f>
        <v xml:space="preserve">april </v>
      </c>
      <c r="C1561">
        <v>-5</v>
      </c>
      <c r="D1561" t="s">
        <v>22</v>
      </c>
      <c r="F1561" t="str">
        <f>VLOOKUP(Tabel1[[#This Row],[categorie]],Lijst!A:C,3,FALSE)</f>
        <v>Uitgave</v>
      </c>
      <c r="G1561">
        <f>IF(F1561="Uitgave", -ABS(C1561), ABS(C1561))</f>
        <v>-5</v>
      </c>
      <c r="H1561" t="str">
        <f>VLOOKUP(Tabel1[[#This Row],[categorie]],Lijst!A:B,2,FALSE)</f>
        <v>Variabel</v>
      </c>
      <c r="I1561" t="str">
        <f>IF(OR(AND(F1561="Uitgave", C1561&lt;0), AND(F1561="Inkomst", C1561&gt;0)), "OK", "FOUT")</f>
        <v>OK</v>
      </c>
    </row>
    <row r="1562" spans="1:9" x14ac:dyDescent="0.3">
      <c r="A1562" s="2">
        <v>45752</v>
      </c>
      <c r="B1562" t="str">
        <f>TEXT(A1562,"mmmm ")</f>
        <v xml:space="preserve">april </v>
      </c>
      <c r="C1562">
        <v>-1.2</v>
      </c>
      <c r="D1562" t="s">
        <v>75</v>
      </c>
      <c r="F1562" t="s">
        <v>18</v>
      </c>
      <c r="G1562">
        <f>IF(F1562="Uitgave", -ABS(C1562), ABS(C1562))</f>
        <v>-1.2</v>
      </c>
      <c r="H1562" t="str">
        <f>VLOOKUP(Tabel1[[#This Row],[categorie]],Lijst!A:B,2,FALSE)</f>
        <v>Variabel</v>
      </c>
      <c r="I1562" t="str">
        <f>IF(OR(AND(F1562="Uitgave", C1562&lt;0), AND(F1562="Inkomst", C1562&gt;0)), "OK", "FOUT")</f>
        <v>OK</v>
      </c>
    </row>
    <row r="1563" spans="1:9" x14ac:dyDescent="0.3">
      <c r="A1563" s="2">
        <v>45752</v>
      </c>
      <c r="B1563" t="str">
        <f>TEXT(A1563,"mmmm ")</f>
        <v xml:space="preserve">april </v>
      </c>
      <c r="C1563">
        <v>-17</v>
      </c>
      <c r="D1563" t="s">
        <v>54</v>
      </c>
      <c r="F1563" t="str">
        <f>VLOOKUP(Tabel1[[#This Row],[categorie]],Lijst!A:C,3,FALSE)</f>
        <v>Uitgave</v>
      </c>
      <c r="G1563">
        <f>IF(F1563="Uitgave", -ABS(C1563), ABS(C1563))</f>
        <v>-17</v>
      </c>
      <c r="H1563" t="str">
        <f>VLOOKUP(Tabel1[[#This Row],[categorie]],Lijst!A:B,2,FALSE)</f>
        <v>Variabel</v>
      </c>
      <c r="I1563" t="str">
        <f>IF(OR(AND(F1563="Uitgave", C1563&lt;0), AND(F1563="Inkomst", C1563&gt;0)), "OK", "FOUT")</f>
        <v>OK</v>
      </c>
    </row>
    <row r="1564" spans="1:9" x14ac:dyDescent="0.3">
      <c r="A1564" s="2">
        <v>45752</v>
      </c>
      <c r="B1564" t="str">
        <f>TEXT(A1564,"mmmm ")</f>
        <v xml:space="preserve">april </v>
      </c>
      <c r="C1564">
        <v>60</v>
      </c>
      <c r="D1564" t="s">
        <v>9</v>
      </c>
      <c r="F1564" t="s">
        <v>65</v>
      </c>
      <c r="G1564">
        <f>IF(F1564="Uitgave", -ABS(C1564), ABS(C1564))</f>
        <v>60</v>
      </c>
      <c r="H1564" t="str">
        <f>VLOOKUP(Tabel1[[#This Row],[categorie]],Lijst!A:B,2,FALSE)</f>
        <v>Variabel</v>
      </c>
      <c r="I1564" t="str">
        <f>IF(OR(AND(F1564="Uitgave", C1564&lt;0), AND(F1564="Inkomst", C1564&gt;0)), "OK", "FOUT")</f>
        <v>OK</v>
      </c>
    </row>
    <row r="1565" spans="1:9" x14ac:dyDescent="0.3">
      <c r="A1565" s="2">
        <v>45752</v>
      </c>
      <c r="B1565" t="str">
        <f>TEXT(A1565,"mmmm ")</f>
        <v xml:space="preserve">april </v>
      </c>
      <c r="C1565">
        <v>120</v>
      </c>
      <c r="D1565" t="s">
        <v>9</v>
      </c>
      <c r="F1565" t="s">
        <v>65</v>
      </c>
      <c r="G1565">
        <f>IF(F1565="Uitgave", -ABS(C1565), ABS(C1565))</f>
        <v>120</v>
      </c>
      <c r="H1565" t="str">
        <f>VLOOKUP(Tabel1[[#This Row],[categorie]],Lijst!A:B,2,FALSE)</f>
        <v>Variabel</v>
      </c>
      <c r="I1565" t="str">
        <f>IF(OR(AND(F1565="Uitgave", C1565&lt;0), AND(F1565="Inkomst", C1565&gt;0)), "OK", "FOUT")</f>
        <v>OK</v>
      </c>
    </row>
    <row r="1566" spans="1:9" x14ac:dyDescent="0.3">
      <c r="A1566" s="2">
        <v>45754</v>
      </c>
      <c r="B1566" t="str">
        <f>TEXT(A1566,"mmmm ")</f>
        <v xml:space="preserve">april </v>
      </c>
      <c r="C1566">
        <v>-300.89999999999998</v>
      </c>
      <c r="D1566" t="s">
        <v>9</v>
      </c>
      <c r="E1566" t="s">
        <v>80</v>
      </c>
      <c r="F1566" t="s">
        <v>18</v>
      </c>
      <c r="G1566">
        <f>IF(F1566="Uitgave", -ABS(C1566), ABS(C1566))</f>
        <v>-300.89999999999998</v>
      </c>
      <c r="H1566" t="str">
        <f>VLOOKUP(Tabel1[[#This Row],[categorie]],Lijst!A:B,2,FALSE)</f>
        <v>Variabel</v>
      </c>
      <c r="I1566" t="str">
        <f>IF(OR(AND(F1566="Uitgave", C1566&lt;0), AND(F1566="Inkomst", C1566&gt;0)), "OK", "FOUT")</f>
        <v>OK</v>
      </c>
    </row>
    <row r="1567" spans="1:9" x14ac:dyDescent="0.3">
      <c r="A1567" s="2">
        <v>45754</v>
      </c>
      <c r="B1567" t="str">
        <f>TEXT(A1567,"mmmm ")</f>
        <v xml:space="preserve">april </v>
      </c>
      <c r="C1567">
        <v>-36</v>
      </c>
      <c r="D1567" t="s">
        <v>9</v>
      </c>
      <c r="F1567" t="s">
        <v>18</v>
      </c>
      <c r="G1567">
        <f>IF(F1567="Uitgave", -ABS(C1567), ABS(C1567))</f>
        <v>-36</v>
      </c>
      <c r="H1567" t="str">
        <f>VLOOKUP(Tabel1[[#This Row],[categorie]],Lijst!A:B,2,FALSE)</f>
        <v>Variabel</v>
      </c>
      <c r="I1567" t="str">
        <f>IF(OR(AND(F1567="Uitgave", C1567&lt;0), AND(F1567="Inkomst", C1567&gt;0)), "OK", "FOUT")</f>
        <v>OK</v>
      </c>
    </row>
    <row r="1568" spans="1:9" x14ac:dyDescent="0.3">
      <c r="A1568" s="2">
        <v>45754</v>
      </c>
      <c r="B1568" t="str">
        <f>TEXT(A1568,"mmmm ")</f>
        <v xml:space="preserve">april </v>
      </c>
      <c r="C1568">
        <v>-7.18</v>
      </c>
      <c r="D1568" t="s">
        <v>82</v>
      </c>
      <c r="F1568" t="s">
        <v>18</v>
      </c>
      <c r="G1568">
        <f>IF(F1568="Uitgave", -ABS(C1568), ABS(C1568))</f>
        <v>-7.18</v>
      </c>
      <c r="H1568" t="str">
        <f>VLOOKUP(Tabel1[[#This Row],[categorie]],Lijst!A:B,2,FALSE)</f>
        <v>Vast</v>
      </c>
      <c r="I1568" t="str">
        <f>IF(OR(AND(F1568="Uitgave", C1568&lt;0), AND(F1568="Inkomst", C1568&gt;0)), "OK", "FOUT")</f>
        <v>OK</v>
      </c>
    </row>
    <row r="1569" spans="1:9" x14ac:dyDescent="0.3">
      <c r="A1569" s="2">
        <v>45754</v>
      </c>
      <c r="B1569" t="str">
        <f>TEXT(A1569,"mmmm ")</f>
        <v xml:space="preserve">april </v>
      </c>
      <c r="C1569">
        <v>-22.94</v>
      </c>
      <c r="D1569" t="s">
        <v>14</v>
      </c>
      <c r="F1569" t="str">
        <f>VLOOKUP(Tabel1[[#This Row],[categorie]],Lijst!A:C,3,FALSE)</f>
        <v>Uitgave</v>
      </c>
      <c r="G1569">
        <f>IF(F1569="Uitgave", -ABS(C1569), ABS(C1569))</f>
        <v>-22.94</v>
      </c>
      <c r="H1569" t="str">
        <f>VLOOKUP(Tabel1[[#This Row],[categorie]],Lijst!A:B,2,FALSE)</f>
        <v>Variabel</v>
      </c>
      <c r="I1569" t="str">
        <f>IF(OR(AND(F1569="Uitgave", C1569&lt;0), AND(F1569="Inkomst", C1569&gt;0)), "OK", "FOUT")</f>
        <v>OK</v>
      </c>
    </row>
    <row r="1570" spans="1:9" x14ac:dyDescent="0.3">
      <c r="A1570" s="2">
        <v>45754</v>
      </c>
      <c r="B1570" t="str">
        <f>TEXT(A1570,"mmmm ")</f>
        <v xml:space="preserve">april </v>
      </c>
      <c r="C1570">
        <v>-3.8</v>
      </c>
      <c r="D1570" t="s">
        <v>22</v>
      </c>
      <c r="F1570" t="str">
        <f>VLOOKUP(Tabel1[[#This Row],[categorie]],Lijst!A:C,3,FALSE)</f>
        <v>Uitgave</v>
      </c>
      <c r="G1570">
        <f>IF(F1570="Uitgave", -ABS(C1570), ABS(C1570))</f>
        <v>-3.8</v>
      </c>
      <c r="H1570" t="str">
        <f>VLOOKUP(Tabel1[[#This Row],[categorie]],Lijst!A:B,2,FALSE)</f>
        <v>Variabel</v>
      </c>
      <c r="I1570" t="str">
        <f>IF(OR(AND(F1570="Uitgave", C1570&lt;0), AND(F1570="Inkomst", C1570&gt;0)), "OK", "FOUT")</f>
        <v>OK</v>
      </c>
    </row>
    <row r="1571" spans="1:9" x14ac:dyDescent="0.3">
      <c r="A1571" s="2">
        <v>45754</v>
      </c>
      <c r="B1571" t="str">
        <f>TEXT(A1571,"mmmm ")</f>
        <v xml:space="preserve">april </v>
      </c>
      <c r="C1571">
        <v>-16.66</v>
      </c>
      <c r="D1571" t="s">
        <v>3</v>
      </c>
      <c r="F1571" t="s">
        <v>18</v>
      </c>
      <c r="G1571">
        <f>IF(F1571="Uitgave", -ABS(C1571), ABS(C1571))</f>
        <v>-16.66</v>
      </c>
      <c r="H1571" t="str">
        <f>VLOOKUP(Tabel1[[#This Row],[categorie]],Lijst!A:B,2,FALSE)</f>
        <v>Vast</v>
      </c>
      <c r="I1571" t="str">
        <f>IF(OR(AND(F1571="Uitgave", C1571&lt;0), AND(F1571="Inkomst", C1571&gt;0)), "OK", "FOUT")</f>
        <v>OK</v>
      </c>
    </row>
    <row r="1572" spans="1:9" x14ac:dyDescent="0.3">
      <c r="A1572" s="2">
        <v>45754</v>
      </c>
      <c r="B1572" t="str">
        <f>TEXT(A1572,"mmmm ")</f>
        <v xml:space="preserve">april </v>
      </c>
      <c r="C1572">
        <v>-86.39</v>
      </c>
      <c r="D1572" t="s">
        <v>32</v>
      </c>
      <c r="F1572" t="str">
        <f>VLOOKUP(Tabel1[[#This Row],[categorie]],Lijst!A:C,3,FALSE)</f>
        <v>Uitgave</v>
      </c>
      <c r="G1572">
        <f>IF(F1572="Uitgave", -ABS(C1572), ABS(C1572))</f>
        <v>-86.39</v>
      </c>
      <c r="H1572" t="str">
        <f>VLOOKUP(Tabel1[[#This Row],[categorie]],Lijst!A:B,2,FALSE)</f>
        <v>Variabel</v>
      </c>
      <c r="I1572" t="str">
        <f>IF(OR(AND(F1572="Uitgave", C1572&lt;0), AND(F1572="Inkomst", C1572&gt;0)), "OK", "FOUT")</f>
        <v>OK</v>
      </c>
    </row>
    <row r="1573" spans="1:9" x14ac:dyDescent="0.3">
      <c r="A1573" s="2">
        <v>45754</v>
      </c>
      <c r="B1573" t="str">
        <f>TEXT(A1573,"mmmm ")</f>
        <v xml:space="preserve">april </v>
      </c>
      <c r="C1573">
        <v>-21</v>
      </c>
      <c r="D1573" t="s">
        <v>3</v>
      </c>
      <c r="F1573" t="str">
        <f>VLOOKUP(Tabel1[[#This Row],[categorie]],Lijst!A:C,3,FALSE)</f>
        <v>Uitgave</v>
      </c>
      <c r="G1573">
        <f>IF(F1573="Uitgave", -ABS(C1573), ABS(C1573))</f>
        <v>-21</v>
      </c>
      <c r="H1573" t="str">
        <f>VLOOKUP(Tabel1[[#This Row],[categorie]],Lijst!A:B,2,FALSE)</f>
        <v>Vast</v>
      </c>
      <c r="I1573" t="str">
        <f>IF(OR(AND(F1573="Uitgave", C1573&lt;0), AND(F1573="Inkomst", C1573&gt;0)), "OK", "FOUT")</f>
        <v>OK</v>
      </c>
    </row>
    <row r="1574" spans="1:9" x14ac:dyDescent="0.3">
      <c r="A1574" s="2">
        <v>45754</v>
      </c>
      <c r="B1574" t="str">
        <f>TEXT(A1574,"mmmm ")</f>
        <v xml:space="preserve">april </v>
      </c>
      <c r="C1574">
        <v>-29.46</v>
      </c>
      <c r="D1574" t="s">
        <v>3</v>
      </c>
      <c r="F1574" t="s">
        <v>18</v>
      </c>
      <c r="G1574">
        <f>IF(F1574="Uitgave", -ABS(C1574), ABS(C1574))</f>
        <v>-29.46</v>
      </c>
      <c r="H1574" t="str">
        <f>VLOOKUP(Tabel1[[#This Row],[categorie]],Lijst!A:B,2,FALSE)</f>
        <v>Vast</v>
      </c>
      <c r="I1574" t="str">
        <f>IF(OR(AND(F1574="Uitgave", C1574&lt;0), AND(F1574="Inkomst", C1574&gt;0)), "OK", "FOUT")</f>
        <v>OK</v>
      </c>
    </row>
    <row r="1575" spans="1:9" x14ac:dyDescent="0.3">
      <c r="A1575" s="2">
        <v>45754</v>
      </c>
      <c r="B1575" t="str">
        <f>TEXT(A1575,"mmmm ")</f>
        <v xml:space="preserve">april </v>
      </c>
      <c r="C1575">
        <v>-1.5</v>
      </c>
      <c r="D1575" t="s">
        <v>26</v>
      </c>
      <c r="F1575" t="str">
        <f>VLOOKUP(Tabel1[[#This Row],[categorie]],Lijst!A:C,3,FALSE)</f>
        <v>Uitgave</v>
      </c>
      <c r="G1575">
        <f>IF(F1575="Uitgave", -ABS(C1575), ABS(C1575))</f>
        <v>-1.5</v>
      </c>
      <c r="H1575" t="str">
        <f>VLOOKUP(Tabel1[[#This Row],[categorie]],Lijst!A:B,2,FALSE)</f>
        <v>Variabel</v>
      </c>
      <c r="I1575" t="str">
        <f>IF(OR(AND(F1575="Uitgave", C1575&lt;0), AND(F1575="Inkomst", C1575&gt;0)), "OK", "FOUT")</f>
        <v>OK</v>
      </c>
    </row>
    <row r="1576" spans="1:9" x14ac:dyDescent="0.3">
      <c r="A1576" s="2">
        <v>45754</v>
      </c>
      <c r="B1576" t="str">
        <f>TEXT(A1576,"mmmm ")</f>
        <v xml:space="preserve">april </v>
      </c>
      <c r="C1576">
        <v>-1.5</v>
      </c>
      <c r="D1576" t="s">
        <v>26</v>
      </c>
      <c r="F1576" t="str">
        <f>VLOOKUP(Tabel1[[#This Row],[categorie]],Lijst!A:C,3,FALSE)</f>
        <v>Uitgave</v>
      </c>
      <c r="G1576">
        <f>IF(F1576="Uitgave", -ABS(C1576), ABS(C1576))</f>
        <v>-1.5</v>
      </c>
      <c r="H1576" t="str">
        <f>VLOOKUP(Tabel1[[#This Row],[categorie]],Lijst!A:B,2,FALSE)</f>
        <v>Variabel</v>
      </c>
      <c r="I1576" t="str">
        <f>IF(OR(AND(F1576="Uitgave", C1576&lt;0), AND(F1576="Inkomst", C1576&gt;0)), "OK", "FOUT")</f>
        <v>OK</v>
      </c>
    </row>
    <row r="1577" spans="1:9" x14ac:dyDescent="0.3">
      <c r="A1577" s="2">
        <v>45754</v>
      </c>
      <c r="B1577" t="str">
        <f>TEXT(A1577,"mmmm ")</f>
        <v xml:space="preserve">april </v>
      </c>
      <c r="C1577">
        <v>-810.65</v>
      </c>
      <c r="D1577" t="s">
        <v>10</v>
      </c>
      <c r="F1577" t="str">
        <f>VLOOKUP(Tabel1[[#This Row],[categorie]],Lijst!A:C,3,FALSE)</f>
        <v>Uitgave</v>
      </c>
      <c r="G1577">
        <f>IF(F1577="Uitgave", -ABS(C1577), ABS(C1577))</f>
        <v>-810.65</v>
      </c>
      <c r="H1577" t="str">
        <f>VLOOKUP(Tabel1[[#This Row],[categorie]],Lijst!A:B,2,FALSE)</f>
        <v>Vast</v>
      </c>
      <c r="I1577" t="str">
        <f>IF(OR(AND(F1577="Uitgave", C1577&lt;0), AND(F1577="Inkomst", C1577&gt;0)), "OK", "FOUT")</f>
        <v>OK</v>
      </c>
    </row>
    <row r="1578" spans="1:9" x14ac:dyDescent="0.3">
      <c r="A1578" s="2">
        <v>45754</v>
      </c>
      <c r="B1578" t="str">
        <f>TEXT(A1578,"mmmm ")</f>
        <v xml:space="preserve">april </v>
      </c>
      <c r="C1578">
        <v>-12.01</v>
      </c>
      <c r="D1578" t="s">
        <v>46</v>
      </c>
      <c r="F1578" t="str">
        <f>VLOOKUP(Tabel1[[#This Row],[categorie]],Lijst!A:C,3,FALSE)</f>
        <v>Uitgave</v>
      </c>
      <c r="G1578">
        <f>IF(F1578="Uitgave", -ABS(C1578), ABS(C1578))</f>
        <v>-12.01</v>
      </c>
      <c r="H1578" t="str">
        <f>VLOOKUP(Tabel1[[#This Row],[categorie]],Lijst!A:B,2,FALSE)</f>
        <v>Vast</v>
      </c>
      <c r="I1578" t="str">
        <f>IF(OR(AND(F1578="Uitgave", C1578&lt;0), AND(F1578="Inkomst", C1578&gt;0)), "OK", "FOUT")</f>
        <v>OK</v>
      </c>
    </row>
    <row r="1579" spans="1:9" x14ac:dyDescent="0.3">
      <c r="A1579" s="2">
        <v>45754</v>
      </c>
      <c r="B1579" t="str">
        <f>TEXT(A1579,"mmmm ")</f>
        <v xml:space="preserve">april </v>
      </c>
      <c r="C1579">
        <v>-3.97</v>
      </c>
      <c r="D1579" t="s">
        <v>13</v>
      </c>
      <c r="F1579" t="str">
        <f>VLOOKUP(Tabel1[[#This Row],[categorie]],Lijst!A:C,3,FALSE)</f>
        <v>Uitgave</v>
      </c>
      <c r="G1579">
        <f>IF(F1579="Uitgave", -ABS(C1579), ABS(C1579))</f>
        <v>-3.97</v>
      </c>
      <c r="H1579" t="str">
        <f>VLOOKUP(Tabel1[[#This Row],[categorie]],Lijst!A:B,2,FALSE)</f>
        <v>Vast</v>
      </c>
      <c r="I1579" t="str">
        <f>IF(OR(AND(F1579="Uitgave", C1579&lt;0), AND(F1579="Inkomst", C1579&gt;0)), "OK", "FOUT")</f>
        <v>OK</v>
      </c>
    </row>
    <row r="1580" spans="1:9" x14ac:dyDescent="0.3">
      <c r="A1580" s="2">
        <v>45754</v>
      </c>
      <c r="B1580" t="str">
        <f>TEXT(A1580,"mmmm ")</f>
        <v xml:space="preserve">april </v>
      </c>
      <c r="C1580">
        <v>-9.6999999999999993</v>
      </c>
      <c r="D1580" t="s">
        <v>9</v>
      </c>
      <c r="F1580" t="s">
        <v>18</v>
      </c>
      <c r="G1580">
        <f>IF(F1580="Uitgave", -ABS(C1580), ABS(C1580))</f>
        <v>-9.6999999999999993</v>
      </c>
      <c r="H1580" t="str">
        <f>VLOOKUP(Tabel1[[#This Row],[categorie]],Lijst!A:B,2,FALSE)</f>
        <v>Variabel</v>
      </c>
      <c r="I1580" t="str">
        <f>IF(OR(AND(F1580="Uitgave", C1580&lt;0), AND(F1580="Inkomst", C1580&gt;0)), "OK", "FOUT")</f>
        <v>OK</v>
      </c>
    </row>
    <row r="1581" spans="1:9" x14ac:dyDescent="0.3">
      <c r="A1581" s="2">
        <v>45754</v>
      </c>
      <c r="B1581" t="str">
        <f>TEXT(A1581,"mmmm ")</f>
        <v xml:space="preserve">april </v>
      </c>
      <c r="C1581">
        <v>-20.45</v>
      </c>
      <c r="D1581" t="s">
        <v>75</v>
      </c>
      <c r="F1581" t="s">
        <v>18</v>
      </c>
      <c r="G1581">
        <f>IF(F1581="Uitgave", -ABS(C1581), ABS(C1581))</f>
        <v>-20.45</v>
      </c>
      <c r="H1581" t="str">
        <f>VLOOKUP(Tabel1[[#This Row],[categorie]],Lijst!A:B,2,FALSE)</f>
        <v>Variabel</v>
      </c>
      <c r="I1581" t="str">
        <f>IF(OR(AND(F1581="Uitgave", C1581&lt;0), AND(F1581="Inkomst", C1581&gt;0)), "OK", "FOUT")</f>
        <v>OK</v>
      </c>
    </row>
    <row r="1582" spans="1:9" x14ac:dyDescent="0.3">
      <c r="A1582" s="2">
        <v>45755</v>
      </c>
      <c r="B1582" t="str">
        <f>TEXT(A1582,"mmmm ")</f>
        <v xml:space="preserve">april </v>
      </c>
      <c r="C1582">
        <v>-50</v>
      </c>
      <c r="D1582" t="s">
        <v>75</v>
      </c>
      <c r="F1582" t="s">
        <v>18</v>
      </c>
      <c r="G1582">
        <f>IF(F1582="Uitgave", -ABS(C1582), ABS(C1582))</f>
        <v>-50</v>
      </c>
      <c r="H1582" t="str">
        <f>VLOOKUP(Tabel1[[#This Row],[categorie]],Lijst!A:B,2,FALSE)</f>
        <v>Variabel</v>
      </c>
      <c r="I1582" t="str">
        <f>IF(OR(AND(F1582="Uitgave", C1582&lt;0), AND(F1582="Inkomst", C1582&gt;0)), "OK", "FOUT")</f>
        <v>OK</v>
      </c>
    </row>
    <row r="1583" spans="1:9" x14ac:dyDescent="0.3">
      <c r="A1583" s="2">
        <v>45755</v>
      </c>
      <c r="B1583" t="str">
        <f>TEXT(A1583,"mmmm ")</f>
        <v xml:space="preserve">april </v>
      </c>
      <c r="C1583">
        <v>-26.99</v>
      </c>
      <c r="D1583" t="s">
        <v>14</v>
      </c>
      <c r="F1583" t="str">
        <f>VLOOKUP(Tabel1[[#This Row],[categorie]],Lijst!A:C,3,FALSE)</f>
        <v>Uitgave</v>
      </c>
      <c r="G1583">
        <f>IF(F1583="Uitgave", -ABS(C1583), ABS(C1583))</f>
        <v>-26.99</v>
      </c>
      <c r="H1583" t="str">
        <f>VLOOKUP(Tabel1[[#This Row],[categorie]],Lijst!A:B,2,FALSE)</f>
        <v>Variabel</v>
      </c>
      <c r="I1583" t="str">
        <f>IF(OR(AND(F1583="Uitgave", C1583&lt;0), AND(F1583="Inkomst", C1583&gt;0)), "OK", "FOUT")</f>
        <v>OK</v>
      </c>
    </row>
    <row r="1584" spans="1:9" x14ac:dyDescent="0.3">
      <c r="A1584" s="2">
        <v>45755</v>
      </c>
      <c r="B1584" t="str">
        <f>TEXT(A1584,"mmmm ")</f>
        <v xml:space="preserve">april </v>
      </c>
      <c r="C1584">
        <v>-0.5</v>
      </c>
      <c r="D1584" t="s">
        <v>26</v>
      </c>
      <c r="F1584" t="str">
        <f>VLOOKUP(Tabel1[[#This Row],[categorie]],Lijst!A:C,3,FALSE)</f>
        <v>Uitgave</v>
      </c>
      <c r="G1584">
        <f>IF(F1584="Uitgave", -ABS(C1584), ABS(C1584))</f>
        <v>-0.5</v>
      </c>
      <c r="H1584" t="str">
        <f>VLOOKUP(Tabel1[[#This Row],[categorie]],Lijst!A:B,2,FALSE)</f>
        <v>Variabel</v>
      </c>
      <c r="I1584" t="str">
        <f>IF(OR(AND(F1584="Uitgave", C1584&lt;0), AND(F1584="Inkomst", C1584&gt;0)), "OK", "FOUT")</f>
        <v>OK</v>
      </c>
    </row>
    <row r="1585" spans="1:9" x14ac:dyDescent="0.3">
      <c r="A1585" s="2">
        <v>45755</v>
      </c>
      <c r="B1585" t="str">
        <f>TEXT(A1585,"mmmm ")</f>
        <v xml:space="preserve">april </v>
      </c>
      <c r="C1585">
        <v>-0.5</v>
      </c>
      <c r="D1585" t="s">
        <v>26</v>
      </c>
      <c r="F1585" t="str">
        <f>VLOOKUP(Tabel1[[#This Row],[categorie]],Lijst!A:C,3,FALSE)</f>
        <v>Uitgave</v>
      </c>
      <c r="G1585">
        <f>IF(F1585="Uitgave", -ABS(C1585), ABS(C1585))</f>
        <v>-0.5</v>
      </c>
      <c r="H1585" t="str">
        <f>VLOOKUP(Tabel1[[#This Row],[categorie]],Lijst!A:B,2,FALSE)</f>
        <v>Variabel</v>
      </c>
      <c r="I1585" t="str">
        <f>IF(OR(AND(F1585="Uitgave", C1585&lt;0), AND(F1585="Inkomst", C1585&gt;0)), "OK", "FOUT")</f>
        <v>OK</v>
      </c>
    </row>
    <row r="1586" spans="1:9" x14ac:dyDescent="0.3">
      <c r="A1586" s="2">
        <v>45755</v>
      </c>
      <c r="B1586" t="str">
        <f>TEXT(A1586,"mmmm ")</f>
        <v xml:space="preserve">april </v>
      </c>
      <c r="C1586">
        <v>-0.5</v>
      </c>
      <c r="D1586" t="s">
        <v>26</v>
      </c>
      <c r="F1586" t="str">
        <f>VLOOKUP(Tabel1[[#This Row],[categorie]],Lijst!A:C,3,FALSE)</f>
        <v>Uitgave</v>
      </c>
      <c r="G1586">
        <f>IF(F1586="Uitgave", -ABS(C1586), ABS(C1586))</f>
        <v>-0.5</v>
      </c>
      <c r="H1586" t="str">
        <f>VLOOKUP(Tabel1[[#This Row],[categorie]],Lijst!A:B,2,FALSE)</f>
        <v>Variabel</v>
      </c>
      <c r="I1586" t="str">
        <f>IF(OR(AND(F1586="Uitgave", C1586&lt;0), AND(F1586="Inkomst", C1586&gt;0)), "OK", "FOUT")</f>
        <v>OK</v>
      </c>
    </row>
    <row r="1587" spans="1:9" x14ac:dyDescent="0.3">
      <c r="A1587" s="2">
        <v>45755</v>
      </c>
      <c r="B1587" t="str">
        <f>TEXT(A1587,"mmmm ")</f>
        <v xml:space="preserve">april </v>
      </c>
      <c r="C1587">
        <v>-10.3</v>
      </c>
      <c r="D1587" t="s">
        <v>75</v>
      </c>
      <c r="F1587" t="s">
        <v>18</v>
      </c>
      <c r="G1587">
        <f>IF(F1587="Uitgave", -ABS(C1587), ABS(C1587))</f>
        <v>-10.3</v>
      </c>
      <c r="H1587" t="str">
        <f>VLOOKUP(Tabel1[[#This Row],[categorie]],Lijst!A:B,2,FALSE)</f>
        <v>Variabel</v>
      </c>
      <c r="I1587" t="str">
        <f>IF(OR(AND(F1587="Uitgave", C1587&lt;0), AND(F1587="Inkomst", C1587&gt;0)), "OK", "FOUT")</f>
        <v>OK</v>
      </c>
    </row>
    <row r="1588" spans="1:9" x14ac:dyDescent="0.3">
      <c r="A1588" s="2">
        <v>45755</v>
      </c>
      <c r="B1588" t="str">
        <f>TEXT(A1588,"mmmm ")</f>
        <v xml:space="preserve">april </v>
      </c>
      <c r="C1588">
        <v>0.01</v>
      </c>
      <c r="D1588" t="s">
        <v>75</v>
      </c>
      <c r="F1588" t="s">
        <v>65</v>
      </c>
      <c r="G1588">
        <f>IF(F1588="Uitgave", -ABS(C1588), ABS(C1588))</f>
        <v>0.01</v>
      </c>
      <c r="H1588" t="str">
        <f>VLOOKUP(Tabel1[[#This Row],[categorie]],Lijst!A:B,2,FALSE)</f>
        <v>Variabel</v>
      </c>
      <c r="I1588" t="str">
        <f>IF(OR(AND(F1588="Uitgave", C1588&lt;0), AND(F1588="Inkomst", C1588&gt;0)), "OK", "FOUT")</f>
        <v>OK</v>
      </c>
    </row>
    <row r="1589" spans="1:9" x14ac:dyDescent="0.3">
      <c r="A1589" s="2">
        <v>45755</v>
      </c>
      <c r="B1589" t="str">
        <f>TEXT(A1589,"mmmm ")</f>
        <v xml:space="preserve">april </v>
      </c>
      <c r="C1589">
        <v>-3.15</v>
      </c>
      <c r="D1589" t="s">
        <v>3</v>
      </c>
      <c r="F1589" t="str">
        <f>VLOOKUP(Tabel1[[#This Row],[categorie]],Lijst!A:C,3,FALSE)</f>
        <v>Uitgave</v>
      </c>
      <c r="G1589">
        <f>IF(F1589="Uitgave", -ABS(C1589), ABS(C1589))</f>
        <v>-3.15</v>
      </c>
      <c r="H1589" t="str">
        <f>VLOOKUP(Tabel1[[#This Row],[categorie]],Lijst!A:B,2,FALSE)</f>
        <v>Vast</v>
      </c>
      <c r="I1589" t="str">
        <f>IF(OR(AND(F1589="Uitgave", C1589&lt;0), AND(F1589="Inkomst", C1589&gt;0)), "OK", "FOUT")</f>
        <v>OK</v>
      </c>
    </row>
    <row r="1590" spans="1:9" x14ac:dyDescent="0.3">
      <c r="A1590" s="2">
        <v>45755</v>
      </c>
      <c r="B1590" t="str">
        <f>TEXT(A1590,"mmmm ")</f>
        <v xml:space="preserve">april </v>
      </c>
      <c r="C1590">
        <v>-8.0299999999999994</v>
      </c>
      <c r="D1590" t="s">
        <v>3</v>
      </c>
      <c r="F1590" t="s">
        <v>18</v>
      </c>
      <c r="G1590">
        <f>IF(F1590="Uitgave", -ABS(C1590), ABS(C1590))</f>
        <v>-8.0299999999999994</v>
      </c>
      <c r="H1590" t="str">
        <f>VLOOKUP(Tabel1[[#This Row],[categorie]],Lijst!A:B,2,FALSE)</f>
        <v>Vast</v>
      </c>
      <c r="I1590" t="str">
        <f>IF(OR(AND(F1590="Uitgave", C1590&lt;0), AND(F1590="Inkomst", C1590&gt;0)), "OK", "FOUT")</f>
        <v>OK</v>
      </c>
    </row>
    <row r="1591" spans="1:9" x14ac:dyDescent="0.3">
      <c r="A1591" s="2">
        <v>45755</v>
      </c>
      <c r="B1591" t="str">
        <f>TEXT(A1591,"mmmm ")</f>
        <v xml:space="preserve">april </v>
      </c>
      <c r="C1591">
        <v>-25.95</v>
      </c>
      <c r="D1591" t="s">
        <v>82</v>
      </c>
      <c r="F1591" t="s">
        <v>18</v>
      </c>
      <c r="G1591">
        <f>IF(F1591="Uitgave", -ABS(C1591), ABS(C1591))</f>
        <v>-25.95</v>
      </c>
      <c r="H1591" t="str">
        <f>VLOOKUP(Tabel1[[#This Row],[categorie]],Lijst!A:B,2,FALSE)</f>
        <v>Vast</v>
      </c>
      <c r="I1591" t="str">
        <f>IF(OR(AND(F1591="Uitgave", C1591&lt;0), AND(F1591="Inkomst", C1591&gt;0)), "OK", "FOUT")</f>
        <v>OK</v>
      </c>
    </row>
    <row r="1592" spans="1:9" x14ac:dyDescent="0.3">
      <c r="A1592" s="2">
        <v>45755</v>
      </c>
      <c r="B1592" t="str">
        <f>TEXT(A1592,"mmmm ")</f>
        <v xml:space="preserve">april </v>
      </c>
      <c r="C1592">
        <v>-25.95</v>
      </c>
      <c r="D1592" t="s">
        <v>82</v>
      </c>
      <c r="F1592" t="s">
        <v>18</v>
      </c>
      <c r="G1592">
        <f>IF(F1592="Uitgave", -ABS(C1592), ABS(C1592))</f>
        <v>-25.95</v>
      </c>
      <c r="H1592" t="str">
        <f>VLOOKUP(Tabel1[[#This Row],[categorie]],Lijst!A:B,2,FALSE)</f>
        <v>Vast</v>
      </c>
      <c r="I1592" t="str">
        <f>IF(OR(AND(F1592="Uitgave", C1592&lt;0), AND(F1592="Inkomst", C1592&gt;0)), "OK", "FOUT")</f>
        <v>OK</v>
      </c>
    </row>
    <row r="1593" spans="1:9" x14ac:dyDescent="0.3">
      <c r="A1593" s="2">
        <v>45755</v>
      </c>
      <c r="B1593" t="str">
        <f>TEXT(A1593,"mmmm ")</f>
        <v xml:space="preserve">april </v>
      </c>
      <c r="C1593">
        <v>-64</v>
      </c>
      <c r="D1593" t="s">
        <v>82</v>
      </c>
      <c r="F1593" t="s">
        <v>18</v>
      </c>
      <c r="G1593">
        <f>IF(F1593="Uitgave", -ABS(C1593), ABS(C1593))</f>
        <v>-64</v>
      </c>
      <c r="H1593" t="str">
        <f>VLOOKUP(Tabel1[[#This Row],[categorie]],Lijst!A:B,2,FALSE)</f>
        <v>Vast</v>
      </c>
      <c r="I1593" t="str">
        <f>IF(OR(AND(F1593="Uitgave", C1593&lt;0), AND(F1593="Inkomst", C1593&gt;0)), "OK", "FOUT")</f>
        <v>OK</v>
      </c>
    </row>
    <row r="1594" spans="1:9" x14ac:dyDescent="0.3">
      <c r="A1594" s="2">
        <v>45755</v>
      </c>
      <c r="B1594" t="str">
        <f>TEXT(A1594,"mmmm ")</f>
        <v xml:space="preserve">april </v>
      </c>
      <c r="C1594">
        <v>-64</v>
      </c>
      <c r="D1594" t="s">
        <v>82</v>
      </c>
      <c r="F1594" t="s">
        <v>18</v>
      </c>
      <c r="G1594">
        <f>IF(F1594="Uitgave", -ABS(C1594), ABS(C1594))</f>
        <v>-64</v>
      </c>
      <c r="H1594" t="str">
        <f>VLOOKUP(Tabel1[[#This Row],[categorie]],Lijst!A:B,2,FALSE)</f>
        <v>Vast</v>
      </c>
      <c r="I1594" t="str">
        <f>IF(OR(AND(F1594="Uitgave", C1594&lt;0), AND(F1594="Inkomst", C1594&gt;0)), "OK", "FOUT")</f>
        <v>OK</v>
      </c>
    </row>
    <row r="1595" spans="1:9" x14ac:dyDescent="0.3">
      <c r="A1595" s="2">
        <v>45756</v>
      </c>
      <c r="B1595" t="str">
        <f>TEXT(A1595,"mmmm ")</f>
        <v xml:space="preserve">april </v>
      </c>
      <c r="C1595">
        <v>-148.25</v>
      </c>
      <c r="D1595" t="s">
        <v>35</v>
      </c>
      <c r="F1595" t="s">
        <v>18</v>
      </c>
      <c r="G1595">
        <f>IF(F1595="Uitgave", -ABS(C1595), ABS(C1595))</f>
        <v>-148.25</v>
      </c>
      <c r="H1595" t="str">
        <f>VLOOKUP(Tabel1[[#This Row],[categorie]],Lijst!A:B,2,FALSE)</f>
        <v>Variabel</v>
      </c>
      <c r="I1595" t="str">
        <f>IF(OR(AND(F1595="Uitgave", C1595&lt;0), AND(F1595="Inkomst", C1595&gt;0)), "OK", "FOUT")</f>
        <v>OK</v>
      </c>
    </row>
    <row r="1596" spans="1:9" x14ac:dyDescent="0.3">
      <c r="A1596" s="2">
        <v>45756</v>
      </c>
      <c r="B1596" t="str">
        <f>TEXT(A1596,"mmmm ")</f>
        <v xml:space="preserve">april </v>
      </c>
      <c r="C1596">
        <v>-54.4</v>
      </c>
      <c r="D1596" t="s">
        <v>9</v>
      </c>
      <c r="F1596" t="s">
        <v>18</v>
      </c>
      <c r="G1596">
        <f>IF(F1596="Uitgave", -ABS(C1596), ABS(C1596))</f>
        <v>-54.4</v>
      </c>
      <c r="H1596" t="str">
        <f>VLOOKUP(Tabel1[[#This Row],[categorie]],Lijst!A:B,2,FALSE)</f>
        <v>Variabel</v>
      </c>
      <c r="I1596" t="str">
        <f>IF(OR(AND(F1596="Uitgave", C1596&lt;0), AND(F1596="Inkomst", C1596&gt;0)), "OK", "FOUT")</f>
        <v>OK</v>
      </c>
    </row>
    <row r="1597" spans="1:9" x14ac:dyDescent="0.3">
      <c r="A1597" s="2">
        <v>45756</v>
      </c>
      <c r="B1597" t="str">
        <f>TEXT(A1597,"mmmm ")</f>
        <v xml:space="preserve">april </v>
      </c>
      <c r="C1597">
        <v>-32.1</v>
      </c>
      <c r="D1597" t="s">
        <v>9</v>
      </c>
      <c r="F1597" t="s">
        <v>18</v>
      </c>
      <c r="G1597">
        <f>IF(F1597="Uitgave", -ABS(C1597), ABS(C1597))</f>
        <v>-32.1</v>
      </c>
      <c r="H1597" t="str">
        <f>VLOOKUP(Tabel1[[#This Row],[categorie]],Lijst!A:B,2,FALSE)</f>
        <v>Variabel</v>
      </c>
      <c r="I1597" t="str">
        <f>IF(OR(AND(F1597="Uitgave", C1597&lt;0), AND(F1597="Inkomst", C1597&gt;0)), "OK", "FOUT")</f>
        <v>OK</v>
      </c>
    </row>
    <row r="1598" spans="1:9" x14ac:dyDescent="0.3">
      <c r="A1598" s="2">
        <v>45756</v>
      </c>
      <c r="B1598" t="str">
        <f>TEXT(A1598,"mmmm ")</f>
        <v xml:space="preserve">april </v>
      </c>
      <c r="C1598">
        <v>-9.83</v>
      </c>
      <c r="D1598" t="s">
        <v>82</v>
      </c>
      <c r="F1598" t="s">
        <v>18</v>
      </c>
      <c r="G1598">
        <f>IF(F1598="Uitgave", -ABS(C1598), ABS(C1598))</f>
        <v>-9.83</v>
      </c>
      <c r="H1598" t="str">
        <f>VLOOKUP(Tabel1[[#This Row],[categorie]],Lijst!A:B,2,FALSE)</f>
        <v>Vast</v>
      </c>
      <c r="I1598" t="str">
        <f>IF(OR(AND(F1598="Uitgave", C1598&lt;0), AND(F1598="Inkomst", C1598&gt;0)), "OK", "FOUT")</f>
        <v>OK</v>
      </c>
    </row>
    <row r="1599" spans="1:9" x14ac:dyDescent="0.3">
      <c r="A1599" s="2">
        <v>45756</v>
      </c>
      <c r="B1599" t="str">
        <f>TEXT(A1599,"mmmm ")</f>
        <v xml:space="preserve">april </v>
      </c>
      <c r="C1599">
        <v>-1.5</v>
      </c>
      <c r="D1599" t="s">
        <v>26</v>
      </c>
      <c r="F1599" t="str">
        <f>VLOOKUP(Tabel1[[#This Row],[categorie]],Lijst!A:C,3,FALSE)</f>
        <v>Uitgave</v>
      </c>
      <c r="G1599">
        <f>IF(F1599="Uitgave", -ABS(C1599), ABS(C1599))</f>
        <v>-1.5</v>
      </c>
      <c r="H1599" t="str">
        <f>VLOOKUP(Tabel1[[#This Row],[categorie]],Lijst!A:B,2,FALSE)</f>
        <v>Variabel</v>
      </c>
      <c r="I1599" t="str">
        <f>IF(OR(AND(F1599="Uitgave", C1599&lt;0), AND(F1599="Inkomst", C1599&gt;0)), "OK", "FOUT")</f>
        <v>OK</v>
      </c>
    </row>
    <row r="1600" spans="1:9" x14ac:dyDescent="0.3">
      <c r="A1600" s="2">
        <v>45756</v>
      </c>
      <c r="B1600" t="str">
        <f>TEXT(A1600,"mmmm ")</f>
        <v xml:space="preserve">april </v>
      </c>
      <c r="C1600">
        <v>-13.13</v>
      </c>
      <c r="D1600" t="s">
        <v>3</v>
      </c>
      <c r="F1600" t="s">
        <v>18</v>
      </c>
      <c r="G1600">
        <f>IF(F1600="Uitgave", -ABS(C1600), ABS(C1600))</f>
        <v>-13.13</v>
      </c>
      <c r="H1600" t="str">
        <f>VLOOKUP(Tabel1[[#This Row],[categorie]],Lijst!A:B,2,FALSE)</f>
        <v>Vast</v>
      </c>
      <c r="I1600" t="str">
        <f>IF(OR(AND(F1600="Uitgave", C1600&lt;0), AND(F1600="Inkomst", C1600&gt;0)), "OK", "FOUT")</f>
        <v>OK</v>
      </c>
    </row>
    <row r="1601" spans="1:9" x14ac:dyDescent="0.3">
      <c r="A1601" s="2">
        <v>45756</v>
      </c>
      <c r="B1601" t="str">
        <f>TEXT(A1601,"mmmm ")</f>
        <v xml:space="preserve">april </v>
      </c>
      <c r="C1601">
        <v>-9.6300000000000008</v>
      </c>
      <c r="D1601" t="s">
        <v>13</v>
      </c>
      <c r="F1601" t="str">
        <f>VLOOKUP(Tabel1[[#This Row],[categorie]],Lijst!A:C,3,FALSE)</f>
        <v>Uitgave</v>
      </c>
      <c r="G1601">
        <f>IF(F1601="Uitgave", -ABS(C1601), ABS(C1601))</f>
        <v>-9.6300000000000008</v>
      </c>
      <c r="H1601" t="str">
        <f>VLOOKUP(Tabel1[[#This Row],[categorie]],Lijst!A:B,2,FALSE)</f>
        <v>Vast</v>
      </c>
      <c r="I1601" t="str">
        <f>IF(OR(AND(F1601="Uitgave", C1601&lt;0), AND(F1601="Inkomst", C1601&gt;0)), "OK", "FOUT")</f>
        <v>OK</v>
      </c>
    </row>
    <row r="1602" spans="1:9" x14ac:dyDescent="0.3">
      <c r="A1602" s="2">
        <v>45756</v>
      </c>
      <c r="B1602" t="str">
        <f>TEXT(A1602,"mmmm ")</f>
        <v xml:space="preserve">april </v>
      </c>
      <c r="C1602">
        <v>-5</v>
      </c>
      <c r="D1602" t="s">
        <v>13</v>
      </c>
      <c r="F1602" t="str">
        <f>VLOOKUP(Tabel1[[#This Row],[categorie]],Lijst!A:C,3,FALSE)</f>
        <v>Uitgave</v>
      </c>
      <c r="G1602">
        <f>IF(F1602="Uitgave", -ABS(C1602), ABS(C1602))</f>
        <v>-5</v>
      </c>
      <c r="H1602" t="str">
        <f>VLOOKUP(Tabel1[[#This Row],[categorie]],Lijst!A:B,2,FALSE)</f>
        <v>Vast</v>
      </c>
      <c r="I1602" t="str">
        <f>IF(OR(AND(F1602="Uitgave", C1602&lt;0), AND(F1602="Inkomst", C1602&gt;0)), "OK", "FOUT")</f>
        <v>OK</v>
      </c>
    </row>
    <row r="1603" spans="1:9" x14ac:dyDescent="0.3">
      <c r="A1603" s="2">
        <v>45756</v>
      </c>
      <c r="B1603" t="str">
        <f>TEXT(A1603,"mmmm ")</f>
        <v xml:space="preserve">april </v>
      </c>
      <c r="C1603">
        <v>-56.4</v>
      </c>
      <c r="D1603" t="s">
        <v>14</v>
      </c>
      <c r="F1603" t="str">
        <f>VLOOKUP(Tabel1[[#This Row],[categorie]],Lijst!A:C,3,FALSE)</f>
        <v>Uitgave</v>
      </c>
      <c r="G1603">
        <f>IF(F1603="Uitgave", -ABS(C1603), ABS(C1603))</f>
        <v>-56.4</v>
      </c>
      <c r="H1603" t="str">
        <f>VLOOKUP(Tabel1[[#This Row],[categorie]],Lijst!A:B,2,FALSE)</f>
        <v>Variabel</v>
      </c>
      <c r="I1603" t="str">
        <f>IF(OR(AND(F1603="Uitgave", C1603&lt;0), AND(F1603="Inkomst", C1603&gt;0)), "OK", "FOUT")</f>
        <v>OK</v>
      </c>
    </row>
    <row r="1604" spans="1:9" x14ac:dyDescent="0.3">
      <c r="A1604" s="2">
        <v>45756</v>
      </c>
      <c r="B1604" t="str">
        <f>TEXT(A1604,"mmmm ")</f>
        <v xml:space="preserve">april </v>
      </c>
      <c r="C1604">
        <v>-4.5999999999999996</v>
      </c>
      <c r="D1604" t="s">
        <v>3</v>
      </c>
      <c r="F1604" t="str">
        <f>VLOOKUP(Tabel1[[#This Row],[categorie]],Lijst!A:C,3,FALSE)</f>
        <v>Uitgave</v>
      </c>
      <c r="G1604">
        <f>IF(F1604="Uitgave", -ABS(C1604), ABS(C1604))</f>
        <v>-4.5999999999999996</v>
      </c>
      <c r="H1604" t="str">
        <f>VLOOKUP(Tabel1[[#This Row],[categorie]],Lijst!A:B,2,FALSE)</f>
        <v>Vast</v>
      </c>
      <c r="I1604" t="str">
        <f>IF(OR(AND(F1604="Uitgave", C1604&lt;0), AND(F1604="Inkomst", C1604&gt;0)), "OK", "FOUT")</f>
        <v>OK</v>
      </c>
    </row>
    <row r="1605" spans="1:9" x14ac:dyDescent="0.3">
      <c r="A1605" s="2">
        <v>45757</v>
      </c>
      <c r="B1605" t="str">
        <f>TEXT(A1605,"mmmm ")</f>
        <v xml:space="preserve">april </v>
      </c>
      <c r="C1605">
        <v>50</v>
      </c>
      <c r="D1605" t="s">
        <v>75</v>
      </c>
      <c r="F1605" t="s">
        <v>65</v>
      </c>
      <c r="G1605">
        <f>IF(F1605="Uitgave", -ABS(C1605), ABS(C1605))</f>
        <v>50</v>
      </c>
      <c r="H1605" t="str">
        <f>VLOOKUP(Tabel1[[#This Row],[categorie]],Lijst!A:B,2,FALSE)</f>
        <v>Variabel</v>
      </c>
      <c r="I1605" t="str">
        <f>IF(OR(AND(F1605="Uitgave", C1605&lt;0), AND(F1605="Inkomst", C1605&gt;0)), "OK", "FOUT")</f>
        <v>OK</v>
      </c>
    </row>
    <row r="1606" spans="1:9" x14ac:dyDescent="0.3">
      <c r="A1606" s="2">
        <v>45757</v>
      </c>
      <c r="B1606" t="str">
        <f>TEXT(A1606,"mmmm ")</f>
        <v xml:space="preserve">april </v>
      </c>
      <c r="C1606">
        <v>-4.28</v>
      </c>
      <c r="D1606" t="s">
        <v>13</v>
      </c>
      <c r="F1606" t="str">
        <f>VLOOKUP(Tabel1[[#This Row],[categorie]],Lijst!A:C,3,FALSE)</f>
        <v>Uitgave</v>
      </c>
      <c r="G1606">
        <f>IF(F1606="Uitgave", -ABS(C1606), ABS(C1606))</f>
        <v>-4.28</v>
      </c>
      <c r="H1606" t="str">
        <f>VLOOKUP(Tabel1[[#This Row],[categorie]],Lijst!A:B,2,FALSE)</f>
        <v>Vast</v>
      </c>
      <c r="I1606" t="str">
        <f>IF(OR(AND(F1606="Uitgave", C1606&lt;0), AND(F1606="Inkomst", C1606&gt;0)), "OK", "FOUT")</f>
        <v>OK</v>
      </c>
    </row>
    <row r="1607" spans="1:9" x14ac:dyDescent="0.3">
      <c r="A1607" s="2">
        <v>45757</v>
      </c>
      <c r="B1607" t="str">
        <f>TEXT(A1607,"mmmm ")</f>
        <v xml:space="preserve">april </v>
      </c>
      <c r="C1607">
        <v>-5</v>
      </c>
      <c r="D1607" t="s">
        <v>13</v>
      </c>
      <c r="F1607" t="str">
        <f>VLOOKUP(Tabel1[[#This Row],[categorie]],Lijst!A:C,3,FALSE)</f>
        <v>Uitgave</v>
      </c>
      <c r="G1607">
        <f>IF(F1607="Uitgave", -ABS(C1607), ABS(C1607))</f>
        <v>-5</v>
      </c>
      <c r="H1607" t="str">
        <f>VLOOKUP(Tabel1[[#This Row],[categorie]],Lijst!A:B,2,FALSE)</f>
        <v>Vast</v>
      </c>
      <c r="I1607" t="str">
        <f>IF(OR(AND(F1607="Uitgave", C1607&lt;0), AND(F1607="Inkomst", C1607&gt;0)), "OK", "FOUT")</f>
        <v>OK</v>
      </c>
    </row>
    <row r="1608" spans="1:9" x14ac:dyDescent="0.3">
      <c r="A1608" s="2">
        <v>45757</v>
      </c>
      <c r="B1608" t="str">
        <f>TEXT(A1608,"mmmm ")</f>
        <v xml:space="preserve">april </v>
      </c>
      <c r="C1608">
        <v>-11.83</v>
      </c>
      <c r="D1608" t="s">
        <v>3</v>
      </c>
      <c r="F1608" t="str">
        <f>VLOOKUP(Tabel1[[#This Row],[categorie]],Lijst!A:C,3,FALSE)</f>
        <v>Uitgave</v>
      </c>
      <c r="G1608">
        <f>IF(F1608="Uitgave", -ABS(C1608), ABS(C1608))</f>
        <v>-11.83</v>
      </c>
      <c r="H1608" t="str">
        <f>VLOOKUP(Tabel1[[#This Row],[categorie]],Lijst!A:B,2,FALSE)</f>
        <v>Vast</v>
      </c>
      <c r="I1608" t="str">
        <f>IF(OR(AND(F1608="Uitgave", C1608&lt;0), AND(F1608="Inkomst", C1608&gt;0)), "OK", "FOUT")</f>
        <v>OK</v>
      </c>
    </row>
    <row r="1609" spans="1:9" x14ac:dyDescent="0.3">
      <c r="A1609" s="2">
        <v>45757</v>
      </c>
      <c r="B1609" t="str">
        <f>TEXT(A1609,"mmmm ")</f>
        <v xml:space="preserve">april </v>
      </c>
      <c r="C1609">
        <v>-1.5</v>
      </c>
      <c r="D1609" t="s">
        <v>26</v>
      </c>
      <c r="F1609" t="str">
        <f>VLOOKUP(Tabel1[[#This Row],[categorie]],Lijst!A:C,3,FALSE)</f>
        <v>Uitgave</v>
      </c>
      <c r="G1609">
        <f>IF(F1609="Uitgave", -ABS(C1609), ABS(C1609))</f>
        <v>-1.5</v>
      </c>
      <c r="H1609" t="str">
        <f>VLOOKUP(Tabel1[[#This Row],[categorie]],Lijst!A:B,2,FALSE)</f>
        <v>Variabel</v>
      </c>
      <c r="I1609" t="str">
        <f>IF(OR(AND(F1609="Uitgave", C1609&lt;0), AND(F1609="Inkomst", C1609&gt;0)), "OK", "FOUT")</f>
        <v>OK</v>
      </c>
    </row>
    <row r="1610" spans="1:9" x14ac:dyDescent="0.3">
      <c r="A1610" s="2">
        <v>45757</v>
      </c>
      <c r="B1610" t="str">
        <f>TEXT(A1610,"mmmm ")</f>
        <v xml:space="preserve">april </v>
      </c>
      <c r="C1610">
        <v>-1.5</v>
      </c>
      <c r="D1610" t="s">
        <v>26</v>
      </c>
      <c r="F1610" t="str">
        <f>VLOOKUP(Tabel1[[#This Row],[categorie]],Lijst!A:C,3,FALSE)</f>
        <v>Uitgave</v>
      </c>
      <c r="G1610">
        <f>IF(F1610="Uitgave", -ABS(C1610), ABS(C1610))</f>
        <v>-1.5</v>
      </c>
      <c r="H1610" t="str">
        <f>VLOOKUP(Tabel1[[#This Row],[categorie]],Lijst!A:B,2,FALSE)</f>
        <v>Variabel</v>
      </c>
      <c r="I1610" t="str">
        <f>IF(OR(AND(F1610="Uitgave", C1610&lt;0), AND(F1610="Inkomst", C1610&gt;0)), "OK", "FOUT")</f>
        <v>OK</v>
      </c>
    </row>
    <row r="1611" spans="1:9" x14ac:dyDescent="0.3">
      <c r="A1611" s="2">
        <v>45757</v>
      </c>
      <c r="B1611" t="str">
        <f>TEXT(A1611,"mmmm ")</f>
        <v xml:space="preserve">april </v>
      </c>
      <c r="C1611">
        <v>-3.38</v>
      </c>
      <c r="D1611" t="s">
        <v>3</v>
      </c>
      <c r="F1611" t="s">
        <v>18</v>
      </c>
      <c r="G1611">
        <f>IF(F1611="Uitgave", -ABS(C1611), ABS(C1611))</f>
        <v>-3.38</v>
      </c>
      <c r="H1611" t="str">
        <f>VLOOKUP(Tabel1[[#This Row],[categorie]],Lijst!A:B,2,FALSE)</f>
        <v>Vast</v>
      </c>
      <c r="I1611" t="str">
        <f>IF(OR(AND(F1611="Uitgave", C1611&lt;0), AND(F1611="Inkomst", C1611&gt;0)), "OK", "FOUT")</f>
        <v>OK</v>
      </c>
    </row>
    <row r="1612" spans="1:9" x14ac:dyDescent="0.3">
      <c r="A1612" s="2">
        <v>45758</v>
      </c>
      <c r="B1612" t="str">
        <f>TEXT(A1612,"mmmm ")</f>
        <v xml:space="preserve">april </v>
      </c>
      <c r="C1612">
        <v>-7.15</v>
      </c>
      <c r="D1612" t="s">
        <v>82</v>
      </c>
      <c r="F1612" t="s">
        <v>18</v>
      </c>
      <c r="G1612">
        <f>IF(F1612="Uitgave", -ABS(C1612), ABS(C1612))</f>
        <v>-7.15</v>
      </c>
      <c r="H1612" t="str">
        <f>VLOOKUP(Tabel1[[#This Row],[categorie]],Lijst!A:B,2,FALSE)</f>
        <v>Vast</v>
      </c>
      <c r="I1612" t="str">
        <f>IF(OR(AND(F1612="Uitgave", C1612&lt;0), AND(F1612="Inkomst", C1612&gt;0)), "OK", "FOUT")</f>
        <v>OK</v>
      </c>
    </row>
    <row r="1613" spans="1:9" x14ac:dyDescent="0.3">
      <c r="A1613" s="2">
        <v>45758</v>
      </c>
      <c r="B1613" t="str">
        <f>TEXT(A1613,"mmmm ")</f>
        <v xml:space="preserve">april </v>
      </c>
      <c r="C1613">
        <v>-5</v>
      </c>
      <c r="D1613" t="s">
        <v>3</v>
      </c>
      <c r="F1613" t="str">
        <f>VLOOKUP(Tabel1[[#This Row],[categorie]],Lijst!A:C,3,FALSE)</f>
        <v>Uitgave</v>
      </c>
      <c r="G1613">
        <f>IF(F1613="Uitgave", -ABS(C1613), ABS(C1613))</f>
        <v>-5</v>
      </c>
      <c r="H1613" t="str">
        <f>VLOOKUP(Tabel1[[#This Row],[categorie]],Lijst!A:B,2,FALSE)</f>
        <v>Vast</v>
      </c>
      <c r="I1613" t="str">
        <f>IF(OR(AND(F1613="Uitgave", C1613&lt;0), AND(F1613="Inkomst", C1613&gt;0)), "OK", "FOUT")</f>
        <v>OK</v>
      </c>
    </row>
    <row r="1614" spans="1:9" x14ac:dyDescent="0.3">
      <c r="A1614" s="2">
        <v>45758</v>
      </c>
      <c r="B1614" t="str">
        <f>TEXT(A1614,"mmmm ")</f>
        <v xml:space="preserve">april </v>
      </c>
      <c r="C1614">
        <v>-1.5</v>
      </c>
      <c r="D1614" t="s">
        <v>26</v>
      </c>
      <c r="F1614" t="str">
        <f>VLOOKUP(Tabel1[[#This Row],[categorie]],Lijst!A:C,3,FALSE)</f>
        <v>Uitgave</v>
      </c>
      <c r="G1614">
        <f>IF(F1614="Uitgave", -ABS(C1614), ABS(C1614))</f>
        <v>-1.5</v>
      </c>
      <c r="H1614" t="str">
        <f>VLOOKUP(Tabel1[[#This Row],[categorie]],Lijst!A:B,2,FALSE)</f>
        <v>Variabel</v>
      </c>
      <c r="I1614" t="str">
        <f>IF(OR(AND(F1614="Uitgave", C1614&lt;0), AND(F1614="Inkomst", C1614&gt;0)), "OK", "FOUT")</f>
        <v>OK</v>
      </c>
    </row>
    <row r="1615" spans="1:9" x14ac:dyDescent="0.3">
      <c r="A1615" s="2">
        <v>45758</v>
      </c>
      <c r="B1615" t="str">
        <f>TEXT(A1615,"mmmm ")</f>
        <v xml:space="preserve">april </v>
      </c>
      <c r="C1615">
        <v>-27</v>
      </c>
      <c r="D1615" t="s">
        <v>21</v>
      </c>
      <c r="F1615" t="str">
        <f>VLOOKUP(Tabel1[[#This Row],[categorie]],Lijst!A:C,3,FALSE)</f>
        <v>Uitgave</v>
      </c>
      <c r="G1615">
        <f>IF(F1615="Uitgave", -ABS(C1615), ABS(C1615))</f>
        <v>-27</v>
      </c>
      <c r="H1615" t="str">
        <f>VLOOKUP(Tabel1[[#This Row],[categorie]],Lijst!A:B,2,FALSE)</f>
        <v>Variabel</v>
      </c>
      <c r="I1615" t="str">
        <f>IF(OR(AND(F1615="Uitgave", C1615&lt;0), AND(F1615="Inkomst", C1615&gt;0)), "OK", "FOUT")</f>
        <v>OK</v>
      </c>
    </row>
    <row r="1616" spans="1:9" x14ac:dyDescent="0.3">
      <c r="A1616" s="2">
        <v>45758</v>
      </c>
      <c r="B1616" t="str">
        <f>TEXT(A1616,"mmmm ")</f>
        <v xml:space="preserve">april </v>
      </c>
      <c r="C1616">
        <v>-18.52</v>
      </c>
      <c r="D1616" t="s">
        <v>3</v>
      </c>
      <c r="F1616" t="s">
        <v>18</v>
      </c>
      <c r="G1616">
        <f>IF(F1616="Uitgave", -ABS(C1616), ABS(C1616))</f>
        <v>-18.52</v>
      </c>
      <c r="H1616" t="str">
        <f>VLOOKUP(Tabel1[[#This Row],[categorie]],Lijst!A:B,2,FALSE)</f>
        <v>Vast</v>
      </c>
      <c r="I1616" t="str">
        <f>IF(OR(AND(F1616="Uitgave", C1616&lt;0), AND(F1616="Inkomst", C1616&gt;0)), "OK", "FOUT")</f>
        <v>OK</v>
      </c>
    </row>
    <row r="1617" spans="1:9" x14ac:dyDescent="0.3">
      <c r="A1617" s="2">
        <v>45758</v>
      </c>
      <c r="B1617" t="str">
        <f>TEXT(A1617,"mmmm ")</f>
        <v xml:space="preserve">april </v>
      </c>
      <c r="C1617">
        <v>-1.94</v>
      </c>
      <c r="D1617" t="s">
        <v>3</v>
      </c>
      <c r="F1617" t="s">
        <v>18</v>
      </c>
      <c r="G1617">
        <f>IF(F1617="Uitgave", -ABS(C1617), ABS(C1617))</f>
        <v>-1.94</v>
      </c>
      <c r="H1617" t="str">
        <f>VLOOKUP(Tabel1[[#This Row],[categorie]],Lijst!A:B,2,FALSE)</f>
        <v>Vast</v>
      </c>
      <c r="I1617" t="str">
        <f>IF(OR(AND(F1617="Uitgave", C1617&lt;0), AND(F1617="Inkomst", C1617&gt;0)), "OK", "FOUT")</f>
        <v>OK</v>
      </c>
    </row>
    <row r="1618" spans="1:9" x14ac:dyDescent="0.3">
      <c r="A1618" s="2">
        <v>45758</v>
      </c>
      <c r="B1618" t="str">
        <f>TEXT(A1618,"mmmm ")</f>
        <v xml:space="preserve">april </v>
      </c>
      <c r="C1618">
        <v>-7.4</v>
      </c>
      <c r="D1618" t="s">
        <v>9</v>
      </c>
      <c r="F1618" t="s">
        <v>18</v>
      </c>
      <c r="G1618">
        <f>IF(F1618="Uitgave", -ABS(C1618), ABS(C1618))</f>
        <v>-7.4</v>
      </c>
      <c r="H1618" t="str">
        <f>VLOOKUP(Tabel1[[#This Row],[categorie]],Lijst!A:B,2,FALSE)</f>
        <v>Variabel</v>
      </c>
      <c r="I1618" t="str">
        <f>IF(OR(AND(F1618="Uitgave", C1618&lt;0), AND(F1618="Inkomst", C1618&gt;0)), "OK", "FOUT")</f>
        <v>OK</v>
      </c>
    </row>
    <row r="1619" spans="1:9" x14ac:dyDescent="0.3">
      <c r="A1619" s="2">
        <v>45759</v>
      </c>
      <c r="B1619" t="str">
        <f>TEXT(A1619,"mmmm ")</f>
        <v xml:space="preserve">april </v>
      </c>
      <c r="C1619">
        <v>-25.3</v>
      </c>
      <c r="D1619" t="s">
        <v>3</v>
      </c>
      <c r="F1619" t="str">
        <f>VLOOKUP(Tabel1[[#This Row],[categorie]],Lijst!A:C,3,FALSE)</f>
        <v>Uitgave</v>
      </c>
      <c r="G1619">
        <f>IF(F1619="Uitgave", -ABS(C1619), ABS(C1619))</f>
        <v>-25.3</v>
      </c>
      <c r="H1619" t="str">
        <f>VLOOKUP(Tabel1[[#This Row],[categorie]],Lijst!A:B,2,FALSE)</f>
        <v>Vast</v>
      </c>
      <c r="I1619" t="str">
        <f>IF(OR(AND(F1619="Uitgave", C1619&lt;0), AND(F1619="Inkomst", C1619&gt;0)), "OK", "FOUT")</f>
        <v>OK</v>
      </c>
    </row>
    <row r="1620" spans="1:9" x14ac:dyDescent="0.3">
      <c r="A1620" s="2">
        <v>45759</v>
      </c>
      <c r="B1620" t="str">
        <f>TEXT(A1620,"mmmm ")</f>
        <v xml:space="preserve">april </v>
      </c>
      <c r="C1620">
        <v>-2.5</v>
      </c>
      <c r="D1620" t="s">
        <v>60</v>
      </c>
      <c r="F1620" t="str">
        <f>VLOOKUP(Tabel1[[#This Row],[categorie]],Lijst!A:C,3,FALSE)</f>
        <v>Uitgave</v>
      </c>
      <c r="G1620">
        <f>IF(F1620="Uitgave", -ABS(C1620), ABS(C1620))</f>
        <v>-2.5</v>
      </c>
      <c r="H1620" t="str">
        <f>VLOOKUP(Tabel1[[#This Row],[categorie]],Lijst!A:B,2,FALSE)</f>
        <v>Variabel</v>
      </c>
      <c r="I1620" t="str">
        <f>IF(OR(AND(F1620="Uitgave", C1620&lt;0), AND(F1620="Inkomst", C1620&gt;0)), "OK", "FOUT")</f>
        <v>OK</v>
      </c>
    </row>
    <row r="1621" spans="1:9" x14ac:dyDescent="0.3">
      <c r="A1621" s="2">
        <v>45760</v>
      </c>
      <c r="B1621" t="str">
        <f>TEXT(A1621,"mmmm ")</f>
        <v xml:space="preserve">april </v>
      </c>
      <c r="C1621">
        <v>-3.99</v>
      </c>
      <c r="D1621" t="s">
        <v>21</v>
      </c>
      <c r="F1621" t="str">
        <f>VLOOKUP(Tabel1[[#This Row],[categorie]],Lijst!A:C,3,FALSE)</f>
        <v>Uitgave</v>
      </c>
      <c r="G1621">
        <f>IF(F1621="Uitgave", -ABS(C1621), ABS(C1621))</f>
        <v>-3.99</v>
      </c>
      <c r="H1621" t="str">
        <f>VLOOKUP(Tabel1[[#This Row],[categorie]],Lijst!A:B,2,FALSE)</f>
        <v>Variabel</v>
      </c>
      <c r="I1621" t="str">
        <f>IF(OR(AND(F1621="Uitgave", C1621&lt;0), AND(F1621="Inkomst", C1621&gt;0)), "OK", "FOUT")</f>
        <v>OK</v>
      </c>
    </row>
    <row r="1622" spans="1:9" x14ac:dyDescent="0.3">
      <c r="A1622" s="2">
        <v>45760</v>
      </c>
      <c r="B1622" t="str">
        <f>TEXT(A1622,"mmmm ")</f>
        <v xml:space="preserve">april </v>
      </c>
      <c r="C1622">
        <v>-9.99</v>
      </c>
      <c r="D1622" t="s">
        <v>21</v>
      </c>
      <c r="F1622" t="str">
        <f>VLOOKUP(Tabel1[[#This Row],[categorie]],Lijst!A:C,3,FALSE)</f>
        <v>Uitgave</v>
      </c>
      <c r="G1622">
        <f>IF(F1622="Uitgave", -ABS(C1622), ABS(C1622))</f>
        <v>-9.99</v>
      </c>
      <c r="H1622" t="str">
        <f>VLOOKUP(Tabel1[[#This Row],[categorie]],Lijst!A:B,2,FALSE)</f>
        <v>Variabel</v>
      </c>
      <c r="I1622" t="str">
        <f>IF(OR(AND(F1622="Uitgave", C1622&lt;0), AND(F1622="Inkomst", C1622&gt;0)), "OK", "FOUT")</f>
        <v>OK</v>
      </c>
    </row>
    <row r="1623" spans="1:9" x14ac:dyDescent="0.3">
      <c r="A1623" s="2">
        <v>45760</v>
      </c>
      <c r="B1623" t="str">
        <f>TEXT(A1623,"mmmm ")</f>
        <v xml:space="preserve">april </v>
      </c>
      <c r="C1623">
        <v>-47</v>
      </c>
      <c r="D1623" t="s">
        <v>21</v>
      </c>
      <c r="F1623" t="str">
        <f>VLOOKUP(Tabel1[[#This Row],[categorie]],Lijst!A:C,3,FALSE)</f>
        <v>Uitgave</v>
      </c>
      <c r="G1623">
        <f>IF(F1623="Uitgave", -ABS(C1623), ABS(C1623))</f>
        <v>-47</v>
      </c>
      <c r="H1623" t="str">
        <f>VLOOKUP(Tabel1[[#This Row],[categorie]],Lijst!A:B,2,FALSE)</f>
        <v>Variabel</v>
      </c>
      <c r="I1623" t="str">
        <f>IF(OR(AND(F1623="Uitgave", C1623&lt;0), AND(F1623="Inkomst", C1623&gt;0)), "OK", "FOUT")</f>
        <v>OK</v>
      </c>
    </row>
    <row r="1624" spans="1:9" x14ac:dyDescent="0.3">
      <c r="A1624" s="2">
        <v>45761</v>
      </c>
      <c r="B1624" t="str">
        <f>TEXT(A1624,"mmmm ")</f>
        <v xml:space="preserve">april </v>
      </c>
      <c r="C1624">
        <v>-113.7</v>
      </c>
      <c r="D1624" t="s">
        <v>9</v>
      </c>
      <c r="F1624" t="s">
        <v>18</v>
      </c>
      <c r="G1624">
        <f>IF(F1624="Uitgave", -ABS(C1624), ABS(C1624))</f>
        <v>-113.7</v>
      </c>
      <c r="H1624" t="str">
        <f>VLOOKUP(Tabel1[[#This Row],[categorie]],Lijst!A:B,2,FALSE)</f>
        <v>Variabel</v>
      </c>
      <c r="I1624" t="str">
        <f>IF(OR(AND(F1624="Uitgave", C1624&lt;0), AND(F1624="Inkomst", C1624&gt;0)), "OK", "FOUT")</f>
        <v>OK</v>
      </c>
    </row>
    <row r="1625" spans="1:9" x14ac:dyDescent="0.3">
      <c r="A1625" s="2">
        <v>45761</v>
      </c>
      <c r="B1625" t="str">
        <f>TEXT(A1625,"mmmm ")</f>
        <v xml:space="preserve">april </v>
      </c>
      <c r="C1625">
        <v>-24.4</v>
      </c>
      <c r="D1625" t="s">
        <v>9</v>
      </c>
      <c r="F1625" t="s">
        <v>18</v>
      </c>
      <c r="G1625">
        <f>IF(F1625="Uitgave", -ABS(C1625), ABS(C1625))</f>
        <v>-24.4</v>
      </c>
      <c r="H1625" t="str">
        <f>VLOOKUP(Tabel1[[#This Row],[categorie]],Lijst!A:B,2,FALSE)</f>
        <v>Variabel</v>
      </c>
      <c r="I1625" t="str">
        <f>IF(OR(AND(F1625="Uitgave", C1625&lt;0), AND(F1625="Inkomst", C1625&gt;0)), "OK", "FOUT")</f>
        <v>OK</v>
      </c>
    </row>
    <row r="1626" spans="1:9" x14ac:dyDescent="0.3">
      <c r="A1626" s="2">
        <v>45761</v>
      </c>
      <c r="B1626" t="str">
        <f>TEXT(A1626,"mmmm ")</f>
        <v xml:space="preserve">april </v>
      </c>
      <c r="C1626">
        <v>-41</v>
      </c>
      <c r="D1626" t="s">
        <v>69</v>
      </c>
      <c r="F1626" t="s">
        <v>18</v>
      </c>
      <c r="G1626">
        <f>IF(F1626="Uitgave", -ABS(C1626), ABS(C1626))</f>
        <v>-41</v>
      </c>
      <c r="H1626" t="str">
        <f>VLOOKUP(Tabel1[[#This Row],[categorie]],Lijst!A:B,2,FALSE)</f>
        <v>Variabel</v>
      </c>
      <c r="I1626" t="str">
        <f>IF(OR(AND(F1626="Uitgave", C1626&lt;0), AND(F1626="Inkomst", C1626&gt;0)), "OK", "FOUT")</f>
        <v>OK</v>
      </c>
    </row>
    <row r="1627" spans="1:9" x14ac:dyDescent="0.3">
      <c r="A1627" s="2">
        <v>45761</v>
      </c>
      <c r="B1627" t="str">
        <f>TEXT(A1627,"mmmm ")</f>
        <v xml:space="preserve">april </v>
      </c>
      <c r="C1627">
        <v>-34</v>
      </c>
      <c r="D1627" t="s">
        <v>21</v>
      </c>
      <c r="F1627" t="str">
        <f>VLOOKUP(Tabel1[[#This Row],[categorie]],Lijst!A:C,3,FALSE)</f>
        <v>Uitgave</v>
      </c>
      <c r="G1627">
        <f>IF(F1627="Uitgave", -ABS(C1627), ABS(C1627))</f>
        <v>-34</v>
      </c>
      <c r="H1627" t="str">
        <f>VLOOKUP(Tabel1[[#This Row],[categorie]],Lijst!A:B,2,FALSE)</f>
        <v>Variabel</v>
      </c>
      <c r="I1627" t="str">
        <f>IF(OR(AND(F1627="Uitgave", C1627&lt;0), AND(F1627="Inkomst", C1627&gt;0)), "OK", "FOUT")</f>
        <v>OK</v>
      </c>
    </row>
    <row r="1628" spans="1:9" x14ac:dyDescent="0.3">
      <c r="A1628" s="2">
        <v>45761</v>
      </c>
      <c r="B1628" t="str">
        <f>TEXT(A1628,"mmmm ")</f>
        <v xml:space="preserve">april </v>
      </c>
      <c r="C1628">
        <v>-6.9</v>
      </c>
      <c r="D1628" t="s">
        <v>21</v>
      </c>
      <c r="F1628" t="str">
        <f>VLOOKUP(Tabel1[[#This Row],[categorie]],Lijst!A:C,3,FALSE)</f>
        <v>Uitgave</v>
      </c>
      <c r="G1628">
        <f>IF(F1628="Uitgave", -ABS(C1628), ABS(C1628))</f>
        <v>-6.9</v>
      </c>
      <c r="H1628" t="str">
        <f>VLOOKUP(Tabel1[[#This Row],[categorie]],Lijst!A:B,2,FALSE)</f>
        <v>Variabel</v>
      </c>
      <c r="I1628" t="str">
        <f>IF(OR(AND(F1628="Uitgave", C1628&lt;0), AND(F1628="Inkomst", C1628&gt;0)), "OK", "FOUT")</f>
        <v>OK</v>
      </c>
    </row>
    <row r="1629" spans="1:9" x14ac:dyDescent="0.3">
      <c r="A1629" s="2">
        <v>45761</v>
      </c>
      <c r="B1629" t="str">
        <f>TEXT(A1629,"mmmm ")</f>
        <v xml:space="preserve">april </v>
      </c>
      <c r="C1629">
        <v>-10.58</v>
      </c>
      <c r="D1629" t="s">
        <v>3</v>
      </c>
      <c r="F1629" t="s">
        <v>18</v>
      </c>
      <c r="G1629">
        <f>IF(F1629="Uitgave", -ABS(C1629), ABS(C1629))</f>
        <v>-10.58</v>
      </c>
      <c r="H1629" t="str">
        <f>VLOOKUP(Tabel1[[#This Row],[categorie]],Lijst!A:B,2,FALSE)</f>
        <v>Vast</v>
      </c>
      <c r="I1629" t="str">
        <f>IF(OR(AND(F1629="Uitgave", C1629&lt;0), AND(F1629="Inkomst", C1629&gt;0)), "OK", "FOUT")</f>
        <v>OK</v>
      </c>
    </row>
    <row r="1630" spans="1:9" x14ac:dyDescent="0.3">
      <c r="A1630" s="2">
        <v>45761</v>
      </c>
      <c r="B1630" t="str">
        <f>TEXT(A1630,"mmmm ")</f>
        <v xml:space="preserve">april </v>
      </c>
      <c r="C1630">
        <v>-1.49</v>
      </c>
      <c r="D1630" t="s">
        <v>3</v>
      </c>
      <c r="F1630" t="s">
        <v>18</v>
      </c>
      <c r="G1630">
        <f>IF(F1630="Uitgave", -ABS(C1630), ABS(C1630))</f>
        <v>-1.49</v>
      </c>
      <c r="H1630" t="str">
        <f>VLOOKUP(Tabel1[[#This Row],[categorie]],Lijst!A:B,2,FALSE)</f>
        <v>Vast</v>
      </c>
      <c r="I1630" t="str">
        <f>IF(OR(AND(F1630="Uitgave", C1630&lt;0), AND(F1630="Inkomst", C1630&gt;0)), "OK", "FOUT")</f>
        <v>OK</v>
      </c>
    </row>
    <row r="1631" spans="1:9" x14ac:dyDescent="0.3">
      <c r="A1631" s="2">
        <v>45761</v>
      </c>
      <c r="B1631" t="str">
        <f>TEXT(A1631,"mmmm ")</f>
        <v xml:space="preserve">april </v>
      </c>
      <c r="C1631">
        <v>-3.69</v>
      </c>
      <c r="D1631" t="s">
        <v>3</v>
      </c>
      <c r="F1631" t="s">
        <v>18</v>
      </c>
      <c r="G1631">
        <f>IF(F1631="Uitgave", -ABS(C1631), ABS(C1631))</f>
        <v>-3.69</v>
      </c>
      <c r="H1631" t="str">
        <f>VLOOKUP(Tabel1[[#This Row],[categorie]],Lijst!A:B,2,FALSE)</f>
        <v>Vast</v>
      </c>
      <c r="I1631" t="str">
        <f>IF(OR(AND(F1631="Uitgave", C1631&lt;0), AND(F1631="Inkomst", C1631&gt;0)), "OK", "FOUT")</f>
        <v>OK</v>
      </c>
    </row>
    <row r="1632" spans="1:9" x14ac:dyDescent="0.3">
      <c r="A1632" s="2">
        <v>45761</v>
      </c>
      <c r="B1632" t="str">
        <f>TEXT(A1632,"mmmm ")</f>
        <v xml:space="preserve">april </v>
      </c>
      <c r="C1632">
        <v>-6.29</v>
      </c>
      <c r="D1632" t="s">
        <v>3</v>
      </c>
      <c r="F1632" t="s">
        <v>18</v>
      </c>
      <c r="G1632">
        <f>IF(F1632="Uitgave", -ABS(C1632), ABS(C1632))</f>
        <v>-6.29</v>
      </c>
      <c r="H1632" t="str">
        <f>VLOOKUP(Tabel1[[#This Row],[categorie]],Lijst!A:B,2,FALSE)</f>
        <v>Vast</v>
      </c>
      <c r="I1632" t="str">
        <f>IF(OR(AND(F1632="Uitgave", C1632&lt;0), AND(F1632="Inkomst", C1632&gt;0)), "OK", "FOUT")</f>
        <v>OK</v>
      </c>
    </row>
    <row r="1633" spans="1:9" x14ac:dyDescent="0.3">
      <c r="A1633" s="2">
        <v>45761</v>
      </c>
      <c r="B1633" t="str">
        <f>TEXT(A1633,"mmmm ")</f>
        <v xml:space="preserve">april </v>
      </c>
      <c r="C1633">
        <v>-11.17</v>
      </c>
      <c r="D1633" t="s">
        <v>3</v>
      </c>
      <c r="F1633" t="s">
        <v>18</v>
      </c>
      <c r="G1633">
        <f>IF(F1633="Uitgave", -ABS(C1633), ABS(C1633))</f>
        <v>-11.17</v>
      </c>
      <c r="H1633" t="str">
        <f>VLOOKUP(Tabel1[[#This Row],[categorie]],Lijst!A:B,2,FALSE)</f>
        <v>Vast</v>
      </c>
      <c r="I1633" t="str">
        <f>IF(OR(AND(F1633="Uitgave", C1633&lt;0), AND(F1633="Inkomst", C1633&gt;0)), "OK", "FOUT")</f>
        <v>OK</v>
      </c>
    </row>
    <row r="1634" spans="1:9" x14ac:dyDescent="0.3">
      <c r="A1634" s="2">
        <v>45761</v>
      </c>
      <c r="B1634" t="str">
        <f>TEXT(A1634,"mmmm ")</f>
        <v xml:space="preserve">april </v>
      </c>
      <c r="C1634">
        <v>-7.08</v>
      </c>
      <c r="D1634" t="s">
        <v>3</v>
      </c>
      <c r="F1634" t="str">
        <f>VLOOKUP(Tabel1[[#This Row],[categorie]],Lijst!A:C,3,FALSE)</f>
        <v>Uitgave</v>
      </c>
      <c r="G1634">
        <f>IF(F1634="Uitgave", -ABS(C1634), ABS(C1634))</f>
        <v>-7.08</v>
      </c>
      <c r="H1634" t="str">
        <f>VLOOKUP(Tabel1[[#This Row],[categorie]],Lijst!A:B,2,FALSE)</f>
        <v>Vast</v>
      </c>
      <c r="I1634" t="str">
        <f>IF(OR(AND(F1634="Uitgave", C1634&lt;0), AND(F1634="Inkomst", C1634&gt;0)), "OK", "FOUT")</f>
        <v>OK</v>
      </c>
    </row>
    <row r="1635" spans="1:9" x14ac:dyDescent="0.3">
      <c r="A1635" s="2">
        <v>45761</v>
      </c>
      <c r="B1635" t="str">
        <f>TEXT(A1635,"mmmm ")</f>
        <v xml:space="preserve">april </v>
      </c>
      <c r="C1635">
        <v>-2.5</v>
      </c>
      <c r="D1635" t="s">
        <v>21</v>
      </c>
      <c r="F1635" t="str">
        <f>VLOOKUP(Tabel1[[#This Row],[categorie]],Lijst!A:C,3,FALSE)</f>
        <v>Uitgave</v>
      </c>
      <c r="G1635">
        <f>IF(F1635="Uitgave", -ABS(C1635), ABS(C1635))</f>
        <v>-2.5</v>
      </c>
      <c r="H1635" t="str">
        <f>VLOOKUP(Tabel1[[#This Row],[categorie]],Lijst!A:B,2,FALSE)</f>
        <v>Variabel</v>
      </c>
      <c r="I1635" t="str">
        <f>IF(OR(AND(F1635="Uitgave", C1635&lt;0), AND(F1635="Inkomst", C1635&gt;0)), "OK", "FOUT")</f>
        <v>OK</v>
      </c>
    </row>
    <row r="1636" spans="1:9" x14ac:dyDescent="0.3">
      <c r="A1636" s="2">
        <v>45761</v>
      </c>
      <c r="B1636" t="str">
        <f>TEXT(A1636,"mmmm ")</f>
        <v xml:space="preserve">april </v>
      </c>
      <c r="C1636">
        <v>-8.99</v>
      </c>
      <c r="D1636" t="s">
        <v>13</v>
      </c>
      <c r="F1636" t="str">
        <f>VLOOKUP(Tabel1[[#This Row],[categorie]],Lijst!A:C,3,FALSE)</f>
        <v>Uitgave</v>
      </c>
      <c r="G1636">
        <f>IF(F1636="Uitgave", -ABS(C1636), ABS(C1636))</f>
        <v>-8.99</v>
      </c>
      <c r="H1636" t="str">
        <f>VLOOKUP(Tabel1[[#This Row],[categorie]],Lijst!A:B,2,FALSE)</f>
        <v>Vast</v>
      </c>
      <c r="I1636" t="str">
        <f>IF(OR(AND(F1636="Uitgave", C1636&lt;0), AND(F1636="Inkomst", C1636&gt;0)), "OK", "FOUT")</f>
        <v>OK</v>
      </c>
    </row>
    <row r="1637" spans="1:9" x14ac:dyDescent="0.3">
      <c r="A1637" s="2">
        <v>45761</v>
      </c>
      <c r="B1637" t="str">
        <f>TEXT(A1637,"mmmm ")</f>
        <v xml:space="preserve">april </v>
      </c>
      <c r="C1637">
        <v>-5</v>
      </c>
      <c r="D1637" t="s">
        <v>22</v>
      </c>
      <c r="F1637" t="str">
        <f>VLOOKUP(Tabel1[[#This Row],[categorie]],Lijst!A:C,3,FALSE)</f>
        <v>Uitgave</v>
      </c>
      <c r="G1637">
        <f>IF(F1637="Uitgave", -ABS(C1637), ABS(C1637))</f>
        <v>-5</v>
      </c>
      <c r="H1637" t="str">
        <f>VLOOKUP(Tabel1[[#This Row],[categorie]],Lijst!A:B,2,FALSE)</f>
        <v>Variabel</v>
      </c>
      <c r="I1637" t="str">
        <f>IF(OR(AND(F1637="Uitgave", C1637&lt;0), AND(F1637="Inkomst", C1637&gt;0)), "OK", "FOUT")</f>
        <v>OK</v>
      </c>
    </row>
    <row r="1638" spans="1:9" x14ac:dyDescent="0.3">
      <c r="A1638" s="2">
        <v>45761</v>
      </c>
      <c r="B1638" t="str">
        <f>TEXT(A1638,"mmmm ")</f>
        <v xml:space="preserve">april </v>
      </c>
      <c r="C1638">
        <v>-3.81</v>
      </c>
      <c r="D1638" t="s">
        <v>3</v>
      </c>
      <c r="F1638" t="s">
        <v>18</v>
      </c>
      <c r="G1638">
        <f>IF(F1638="Uitgave", -ABS(C1638), ABS(C1638))</f>
        <v>-3.81</v>
      </c>
      <c r="H1638" t="str">
        <f>VLOOKUP(Tabel1[[#This Row],[categorie]],Lijst!A:B,2,FALSE)</f>
        <v>Vast</v>
      </c>
      <c r="I1638" t="str">
        <f>IF(OR(AND(F1638="Uitgave", C1638&lt;0), AND(F1638="Inkomst", C1638&gt;0)), "OK", "FOUT")</f>
        <v>OK</v>
      </c>
    </row>
    <row r="1639" spans="1:9" x14ac:dyDescent="0.3">
      <c r="A1639" s="2">
        <v>45761</v>
      </c>
      <c r="B1639" t="str">
        <f>TEXT(A1639,"mmmm ")</f>
        <v xml:space="preserve">april </v>
      </c>
      <c r="C1639">
        <v>-6.59</v>
      </c>
      <c r="D1639" t="s">
        <v>63</v>
      </c>
      <c r="F1639" t="str">
        <f>VLOOKUP(Tabel1[[#This Row],[categorie]],Lijst!A:C,3,FALSE)</f>
        <v>Uitgave</v>
      </c>
      <c r="G1639">
        <f>IF(F1639="Uitgave", -ABS(C1639), ABS(C1639))</f>
        <v>-6.59</v>
      </c>
      <c r="H1639" t="str">
        <f>VLOOKUP(Tabel1[[#This Row],[categorie]],Lijst!A:B,2,FALSE)</f>
        <v>Variabel</v>
      </c>
      <c r="I1639" t="str">
        <f>IF(OR(AND(F1639="Uitgave", C1639&lt;0), AND(F1639="Inkomst", C1639&gt;0)), "OK", "FOUT")</f>
        <v>OK</v>
      </c>
    </row>
    <row r="1640" spans="1:9" x14ac:dyDescent="0.3">
      <c r="A1640" s="2">
        <v>45761</v>
      </c>
      <c r="B1640" t="str">
        <f>TEXT(A1640,"mmmm ")</f>
        <v xml:space="preserve">april </v>
      </c>
      <c r="C1640">
        <v>-6.8</v>
      </c>
      <c r="D1640" t="s">
        <v>3</v>
      </c>
      <c r="F1640" t="str">
        <f>VLOOKUP(Tabel1[[#This Row],[categorie]],Lijst!A:C,3,FALSE)</f>
        <v>Uitgave</v>
      </c>
      <c r="G1640">
        <f>IF(F1640="Uitgave", -ABS(C1640), ABS(C1640))</f>
        <v>-6.8</v>
      </c>
      <c r="H1640" t="str">
        <f>VLOOKUP(Tabel1[[#This Row],[categorie]],Lijst!A:B,2,FALSE)</f>
        <v>Vast</v>
      </c>
      <c r="I1640" t="str">
        <f>IF(OR(AND(F1640="Uitgave", C1640&lt;0), AND(F1640="Inkomst", C1640&gt;0)), "OK", "FOUT")</f>
        <v>OK</v>
      </c>
    </row>
    <row r="1641" spans="1:9" x14ac:dyDescent="0.3">
      <c r="A1641" s="2">
        <v>45761</v>
      </c>
      <c r="B1641" t="str">
        <f>TEXT(A1641,"mmmm ")</f>
        <v xml:space="preserve">april </v>
      </c>
      <c r="C1641">
        <v>-1.5</v>
      </c>
      <c r="D1641" t="s">
        <v>26</v>
      </c>
      <c r="F1641" t="str">
        <f>VLOOKUP(Tabel1[[#This Row],[categorie]],Lijst!A:C,3,FALSE)</f>
        <v>Uitgave</v>
      </c>
      <c r="G1641">
        <f>IF(F1641="Uitgave", -ABS(C1641), ABS(C1641))</f>
        <v>-1.5</v>
      </c>
      <c r="H1641" t="str">
        <f>VLOOKUP(Tabel1[[#This Row],[categorie]],Lijst!A:B,2,FALSE)</f>
        <v>Variabel</v>
      </c>
      <c r="I1641" t="str">
        <f>IF(OR(AND(F1641="Uitgave", C1641&lt;0), AND(F1641="Inkomst", C1641&gt;0)), "OK", "FOUT")</f>
        <v>OK</v>
      </c>
    </row>
    <row r="1642" spans="1:9" x14ac:dyDescent="0.3">
      <c r="A1642" s="2">
        <v>45761</v>
      </c>
      <c r="B1642" t="str">
        <f>TEXT(A1642,"mmmm ")</f>
        <v xml:space="preserve">april </v>
      </c>
      <c r="C1642">
        <v>-5.7</v>
      </c>
      <c r="D1642" t="s">
        <v>60</v>
      </c>
      <c r="F1642" t="str">
        <f>VLOOKUP(Tabel1[[#This Row],[categorie]],Lijst!A:C,3,FALSE)</f>
        <v>Uitgave</v>
      </c>
      <c r="G1642">
        <f>IF(F1642="Uitgave", -ABS(C1642), ABS(C1642))</f>
        <v>-5.7</v>
      </c>
      <c r="H1642" t="str">
        <f>VLOOKUP(Tabel1[[#This Row],[categorie]],Lijst!A:B,2,FALSE)</f>
        <v>Variabel</v>
      </c>
      <c r="I1642" t="str">
        <f>IF(OR(AND(F1642="Uitgave", C1642&lt;0), AND(F1642="Inkomst", C1642&gt;0)), "OK", "FOUT")</f>
        <v>OK</v>
      </c>
    </row>
    <row r="1643" spans="1:9" x14ac:dyDescent="0.3">
      <c r="A1643" s="2">
        <v>45761</v>
      </c>
      <c r="B1643" t="str">
        <f>TEXT(A1643,"mmmm ")</f>
        <v xml:space="preserve">april </v>
      </c>
      <c r="C1643">
        <v>-42.6</v>
      </c>
      <c r="D1643" t="s">
        <v>60</v>
      </c>
      <c r="F1643" t="str">
        <f>VLOOKUP(Tabel1[[#This Row],[categorie]],Lijst!A:C,3,FALSE)</f>
        <v>Uitgave</v>
      </c>
      <c r="G1643">
        <f>IF(F1643="Uitgave", -ABS(C1643), ABS(C1643))</f>
        <v>-42.6</v>
      </c>
      <c r="H1643" t="str">
        <f>VLOOKUP(Tabel1[[#This Row],[categorie]],Lijst!A:B,2,FALSE)</f>
        <v>Variabel</v>
      </c>
      <c r="I1643" t="str">
        <f>IF(OR(AND(F1643="Uitgave", C1643&lt;0), AND(F1643="Inkomst", C1643&gt;0)), "OK", "FOUT")</f>
        <v>OK</v>
      </c>
    </row>
    <row r="1644" spans="1:9" x14ac:dyDescent="0.3">
      <c r="A1644" s="2">
        <v>45761</v>
      </c>
      <c r="B1644" t="str">
        <f>TEXT(A1644,"mmmm ")</f>
        <v xml:space="preserve">april </v>
      </c>
      <c r="C1644">
        <v>-5</v>
      </c>
      <c r="D1644" t="s">
        <v>13</v>
      </c>
      <c r="F1644" t="str">
        <f>VLOOKUP(Tabel1[[#This Row],[categorie]],Lijst!A:C,3,FALSE)</f>
        <v>Uitgave</v>
      </c>
      <c r="G1644">
        <f>IF(F1644="Uitgave", -ABS(C1644), ABS(C1644))</f>
        <v>-5</v>
      </c>
      <c r="H1644" t="str">
        <f>VLOOKUP(Tabel1[[#This Row],[categorie]],Lijst!A:B,2,FALSE)</f>
        <v>Vast</v>
      </c>
      <c r="I1644" t="str">
        <f>IF(OR(AND(F1644="Uitgave", C1644&lt;0), AND(F1644="Inkomst", C1644&gt;0)), "OK", "FOUT")</f>
        <v>OK</v>
      </c>
    </row>
    <row r="1645" spans="1:9" x14ac:dyDescent="0.3">
      <c r="A1645" s="2">
        <v>45761</v>
      </c>
      <c r="B1645" t="str">
        <f>TEXT(A1645,"mmmm ")</f>
        <v xml:space="preserve">april </v>
      </c>
      <c r="C1645">
        <v>-79.98</v>
      </c>
      <c r="D1645" t="s">
        <v>32</v>
      </c>
      <c r="F1645" t="str">
        <f>VLOOKUP(Tabel1[[#This Row],[categorie]],Lijst!A:C,3,FALSE)</f>
        <v>Uitgave</v>
      </c>
      <c r="G1645">
        <f>IF(F1645="Uitgave", -ABS(C1645), ABS(C1645))</f>
        <v>-79.98</v>
      </c>
      <c r="H1645" t="str">
        <f>VLOOKUP(Tabel1[[#This Row],[categorie]],Lijst!A:B,2,FALSE)</f>
        <v>Variabel</v>
      </c>
      <c r="I1645" t="str">
        <f>IF(OR(AND(F1645="Uitgave", C1645&lt;0), AND(F1645="Inkomst", C1645&gt;0)), "OK", "FOUT")</f>
        <v>OK</v>
      </c>
    </row>
    <row r="1646" spans="1:9" x14ac:dyDescent="0.3">
      <c r="A1646" s="2">
        <v>45761</v>
      </c>
      <c r="B1646" t="str">
        <f>TEXT(A1646,"mmmm ")</f>
        <v xml:space="preserve">april </v>
      </c>
      <c r="C1646">
        <v>-8</v>
      </c>
      <c r="D1646" t="s">
        <v>13</v>
      </c>
      <c r="F1646" t="str">
        <f>VLOOKUP(Tabel1[[#This Row],[categorie]],Lijst!A:C,3,FALSE)</f>
        <v>Uitgave</v>
      </c>
      <c r="G1646">
        <f>IF(F1646="Uitgave", -ABS(C1646), ABS(C1646))</f>
        <v>-8</v>
      </c>
      <c r="H1646" t="str">
        <f>VLOOKUP(Tabel1[[#This Row],[categorie]],Lijst!A:B,2,FALSE)</f>
        <v>Vast</v>
      </c>
      <c r="I1646" t="str">
        <f>IF(OR(AND(F1646="Uitgave", C1646&lt;0), AND(F1646="Inkomst", C1646&gt;0)), "OK", "FOUT")</f>
        <v>OK</v>
      </c>
    </row>
    <row r="1647" spans="1:9" x14ac:dyDescent="0.3">
      <c r="A1647" s="2">
        <v>45761</v>
      </c>
      <c r="B1647" t="str">
        <f>TEXT(A1647,"mmmm ")</f>
        <v xml:space="preserve">april </v>
      </c>
      <c r="C1647">
        <v>-2.19</v>
      </c>
      <c r="D1647" t="s">
        <v>13</v>
      </c>
      <c r="F1647" t="str">
        <f>VLOOKUP(Tabel1[[#This Row],[categorie]],Lijst!A:C,3,FALSE)</f>
        <v>Uitgave</v>
      </c>
      <c r="G1647">
        <f>IF(F1647="Uitgave", -ABS(C1647), ABS(C1647))</f>
        <v>-2.19</v>
      </c>
      <c r="H1647" t="str">
        <f>VLOOKUP(Tabel1[[#This Row],[categorie]],Lijst!A:B,2,FALSE)</f>
        <v>Vast</v>
      </c>
      <c r="I1647" t="str">
        <f>IF(OR(AND(F1647="Uitgave", C1647&lt;0), AND(F1647="Inkomst", C1647&gt;0)), "OK", "FOUT")</f>
        <v>OK</v>
      </c>
    </row>
    <row r="1648" spans="1:9" x14ac:dyDescent="0.3">
      <c r="A1648" s="2">
        <v>45762</v>
      </c>
      <c r="B1648" t="str">
        <f>TEXT(A1648,"mmmm ")</f>
        <v xml:space="preserve">april </v>
      </c>
      <c r="C1648">
        <v>-201.19</v>
      </c>
      <c r="D1648" t="s">
        <v>79</v>
      </c>
      <c r="F1648" t="s">
        <v>18</v>
      </c>
      <c r="G1648">
        <f>IF(F1648="Uitgave", -ABS(C1648), ABS(C1648))</f>
        <v>-201.19</v>
      </c>
      <c r="H1648" t="str">
        <f>VLOOKUP(Tabel1[[#This Row],[categorie]],Lijst!A:B,2,FALSE)</f>
        <v>Variabel</v>
      </c>
      <c r="I1648" t="str">
        <f>IF(OR(AND(F1648="Uitgave", C1648&lt;0), AND(F1648="Inkomst", C1648&gt;0)), "OK", "FOUT")</f>
        <v>OK</v>
      </c>
    </row>
    <row r="1649" spans="1:9" x14ac:dyDescent="0.3">
      <c r="A1649" s="2">
        <v>45762</v>
      </c>
      <c r="B1649" t="str">
        <f>TEXT(A1649,"mmmm ")</f>
        <v xml:space="preserve">april </v>
      </c>
      <c r="C1649">
        <v>-18.399999999999999</v>
      </c>
      <c r="D1649" t="s">
        <v>21</v>
      </c>
      <c r="F1649" t="str">
        <f>VLOOKUP(Tabel1[[#This Row],[categorie]],Lijst!A:C,3,FALSE)</f>
        <v>Uitgave</v>
      </c>
      <c r="G1649">
        <f>IF(F1649="Uitgave", -ABS(C1649), ABS(C1649))</f>
        <v>-18.399999999999999</v>
      </c>
      <c r="H1649" t="str">
        <f>VLOOKUP(Tabel1[[#This Row],[categorie]],Lijst!A:B,2,FALSE)</f>
        <v>Variabel</v>
      </c>
      <c r="I1649" t="str">
        <f>IF(OR(AND(F1649="Uitgave", C1649&lt;0), AND(F1649="Inkomst", C1649&gt;0)), "OK", "FOUT")</f>
        <v>OK</v>
      </c>
    </row>
    <row r="1650" spans="1:9" x14ac:dyDescent="0.3">
      <c r="A1650" s="2">
        <v>45762</v>
      </c>
      <c r="B1650" t="str">
        <f>TEXT(A1650,"mmmm ")</f>
        <v xml:space="preserve">april </v>
      </c>
      <c r="C1650">
        <v>-8.5</v>
      </c>
      <c r="D1650" t="s">
        <v>21</v>
      </c>
      <c r="F1650" t="str">
        <f>VLOOKUP(Tabel1[[#This Row],[categorie]],Lijst!A:C,3,FALSE)</f>
        <v>Uitgave</v>
      </c>
      <c r="G1650">
        <f>IF(F1650="Uitgave", -ABS(C1650), ABS(C1650))</f>
        <v>-8.5</v>
      </c>
      <c r="H1650" t="str">
        <f>VLOOKUP(Tabel1[[#This Row],[categorie]],Lijst!A:B,2,FALSE)</f>
        <v>Variabel</v>
      </c>
      <c r="I1650" t="str">
        <f>IF(OR(AND(F1650="Uitgave", C1650&lt;0), AND(F1650="Inkomst", C1650&gt;0)), "OK", "FOUT")</f>
        <v>OK</v>
      </c>
    </row>
    <row r="1651" spans="1:9" x14ac:dyDescent="0.3">
      <c r="A1651" s="2">
        <v>45762</v>
      </c>
      <c r="B1651" t="str">
        <f>TEXT(A1651,"mmmm ")</f>
        <v xml:space="preserve">april </v>
      </c>
      <c r="C1651">
        <v>-150</v>
      </c>
      <c r="D1651" t="s">
        <v>27</v>
      </c>
      <c r="F1651" t="str">
        <f>VLOOKUP(Tabel1[[#This Row],[categorie]],Lijst!A:C,3,FALSE)</f>
        <v>Uitgave</v>
      </c>
      <c r="G1651">
        <f>IF(F1651="Uitgave", -ABS(C1651), ABS(C1651))</f>
        <v>-150</v>
      </c>
      <c r="H1651" t="str">
        <f>VLOOKUP(Tabel1[[#This Row],[categorie]],Lijst!A:B,2,FALSE)</f>
        <v>Variabel</v>
      </c>
      <c r="I1651" t="str">
        <f>IF(OR(AND(F1651="Uitgave", C1651&lt;0), AND(F1651="Inkomst", C1651&gt;0)), "OK", "FOUT")</f>
        <v>OK</v>
      </c>
    </row>
    <row r="1652" spans="1:9" x14ac:dyDescent="0.3">
      <c r="A1652" s="2">
        <v>45762</v>
      </c>
      <c r="B1652" t="str">
        <f>TEXT(A1652,"mmmm ")</f>
        <v xml:space="preserve">april </v>
      </c>
      <c r="C1652">
        <v>-7.95</v>
      </c>
      <c r="D1652" t="s">
        <v>13</v>
      </c>
      <c r="F1652" t="str">
        <f>VLOOKUP(Tabel1[[#This Row],[categorie]],Lijst!A:C,3,FALSE)</f>
        <v>Uitgave</v>
      </c>
      <c r="G1652">
        <f>IF(F1652="Uitgave", -ABS(C1652), ABS(C1652))</f>
        <v>-7.95</v>
      </c>
      <c r="H1652" t="str">
        <f>VLOOKUP(Tabel1[[#This Row],[categorie]],Lijst!A:B,2,FALSE)</f>
        <v>Vast</v>
      </c>
      <c r="I1652" t="str">
        <f>IF(OR(AND(F1652="Uitgave", C1652&lt;0), AND(F1652="Inkomst", C1652&gt;0)), "OK", "FOUT")</f>
        <v>OK</v>
      </c>
    </row>
    <row r="1653" spans="1:9" x14ac:dyDescent="0.3">
      <c r="A1653" s="2">
        <v>45762</v>
      </c>
      <c r="B1653" t="str">
        <f>TEXT(A1653,"mmmm ")</f>
        <v xml:space="preserve">april </v>
      </c>
      <c r="C1653">
        <v>-5</v>
      </c>
      <c r="D1653" t="s">
        <v>13</v>
      </c>
      <c r="F1653" t="str">
        <f>VLOOKUP(Tabel1[[#This Row],[categorie]],Lijst!A:C,3,FALSE)</f>
        <v>Uitgave</v>
      </c>
      <c r="G1653">
        <f>IF(F1653="Uitgave", -ABS(C1653), ABS(C1653))</f>
        <v>-5</v>
      </c>
      <c r="H1653" t="str">
        <f>VLOOKUP(Tabel1[[#This Row],[categorie]],Lijst!A:B,2,FALSE)</f>
        <v>Vast</v>
      </c>
      <c r="I1653" t="str">
        <f>IF(OR(AND(F1653="Uitgave", C1653&lt;0), AND(F1653="Inkomst", C1653&gt;0)), "OK", "FOUT")</f>
        <v>OK</v>
      </c>
    </row>
    <row r="1654" spans="1:9" x14ac:dyDescent="0.3">
      <c r="A1654" s="2">
        <v>45763</v>
      </c>
      <c r="B1654" t="str">
        <f>TEXT(A1654,"mmmm ")</f>
        <v xml:space="preserve">april </v>
      </c>
      <c r="C1654">
        <v>-30.3</v>
      </c>
      <c r="D1654" t="s">
        <v>9</v>
      </c>
      <c r="F1654" t="s">
        <v>18</v>
      </c>
      <c r="G1654">
        <f>IF(F1654="Uitgave", -ABS(C1654), ABS(C1654))</f>
        <v>-30.3</v>
      </c>
      <c r="H1654" t="str">
        <f>VLOOKUP(Tabel1[[#This Row],[categorie]],Lijst!A:B,2,FALSE)</f>
        <v>Variabel</v>
      </c>
      <c r="I1654" t="str">
        <f>IF(OR(AND(F1654="Uitgave", C1654&lt;0), AND(F1654="Inkomst", C1654&gt;0)), "OK", "FOUT")</f>
        <v>OK</v>
      </c>
    </row>
    <row r="1655" spans="1:9" x14ac:dyDescent="0.3">
      <c r="A1655" s="2">
        <v>45763</v>
      </c>
      <c r="B1655" t="str">
        <f>TEXT(A1655,"mmmm ")</f>
        <v xml:space="preserve">april </v>
      </c>
      <c r="C1655">
        <v>-7</v>
      </c>
      <c r="D1655" t="s">
        <v>61</v>
      </c>
      <c r="F1655" t="str">
        <f>VLOOKUP(Tabel1[[#This Row],[categorie]],Lijst!A:C,3,FALSE)</f>
        <v>Uitgave</v>
      </c>
      <c r="G1655">
        <f>IF(F1655="Uitgave", -ABS(C1655), ABS(C1655))</f>
        <v>-7</v>
      </c>
      <c r="H1655" t="str">
        <f>VLOOKUP(Tabel1[[#This Row],[categorie]],Lijst!A:B,2,FALSE)</f>
        <v>Variabel</v>
      </c>
      <c r="I1655" t="str">
        <f>IF(OR(AND(F1655="Uitgave", C1655&lt;0), AND(F1655="Inkomst", C1655&gt;0)), "OK", "FOUT")</f>
        <v>OK</v>
      </c>
    </row>
    <row r="1656" spans="1:9" x14ac:dyDescent="0.3">
      <c r="A1656" s="2">
        <v>45763</v>
      </c>
      <c r="B1656" t="str">
        <f>TEXT(A1656,"mmmm ")</f>
        <v xml:space="preserve">april </v>
      </c>
      <c r="C1656">
        <v>-18.260000000000002</v>
      </c>
      <c r="D1656" t="s">
        <v>3</v>
      </c>
      <c r="F1656" t="str">
        <f>VLOOKUP(Tabel1[[#This Row],[categorie]],Lijst!A:C,3,FALSE)</f>
        <v>Uitgave</v>
      </c>
      <c r="G1656">
        <f>IF(F1656="Uitgave", -ABS(C1656), ABS(C1656))</f>
        <v>-18.260000000000002</v>
      </c>
      <c r="H1656" t="str">
        <f>VLOOKUP(Tabel1[[#This Row],[categorie]],Lijst!A:B,2,FALSE)</f>
        <v>Vast</v>
      </c>
      <c r="I1656" t="str">
        <f>IF(OR(AND(F1656="Uitgave", C1656&lt;0), AND(F1656="Inkomst", C1656&gt;0)), "OK", "FOUT")</f>
        <v>OK</v>
      </c>
    </row>
    <row r="1657" spans="1:9" x14ac:dyDescent="0.3">
      <c r="A1657" s="2">
        <v>45763</v>
      </c>
      <c r="B1657" t="str">
        <f>TEXT(A1657,"mmmm ")</f>
        <v xml:space="preserve">april </v>
      </c>
      <c r="C1657">
        <v>-23.52</v>
      </c>
      <c r="D1657" t="s">
        <v>3</v>
      </c>
      <c r="F1657" t="s">
        <v>18</v>
      </c>
      <c r="G1657">
        <f>IF(F1657="Uitgave", -ABS(C1657), ABS(C1657))</f>
        <v>-23.52</v>
      </c>
      <c r="H1657" t="str">
        <f>VLOOKUP(Tabel1[[#This Row],[categorie]],Lijst!A:B,2,FALSE)</f>
        <v>Vast</v>
      </c>
      <c r="I1657" t="str">
        <f>IF(OR(AND(F1657="Uitgave", C1657&lt;0), AND(F1657="Inkomst", C1657&gt;0)), "OK", "FOUT")</f>
        <v>OK</v>
      </c>
    </row>
    <row r="1658" spans="1:9" x14ac:dyDescent="0.3">
      <c r="A1658" s="2">
        <v>45763</v>
      </c>
      <c r="B1658" t="str">
        <f>TEXT(A1658,"mmmm ")</f>
        <v xml:space="preserve">april </v>
      </c>
      <c r="C1658">
        <v>-120.6</v>
      </c>
      <c r="D1658" t="s">
        <v>14</v>
      </c>
      <c r="F1658" t="str">
        <f>VLOOKUP(Tabel1[[#This Row],[categorie]],Lijst!A:C,3,FALSE)</f>
        <v>Uitgave</v>
      </c>
      <c r="G1658">
        <f>IF(F1658="Uitgave", -ABS(C1658), ABS(C1658))</f>
        <v>-120.6</v>
      </c>
      <c r="H1658" t="str">
        <f>VLOOKUP(Tabel1[[#This Row],[categorie]],Lijst!A:B,2,FALSE)</f>
        <v>Variabel</v>
      </c>
      <c r="I1658" t="str">
        <f>IF(OR(AND(F1658="Uitgave", C1658&lt;0), AND(F1658="Inkomst", C1658&gt;0)), "OK", "FOUT")</f>
        <v>OK</v>
      </c>
    </row>
    <row r="1659" spans="1:9" x14ac:dyDescent="0.3">
      <c r="A1659" s="2">
        <v>45763</v>
      </c>
      <c r="B1659" t="str">
        <f>TEXT(A1659,"mmmm ")</f>
        <v xml:space="preserve">april </v>
      </c>
      <c r="C1659">
        <v>-85</v>
      </c>
      <c r="D1659" t="s">
        <v>33</v>
      </c>
      <c r="F1659" t="str">
        <f>VLOOKUP(Tabel1[[#This Row],[categorie]],Lijst!A:C,3,FALSE)</f>
        <v>Uitgave</v>
      </c>
      <c r="G1659">
        <f>IF(F1659="Uitgave", -ABS(C1659), ABS(C1659))</f>
        <v>-85</v>
      </c>
      <c r="H1659" t="str">
        <f>VLOOKUP(Tabel1[[#This Row],[categorie]],Lijst!A:B,2,FALSE)</f>
        <v>Vast</v>
      </c>
      <c r="I1659" t="str">
        <f>IF(OR(AND(F1659="Uitgave", C1659&lt;0), AND(F1659="Inkomst", C1659&gt;0)), "OK", "FOUT")</f>
        <v>OK</v>
      </c>
    </row>
    <row r="1660" spans="1:9" x14ac:dyDescent="0.3">
      <c r="A1660" s="2">
        <v>45763</v>
      </c>
      <c r="B1660" t="str">
        <f>TEXT(A1660,"mmmm ")</f>
        <v xml:space="preserve">april </v>
      </c>
      <c r="C1660">
        <v>-81.66</v>
      </c>
      <c r="D1660" t="s">
        <v>33</v>
      </c>
      <c r="F1660" t="str">
        <f>VLOOKUP(Tabel1[[#This Row],[categorie]],Lijst!A:C,3,FALSE)</f>
        <v>Uitgave</v>
      </c>
      <c r="G1660">
        <f>IF(F1660="Uitgave", -ABS(C1660), ABS(C1660))</f>
        <v>-81.66</v>
      </c>
      <c r="H1660" t="str">
        <f>VLOOKUP(Tabel1[[#This Row],[categorie]],Lijst!A:B,2,FALSE)</f>
        <v>Vast</v>
      </c>
      <c r="I1660" t="str">
        <f>IF(OR(AND(F1660="Uitgave", C1660&lt;0), AND(F1660="Inkomst", C1660&gt;0)), "OK", "FOUT")</f>
        <v>OK</v>
      </c>
    </row>
    <row r="1661" spans="1:9" x14ac:dyDescent="0.3">
      <c r="A1661" s="2">
        <v>45764</v>
      </c>
      <c r="B1661" t="str">
        <f>TEXT(A1661,"mmmm ")</f>
        <v xml:space="preserve">april </v>
      </c>
      <c r="C1661">
        <v>72</v>
      </c>
      <c r="D1661" t="s">
        <v>69</v>
      </c>
      <c r="F1661" t="s">
        <v>65</v>
      </c>
      <c r="G1661">
        <f>IF(F1661="Uitgave", -ABS(C1661), ABS(C1661))</f>
        <v>72</v>
      </c>
      <c r="H1661" t="str">
        <f>VLOOKUP(Tabel1[[#This Row],[categorie]],Lijst!A:B,2,FALSE)</f>
        <v>Variabel</v>
      </c>
      <c r="I1661" t="str">
        <f>IF(OR(AND(F1661="Uitgave", C1661&lt;0), AND(F1661="Inkomst", C1661&gt;0)), "OK", "FOUT")</f>
        <v>OK</v>
      </c>
    </row>
    <row r="1662" spans="1:9" x14ac:dyDescent="0.3">
      <c r="A1662" s="2">
        <v>45764</v>
      </c>
      <c r="B1662" t="str">
        <f>TEXT(A1662,"mmmm ")</f>
        <v xml:space="preserve">april </v>
      </c>
      <c r="C1662">
        <v>-1.66</v>
      </c>
      <c r="D1662" t="s">
        <v>13</v>
      </c>
      <c r="F1662" t="str">
        <f>VLOOKUP(Tabel1[[#This Row],[categorie]],Lijst!A:C,3,FALSE)</f>
        <v>Uitgave</v>
      </c>
      <c r="G1662">
        <f>IF(F1662="Uitgave", -ABS(C1662), ABS(C1662))</f>
        <v>-1.66</v>
      </c>
      <c r="H1662" t="str">
        <f>VLOOKUP(Tabel1[[#This Row],[categorie]],Lijst!A:B,2,FALSE)</f>
        <v>Vast</v>
      </c>
      <c r="I1662" t="str">
        <f>IF(OR(AND(F1662="Uitgave", C1662&lt;0), AND(F1662="Inkomst", C1662&gt;0)), "OK", "FOUT")</f>
        <v>OK</v>
      </c>
    </row>
    <row r="1663" spans="1:9" x14ac:dyDescent="0.3">
      <c r="A1663" s="2">
        <v>45764</v>
      </c>
      <c r="B1663" t="str">
        <f>TEXT(A1663,"mmmm ")</f>
        <v xml:space="preserve">april </v>
      </c>
      <c r="C1663">
        <v>-16.46</v>
      </c>
      <c r="D1663" t="s">
        <v>3</v>
      </c>
      <c r="F1663" t="s">
        <v>18</v>
      </c>
      <c r="G1663">
        <f>IF(F1663="Uitgave", -ABS(C1663), ABS(C1663))</f>
        <v>-16.46</v>
      </c>
      <c r="H1663" t="str">
        <f>VLOOKUP(Tabel1[[#This Row],[categorie]],Lijst!A:B,2,FALSE)</f>
        <v>Vast</v>
      </c>
      <c r="I1663" t="str">
        <f>IF(OR(AND(F1663="Uitgave", C1663&lt;0), AND(F1663="Inkomst", C1663&gt;0)), "OK", "FOUT")</f>
        <v>OK</v>
      </c>
    </row>
    <row r="1664" spans="1:9" x14ac:dyDescent="0.3">
      <c r="A1664" s="2">
        <v>45764</v>
      </c>
      <c r="B1664" t="str">
        <f>TEXT(A1664,"mmmm ")</f>
        <v xml:space="preserve">april </v>
      </c>
      <c r="C1664">
        <v>-8.75</v>
      </c>
      <c r="D1664" t="s">
        <v>13</v>
      </c>
      <c r="F1664" t="str">
        <f>VLOOKUP(Tabel1[[#This Row],[categorie]],Lijst!A:C,3,FALSE)</f>
        <v>Uitgave</v>
      </c>
      <c r="G1664">
        <f>IF(F1664="Uitgave", -ABS(C1664), ABS(C1664))</f>
        <v>-8.75</v>
      </c>
      <c r="H1664" t="str">
        <f>VLOOKUP(Tabel1[[#This Row],[categorie]],Lijst!A:B,2,FALSE)</f>
        <v>Vast</v>
      </c>
      <c r="I1664" t="str">
        <f>IF(OR(AND(F1664="Uitgave", C1664&lt;0), AND(F1664="Inkomst", C1664&gt;0)), "OK", "FOUT")</f>
        <v>OK</v>
      </c>
    </row>
    <row r="1665" spans="1:9" x14ac:dyDescent="0.3">
      <c r="A1665" s="2">
        <v>45764</v>
      </c>
      <c r="B1665" t="str">
        <f>TEXT(A1665,"mmmm ")</f>
        <v xml:space="preserve">april </v>
      </c>
      <c r="C1665">
        <v>-5</v>
      </c>
      <c r="D1665" t="s">
        <v>13</v>
      </c>
      <c r="F1665" t="str">
        <f>VLOOKUP(Tabel1[[#This Row],[categorie]],Lijst!A:C,3,FALSE)</f>
        <v>Uitgave</v>
      </c>
      <c r="G1665">
        <f>IF(F1665="Uitgave", -ABS(C1665), ABS(C1665))</f>
        <v>-5</v>
      </c>
      <c r="H1665" t="str">
        <f>VLOOKUP(Tabel1[[#This Row],[categorie]],Lijst!A:B,2,FALSE)</f>
        <v>Vast</v>
      </c>
      <c r="I1665" t="str">
        <f>IF(OR(AND(F1665="Uitgave", C1665&lt;0), AND(F1665="Inkomst", C1665&gt;0)), "OK", "FOUT")</f>
        <v>OK</v>
      </c>
    </row>
    <row r="1666" spans="1:9" x14ac:dyDescent="0.3">
      <c r="A1666" s="2">
        <v>45764</v>
      </c>
      <c r="B1666" t="str">
        <f>TEXT(A1666,"mmmm ")</f>
        <v xml:space="preserve">april </v>
      </c>
      <c r="C1666">
        <v>-108</v>
      </c>
      <c r="D1666" t="s">
        <v>21</v>
      </c>
      <c r="F1666" t="str">
        <f>VLOOKUP(Tabel1[[#This Row],[categorie]],Lijst!A:C,3,FALSE)</f>
        <v>Uitgave</v>
      </c>
      <c r="G1666">
        <f>IF(F1666="Uitgave", -ABS(C1666), ABS(C1666))</f>
        <v>-108</v>
      </c>
      <c r="H1666" t="str">
        <f>VLOOKUP(Tabel1[[#This Row],[categorie]],Lijst!A:B,2,FALSE)</f>
        <v>Variabel</v>
      </c>
      <c r="I1666" t="str">
        <f>IF(OR(AND(F1666="Uitgave", C1666&lt;0), AND(F1666="Inkomst", C1666&gt;0)), "OK", "FOUT")</f>
        <v>OK</v>
      </c>
    </row>
    <row r="1667" spans="1:9" x14ac:dyDescent="0.3">
      <c r="A1667" s="2">
        <v>45764</v>
      </c>
      <c r="B1667" t="str">
        <f>TEXT(A1667,"mmmm ")</f>
        <v xml:space="preserve">april </v>
      </c>
      <c r="C1667">
        <v>-8.1</v>
      </c>
      <c r="D1667" t="s">
        <v>3</v>
      </c>
      <c r="F1667" t="str">
        <f>VLOOKUP(Tabel1[[#This Row],[categorie]],Lijst!A:C,3,FALSE)</f>
        <v>Uitgave</v>
      </c>
      <c r="G1667">
        <f>IF(F1667="Uitgave", -ABS(C1667), ABS(C1667))</f>
        <v>-8.1</v>
      </c>
      <c r="H1667" t="str">
        <f>VLOOKUP(Tabel1[[#This Row],[categorie]],Lijst!A:B,2,FALSE)</f>
        <v>Vast</v>
      </c>
      <c r="I1667" t="str">
        <f>IF(OR(AND(F1667="Uitgave", C1667&lt;0), AND(F1667="Inkomst", C1667&gt;0)), "OK", "FOUT")</f>
        <v>OK</v>
      </c>
    </row>
    <row r="1668" spans="1:9" x14ac:dyDescent="0.3">
      <c r="A1668" s="2">
        <v>45765</v>
      </c>
      <c r="B1668" t="str">
        <f>TEXT(A1668,"mmmm ")</f>
        <v xml:space="preserve">april </v>
      </c>
      <c r="C1668">
        <v>-19</v>
      </c>
      <c r="D1668" t="s">
        <v>3</v>
      </c>
      <c r="F1668" t="str">
        <f>VLOOKUP(Tabel1[[#This Row],[categorie]],Lijst!A:C,3,FALSE)</f>
        <v>Uitgave</v>
      </c>
      <c r="G1668">
        <f>IF(F1668="Uitgave", -ABS(C1668), ABS(C1668))</f>
        <v>-19</v>
      </c>
      <c r="H1668" t="str">
        <f>VLOOKUP(Tabel1[[#This Row],[categorie]],Lijst!A:B,2,FALSE)</f>
        <v>Vast</v>
      </c>
      <c r="I1668" t="str">
        <f>IF(OR(AND(F1668="Uitgave", C1668&lt;0), AND(F1668="Inkomst", C1668&gt;0)), "OK", "FOUT")</f>
        <v>OK</v>
      </c>
    </row>
    <row r="1669" spans="1:9" x14ac:dyDescent="0.3">
      <c r="A1669" s="2">
        <v>45765</v>
      </c>
      <c r="B1669" t="str">
        <f>TEXT(A1669,"mmmm ")</f>
        <v xml:space="preserve">april </v>
      </c>
      <c r="C1669">
        <v>-17</v>
      </c>
      <c r="D1669" t="s">
        <v>54</v>
      </c>
      <c r="F1669" t="str">
        <f>VLOOKUP(Tabel1[[#This Row],[categorie]],Lijst!A:C,3,FALSE)</f>
        <v>Uitgave</v>
      </c>
      <c r="G1669">
        <f>IF(F1669="Uitgave", -ABS(C1669), ABS(C1669))</f>
        <v>-17</v>
      </c>
      <c r="H1669" t="str">
        <f>VLOOKUP(Tabel1[[#This Row],[categorie]],Lijst!A:B,2,FALSE)</f>
        <v>Variabel</v>
      </c>
      <c r="I1669" t="str">
        <f>IF(OR(AND(F1669="Uitgave", C1669&lt;0), AND(F1669="Inkomst", C1669&gt;0)), "OK", "FOUT")</f>
        <v>OK</v>
      </c>
    </row>
    <row r="1670" spans="1:9" x14ac:dyDescent="0.3">
      <c r="A1670" s="2">
        <v>45769</v>
      </c>
      <c r="B1670" t="str">
        <f>TEXT(A1670,"mmmm ")</f>
        <v xml:space="preserve">april </v>
      </c>
      <c r="C1670">
        <v>-2</v>
      </c>
      <c r="D1670" t="s">
        <v>75</v>
      </c>
      <c r="F1670" t="s">
        <v>18</v>
      </c>
      <c r="G1670">
        <f>IF(F1670="Uitgave", -ABS(C1670), ABS(C1670))</f>
        <v>-2</v>
      </c>
      <c r="H1670" t="str">
        <f>VLOOKUP(Tabel1[[#This Row],[categorie]],Lijst!A:B,2,FALSE)</f>
        <v>Variabel</v>
      </c>
      <c r="I1670" t="str">
        <f>IF(OR(AND(F1670="Uitgave", C1670&lt;0), AND(F1670="Inkomst", C1670&gt;0)), "OK", "FOUT")</f>
        <v>OK</v>
      </c>
    </row>
    <row r="1671" spans="1:9" x14ac:dyDescent="0.3">
      <c r="A1671" s="2">
        <v>45769</v>
      </c>
      <c r="B1671" t="str">
        <f>TEXT(A1671,"mmmm ")</f>
        <v xml:space="preserve">april </v>
      </c>
      <c r="C1671">
        <v>-5</v>
      </c>
      <c r="D1671" t="s">
        <v>75</v>
      </c>
      <c r="F1671" t="s">
        <v>18</v>
      </c>
      <c r="G1671">
        <f>IF(F1671="Uitgave", -ABS(C1671), ABS(C1671))</f>
        <v>-5</v>
      </c>
      <c r="H1671" t="str">
        <f>VLOOKUP(Tabel1[[#This Row],[categorie]],Lijst!A:B,2,FALSE)</f>
        <v>Variabel</v>
      </c>
      <c r="I1671" t="str">
        <f>IF(OR(AND(F1671="Uitgave", C1671&lt;0), AND(F1671="Inkomst", C1671&gt;0)), "OK", "FOUT")</f>
        <v>OK</v>
      </c>
    </row>
    <row r="1672" spans="1:9" x14ac:dyDescent="0.3">
      <c r="A1672" s="2">
        <v>45769</v>
      </c>
      <c r="B1672" t="str">
        <f>TEXT(A1672,"mmmm ")</f>
        <v xml:space="preserve">april </v>
      </c>
      <c r="C1672">
        <v>-32.020000000000003</v>
      </c>
      <c r="D1672" t="s">
        <v>3</v>
      </c>
      <c r="F1672" t="s">
        <v>18</v>
      </c>
      <c r="G1672">
        <f>IF(F1672="Uitgave", -ABS(C1672), ABS(C1672))</f>
        <v>-32.020000000000003</v>
      </c>
      <c r="H1672" t="str">
        <f>VLOOKUP(Tabel1[[#This Row],[categorie]],Lijst!A:B,2,FALSE)</f>
        <v>Vast</v>
      </c>
      <c r="I1672" t="str">
        <f>IF(OR(AND(F1672="Uitgave", C1672&lt;0), AND(F1672="Inkomst", C1672&gt;0)), "OK", "FOUT")</f>
        <v>OK</v>
      </c>
    </row>
    <row r="1673" spans="1:9" x14ac:dyDescent="0.3">
      <c r="A1673" s="2">
        <v>45769</v>
      </c>
      <c r="B1673" t="str">
        <f>TEXT(A1673,"mmmm ")</f>
        <v xml:space="preserve">april </v>
      </c>
      <c r="C1673">
        <v>-19.670000000000002</v>
      </c>
      <c r="D1673" t="s">
        <v>3</v>
      </c>
      <c r="F1673" t="s">
        <v>18</v>
      </c>
      <c r="G1673">
        <f>IF(F1673="Uitgave", -ABS(C1673), ABS(C1673))</f>
        <v>-19.670000000000002</v>
      </c>
      <c r="H1673" t="str">
        <f>VLOOKUP(Tabel1[[#This Row],[categorie]],Lijst!A:B,2,FALSE)</f>
        <v>Vast</v>
      </c>
      <c r="I1673" t="str">
        <f>IF(OR(AND(F1673="Uitgave", C1673&lt;0), AND(F1673="Inkomst", C1673&gt;0)), "OK", "FOUT")</f>
        <v>OK</v>
      </c>
    </row>
    <row r="1674" spans="1:9" x14ac:dyDescent="0.3">
      <c r="A1674" s="2">
        <v>45769</v>
      </c>
      <c r="B1674" t="str">
        <f>TEXT(A1674,"mmmm ")</f>
        <v xml:space="preserve">april </v>
      </c>
      <c r="C1674">
        <v>-5</v>
      </c>
      <c r="D1674" t="s">
        <v>31</v>
      </c>
      <c r="F1674" t="str">
        <f>VLOOKUP(Tabel1[[#This Row],[categorie]],Lijst!A:C,3,FALSE)</f>
        <v>Uitgave</v>
      </c>
      <c r="G1674">
        <f>IF(F1674="Uitgave", -ABS(C1674), ABS(C1674))</f>
        <v>-5</v>
      </c>
      <c r="H1674" t="str">
        <f>VLOOKUP(Tabel1[[#This Row],[categorie]],Lijst!A:B,2,FALSE)</f>
        <v>Vast</v>
      </c>
      <c r="I1674" t="str">
        <f>IF(OR(AND(F1674="Uitgave", C1674&lt;0), AND(F1674="Inkomst", C1674&gt;0)), "OK", "FOUT")</f>
        <v>OK</v>
      </c>
    </row>
    <row r="1675" spans="1:9" x14ac:dyDescent="0.3">
      <c r="A1675" s="2">
        <v>45769</v>
      </c>
      <c r="B1675" t="str">
        <f>TEXT(A1675,"mmmm ")</f>
        <v xml:space="preserve">april </v>
      </c>
      <c r="C1675">
        <v>-7.89</v>
      </c>
      <c r="D1675" t="s">
        <v>13</v>
      </c>
      <c r="F1675" t="str">
        <f>VLOOKUP(Tabel1[[#This Row],[categorie]],Lijst!A:C,3,FALSE)</f>
        <v>Uitgave</v>
      </c>
      <c r="G1675">
        <f>IF(F1675="Uitgave", -ABS(C1675), ABS(C1675))</f>
        <v>-7.89</v>
      </c>
      <c r="H1675" t="str">
        <f>VLOOKUP(Tabel1[[#This Row],[categorie]],Lijst!A:B,2,FALSE)</f>
        <v>Vast</v>
      </c>
      <c r="I1675" t="str">
        <f>IF(OR(AND(F1675="Uitgave", C1675&lt;0), AND(F1675="Inkomst", C1675&gt;0)), "OK", "FOUT")</f>
        <v>OK</v>
      </c>
    </row>
    <row r="1676" spans="1:9" x14ac:dyDescent="0.3">
      <c r="A1676" s="2">
        <v>45769</v>
      </c>
      <c r="B1676" t="str">
        <f>TEXT(A1676,"mmmm ")</f>
        <v xml:space="preserve">april </v>
      </c>
      <c r="C1676">
        <v>-5</v>
      </c>
      <c r="D1676" t="s">
        <v>13</v>
      </c>
      <c r="F1676" t="str">
        <f>VLOOKUP(Tabel1[[#This Row],[categorie]],Lijst!A:C,3,FALSE)</f>
        <v>Uitgave</v>
      </c>
      <c r="G1676">
        <f>IF(F1676="Uitgave", -ABS(C1676), ABS(C1676))</f>
        <v>-5</v>
      </c>
      <c r="H1676" t="str">
        <f>VLOOKUP(Tabel1[[#This Row],[categorie]],Lijst!A:B,2,FALSE)</f>
        <v>Vast</v>
      </c>
      <c r="I1676" t="str">
        <f>IF(OR(AND(F1676="Uitgave", C1676&lt;0), AND(F1676="Inkomst", C1676&gt;0)), "OK", "FOUT")</f>
        <v>OK</v>
      </c>
    </row>
    <row r="1677" spans="1:9" x14ac:dyDescent="0.3">
      <c r="A1677" s="2">
        <v>45769</v>
      </c>
      <c r="B1677" t="str">
        <f>TEXT(A1677,"mmmm ")</f>
        <v xml:space="preserve">april </v>
      </c>
      <c r="C1677">
        <v>-13.99</v>
      </c>
      <c r="D1677" t="s">
        <v>45</v>
      </c>
      <c r="F1677" t="str">
        <f>VLOOKUP(Tabel1[[#This Row],[categorie]],Lijst!A:C,3,FALSE)</f>
        <v>Uitgave</v>
      </c>
      <c r="G1677">
        <f>IF(F1677="Uitgave", -ABS(C1677), ABS(C1677))</f>
        <v>-13.99</v>
      </c>
      <c r="H1677" t="str">
        <f>VLOOKUP(Tabel1[[#This Row],[categorie]],Lijst!A:B,2,FALSE)</f>
        <v>Variabel</v>
      </c>
      <c r="I1677" t="str">
        <f>IF(OR(AND(F1677="Uitgave", C1677&lt;0), AND(F1677="Inkomst", C1677&gt;0)), "OK", "FOUT")</f>
        <v>OK</v>
      </c>
    </row>
    <row r="1678" spans="1:9" x14ac:dyDescent="0.3">
      <c r="A1678" s="2">
        <v>45769</v>
      </c>
      <c r="B1678" t="str">
        <f>TEXT(A1678,"mmmm ")</f>
        <v xml:space="preserve">april </v>
      </c>
      <c r="C1678">
        <v>-10.47</v>
      </c>
      <c r="D1678" t="s">
        <v>13</v>
      </c>
      <c r="F1678" t="str">
        <f>VLOOKUP(Tabel1[[#This Row],[categorie]],Lijst!A:C,3,FALSE)</f>
        <v>Uitgave</v>
      </c>
      <c r="G1678">
        <f>IF(F1678="Uitgave", -ABS(C1678), ABS(C1678))</f>
        <v>-10.47</v>
      </c>
      <c r="H1678" t="str">
        <f>VLOOKUP(Tabel1[[#This Row],[categorie]],Lijst!A:B,2,FALSE)</f>
        <v>Vast</v>
      </c>
      <c r="I1678" t="str">
        <f>IF(OR(AND(F1678="Uitgave", C1678&lt;0), AND(F1678="Inkomst", C1678&gt;0)), "OK", "FOUT")</f>
        <v>OK</v>
      </c>
    </row>
    <row r="1679" spans="1:9" x14ac:dyDescent="0.3">
      <c r="A1679" s="2">
        <v>45769</v>
      </c>
      <c r="B1679" t="str">
        <f>TEXT(A1679,"mmmm ")</f>
        <v xml:space="preserve">april </v>
      </c>
      <c r="C1679">
        <v>-5</v>
      </c>
      <c r="D1679" t="s">
        <v>13</v>
      </c>
      <c r="F1679" t="str">
        <f>VLOOKUP(Tabel1[[#This Row],[categorie]],Lijst!A:C,3,FALSE)</f>
        <v>Uitgave</v>
      </c>
      <c r="G1679">
        <f>IF(F1679="Uitgave", -ABS(C1679), ABS(C1679))</f>
        <v>-5</v>
      </c>
      <c r="H1679" t="str">
        <f>VLOOKUP(Tabel1[[#This Row],[categorie]],Lijst!A:B,2,FALSE)</f>
        <v>Vast</v>
      </c>
      <c r="I1679" t="str">
        <f>IF(OR(AND(F1679="Uitgave", C1679&lt;0), AND(F1679="Inkomst", C1679&gt;0)), "OK", "FOUT")</f>
        <v>OK</v>
      </c>
    </row>
    <row r="1680" spans="1:9" x14ac:dyDescent="0.3">
      <c r="A1680" s="2">
        <v>45769</v>
      </c>
      <c r="B1680" t="str">
        <f>TEXT(A1680,"mmmm ")</f>
        <v xml:space="preserve">april </v>
      </c>
      <c r="C1680">
        <v>-81.8</v>
      </c>
      <c r="D1680" t="s">
        <v>64</v>
      </c>
      <c r="F1680" t="str">
        <f>VLOOKUP(Tabel1[[#This Row],[categorie]],Lijst!A:C,3,FALSE)</f>
        <v>Uitgave</v>
      </c>
      <c r="G1680">
        <f>IF(F1680="Uitgave", -ABS(C1680), ABS(C1680))</f>
        <v>-81.8</v>
      </c>
      <c r="H1680" t="str">
        <f>VLOOKUP(Tabel1[[#This Row],[categorie]],Lijst!A:B,2,FALSE)</f>
        <v>Variabel</v>
      </c>
      <c r="I1680" t="str">
        <f>IF(OR(AND(F1680="Uitgave", C1680&lt;0), AND(F1680="Inkomst", C1680&gt;0)), "OK", "FOUT")</f>
        <v>OK</v>
      </c>
    </row>
    <row r="1681" spans="1:9" x14ac:dyDescent="0.3">
      <c r="A1681" s="2">
        <v>45769</v>
      </c>
      <c r="B1681" t="str">
        <f>TEXT(A1681,"mmmm ")</f>
        <v xml:space="preserve">april </v>
      </c>
      <c r="C1681">
        <v>-8.7899999999999991</v>
      </c>
      <c r="D1681" t="s">
        <v>3</v>
      </c>
      <c r="F1681" t="str">
        <f>VLOOKUP(Tabel1[[#This Row],[categorie]],Lijst!A:C,3,FALSE)</f>
        <v>Uitgave</v>
      </c>
      <c r="G1681">
        <f>IF(F1681="Uitgave", -ABS(C1681), ABS(C1681))</f>
        <v>-8.7899999999999991</v>
      </c>
      <c r="H1681" t="str">
        <f>VLOOKUP(Tabel1[[#This Row],[categorie]],Lijst!A:B,2,FALSE)</f>
        <v>Vast</v>
      </c>
      <c r="I1681" t="str">
        <f>IF(OR(AND(F1681="Uitgave", C1681&lt;0), AND(F1681="Inkomst", C1681&gt;0)), "OK", "FOUT")</f>
        <v>OK</v>
      </c>
    </row>
    <row r="1682" spans="1:9" x14ac:dyDescent="0.3">
      <c r="A1682" s="2">
        <v>45769</v>
      </c>
      <c r="B1682" t="str">
        <f>TEXT(A1682,"mmmm ")</f>
        <v xml:space="preserve">april </v>
      </c>
      <c r="C1682">
        <v>-6.88</v>
      </c>
      <c r="D1682" t="s">
        <v>3</v>
      </c>
      <c r="F1682" t="s">
        <v>18</v>
      </c>
      <c r="G1682">
        <f>IF(F1682="Uitgave", -ABS(C1682), ABS(C1682))</f>
        <v>-6.88</v>
      </c>
      <c r="H1682" t="str">
        <f>VLOOKUP(Tabel1[[#This Row],[categorie]],Lijst!A:B,2,FALSE)</f>
        <v>Vast</v>
      </c>
      <c r="I1682" t="str">
        <f>IF(OR(AND(F1682="Uitgave", C1682&lt;0), AND(F1682="Inkomst", C1682&gt;0)), "OK", "FOUT")</f>
        <v>OK</v>
      </c>
    </row>
    <row r="1683" spans="1:9" x14ac:dyDescent="0.3">
      <c r="A1683" s="2">
        <v>45769</v>
      </c>
      <c r="B1683" t="str">
        <f>TEXT(A1683,"mmmm ")</f>
        <v xml:space="preserve">april </v>
      </c>
      <c r="C1683">
        <v>-6.79</v>
      </c>
      <c r="D1683" t="s">
        <v>3</v>
      </c>
      <c r="F1683" t="s">
        <v>18</v>
      </c>
      <c r="G1683">
        <f>IF(F1683="Uitgave", -ABS(C1683), ABS(C1683))</f>
        <v>-6.79</v>
      </c>
      <c r="H1683" t="str">
        <f>VLOOKUP(Tabel1[[#This Row],[categorie]],Lijst!A:B,2,FALSE)</f>
        <v>Vast</v>
      </c>
      <c r="I1683" t="str">
        <f>IF(OR(AND(F1683="Uitgave", C1683&lt;0), AND(F1683="Inkomst", C1683&gt;0)), "OK", "FOUT")</f>
        <v>OK</v>
      </c>
    </row>
    <row r="1684" spans="1:9" x14ac:dyDescent="0.3">
      <c r="A1684" s="2">
        <v>45769</v>
      </c>
      <c r="B1684" t="str">
        <f>TEXT(A1684,"mmmm ")</f>
        <v xml:space="preserve">april </v>
      </c>
      <c r="C1684">
        <v>-24.07</v>
      </c>
      <c r="D1684" t="s">
        <v>3</v>
      </c>
      <c r="F1684" t="s">
        <v>18</v>
      </c>
      <c r="G1684">
        <f>IF(F1684="Uitgave", -ABS(C1684), ABS(C1684))</f>
        <v>-24.07</v>
      </c>
      <c r="H1684" t="str">
        <f>VLOOKUP(Tabel1[[#This Row],[categorie]],Lijst!A:B,2,FALSE)</f>
        <v>Vast</v>
      </c>
      <c r="I1684" t="str">
        <f>IF(OR(AND(F1684="Uitgave", C1684&lt;0), AND(F1684="Inkomst", C1684&gt;0)), "OK", "FOUT")</f>
        <v>OK</v>
      </c>
    </row>
    <row r="1685" spans="1:9" x14ac:dyDescent="0.3">
      <c r="A1685" s="2">
        <v>45769</v>
      </c>
      <c r="B1685" t="str">
        <f>TEXT(A1685,"mmmm ")</f>
        <v xml:space="preserve">april </v>
      </c>
      <c r="C1685">
        <v>-3.4</v>
      </c>
      <c r="D1685" t="s">
        <v>13</v>
      </c>
      <c r="F1685" t="str">
        <f>VLOOKUP(Tabel1[[#This Row],[categorie]],Lijst!A:C,3,FALSE)</f>
        <v>Uitgave</v>
      </c>
      <c r="G1685">
        <f>IF(F1685="Uitgave", -ABS(C1685), ABS(C1685))</f>
        <v>-3.4</v>
      </c>
      <c r="H1685" t="str">
        <f>VLOOKUP(Tabel1[[#This Row],[categorie]],Lijst!A:B,2,FALSE)</f>
        <v>Vast</v>
      </c>
      <c r="I1685" t="str">
        <f>IF(OR(AND(F1685="Uitgave", C1685&lt;0), AND(F1685="Inkomst", C1685&gt;0)), "OK", "FOUT")</f>
        <v>OK</v>
      </c>
    </row>
    <row r="1686" spans="1:9" x14ac:dyDescent="0.3">
      <c r="A1686" s="2">
        <v>45769</v>
      </c>
      <c r="B1686" t="str">
        <f>TEXT(A1686,"mmmm ")</f>
        <v xml:space="preserve">april </v>
      </c>
      <c r="C1686">
        <v>-99.1</v>
      </c>
      <c r="D1686" t="s">
        <v>14</v>
      </c>
      <c r="F1686" t="str">
        <f>VLOOKUP(Tabel1[[#This Row],[categorie]],Lijst!A:C,3,FALSE)</f>
        <v>Uitgave</v>
      </c>
      <c r="G1686">
        <f>IF(F1686="Uitgave", -ABS(C1686), ABS(C1686))</f>
        <v>-99.1</v>
      </c>
      <c r="H1686" t="str">
        <f>VLOOKUP(Tabel1[[#This Row],[categorie]],Lijst!A:B,2,FALSE)</f>
        <v>Variabel</v>
      </c>
      <c r="I1686" t="str">
        <f>IF(OR(AND(F1686="Uitgave", C1686&lt;0), AND(F1686="Inkomst", C1686&gt;0)), "OK", "FOUT")</f>
        <v>OK</v>
      </c>
    </row>
    <row r="1687" spans="1:9" x14ac:dyDescent="0.3">
      <c r="A1687" s="2">
        <v>45769</v>
      </c>
      <c r="B1687" t="str">
        <f>TEXT(A1687,"mmmm ")</f>
        <v xml:space="preserve">april </v>
      </c>
      <c r="C1687">
        <v>-48.28</v>
      </c>
      <c r="D1687" t="s">
        <v>3</v>
      </c>
      <c r="F1687" t="str">
        <f>VLOOKUP(Tabel1[[#This Row],[categorie]],Lijst!A:C,3,FALSE)</f>
        <v>Uitgave</v>
      </c>
      <c r="G1687">
        <f>IF(F1687="Uitgave", -ABS(C1687), ABS(C1687))</f>
        <v>-48.28</v>
      </c>
      <c r="H1687" t="str">
        <f>VLOOKUP(Tabel1[[#This Row],[categorie]],Lijst!A:B,2,FALSE)</f>
        <v>Vast</v>
      </c>
      <c r="I1687" t="str">
        <f>IF(OR(AND(F1687="Uitgave", C1687&lt;0), AND(F1687="Inkomst", C1687&gt;0)), "OK", "FOUT")</f>
        <v>OK</v>
      </c>
    </row>
    <row r="1688" spans="1:9" x14ac:dyDescent="0.3">
      <c r="A1688" s="2">
        <v>45769</v>
      </c>
      <c r="B1688" t="str">
        <f>TEXT(A1688,"mmmm ")</f>
        <v xml:space="preserve">april </v>
      </c>
      <c r="C1688">
        <v>-5</v>
      </c>
      <c r="D1688" t="s">
        <v>22</v>
      </c>
      <c r="F1688" t="str">
        <f>VLOOKUP(Tabel1[[#This Row],[categorie]],Lijst!A:C,3,FALSE)</f>
        <v>Uitgave</v>
      </c>
      <c r="G1688">
        <f>IF(F1688="Uitgave", -ABS(C1688), ABS(C1688))</f>
        <v>-5</v>
      </c>
      <c r="H1688" t="str">
        <f>VLOOKUP(Tabel1[[#This Row],[categorie]],Lijst!A:B,2,FALSE)</f>
        <v>Variabel</v>
      </c>
      <c r="I1688" t="str">
        <f>IF(OR(AND(F1688="Uitgave", C1688&lt;0), AND(F1688="Inkomst", C1688&gt;0)), "OK", "FOUT")</f>
        <v>OK</v>
      </c>
    </row>
    <row r="1689" spans="1:9" x14ac:dyDescent="0.3">
      <c r="A1689" s="2">
        <v>45769</v>
      </c>
      <c r="B1689" t="str">
        <f>TEXT(A1689,"mmmm ")</f>
        <v xml:space="preserve">april </v>
      </c>
      <c r="C1689">
        <v>-5</v>
      </c>
      <c r="D1689" t="s">
        <v>22</v>
      </c>
      <c r="F1689" t="str">
        <f>VLOOKUP(Tabel1[[#This Row],[categorie]],Lijst!A:C,3,FALSE)</f>
        <v>Uitgave</v>
      </c>
      <c r="G1689">
        <f>IF(F1689="Uitgave", -ABS(C1689), ABS(C1689))</f>
        <v>-5</v>
      </c>
      <c r="H1689" t="str">
        <f>VLOOKUP(Tabel1[[#This Row],[categorie]],Lijst!A:B,2,FALSE)</f>
        <v>Variabel</v>
      </c>
      <c r="I1689" t="str">
        <f>IF(OR(AND(F1689="Uitgave", C1689&lt;0), AND(F1689="Inkomst", C1689&gt;0)), "OK", "FOUT")</f>
        <v>OK</v>
      </c>
    </row>
    <row r="1690" spans="1:9" x14ac:dyDescent="0.3">
      <c r="A1690" s="2">
        <v>45769</v>
      </c>
      <c r="B1690" t="str">
        <f>TEXT(A1690,"mmmm ")</f>
        <v xml:space="preserve">april </v>
      </c>
      <c r="C1690">
        <v>-2.69</v>
      </c>
      <c r="D1690" t="s">
        <v>3</v>
      </c>
      <c r="F1690" t="s">
        <v>18</v>
      </c>
      <c r="G1690">
        <f>IF(F1690="Uitgave", -ABS(C1690), ABS(C1690))</f>
        <v>-2.69</v>
      </c>
      <c r="H1690" t="str">
        <f>VLOOKUP(Tabel1[[#This Row],[categorie]],Lijst!A:B,2,FALSE)</f>
        <v>Vast</v>
      </c>
      <c r="I1690" t="str">
        <f>IF(OR(AND(F1690="Uitgave", C1690&lt;0), AND(F1690="Inkomst", C1690&gt;0)), "OK", "FOUT")</f>
        <v>OK</v>
      </c>
    </row>
    <row r="1691" spans="1:9" x14ac:dyDescent="0.3">
      <c r="A1691" s="2">
        <v>45769</v>
      </c>
      <c r="B1691" t="str">
        <f>TEXT(A1691,"mmmm ")</f>
        <v xml:space="preserve">april </v>
      </c>
      <c r="C1691">
        <v>-16.98</v>
      </c>
      <c r="D1691" t="s">
        <v>21</v>
      </c>
      <c r="F1691" t="str">
        <f>VLOOKUP(Tabel1[[#This Row],[categorie]],Lijst!A:C,3,FALSE)</f>
        <v>Uitgave</v>
      </c>
      <c r="G1691">
        <f>IF(F1691="Uitgave", -ABS(C1691), ABS(C1691))</f>
        <v>-16.98</v>
      </c>
      <c r="H1691" t="str">
        <f>VLOOKUP(Tabel1[[#This Row],[categorie]],Lijst!A:B,2,FALSE)</f>
        <v>Variabel</v>
      </c>
      <c r="I1691" t="str">
        <f>IF(OR(AND(F1691="Uitgave", C1691&lt;0), AND(F1691="Inkomst", C1691&gt;0)), "OK", "FOUT")</f>
        <v>OK</v>
      </c>
    </row>
    <row r="1692" spans="1:9" x14ac:dyDescent="0.3">
      <c r="A1692" s="2">
        <v>45769</v>
      </c>
      <c r="B1692" t="str">
        <f>TEXT(A1692,"mmmm ")</f>
        <v xml:space="preserve">april </v>
      </c>
      <c r="C1692">
        <v>-5.99</v>
      </c>
      <c r="D1692" t="s">
        <v>21</v>
      </c>
      <c r="F1692" t="str">
        <f>VLOOKUP(Tabel1[[#This Row],[categorie]],Lijst!A:C,3,FALSE)</f>
        <v>Uitgave</v>
      </c>
      <c r="G1692">
        <f>IF(F1692="Uitgave", -ABS(C1692), ABS(C1692))</f>
        <v>-5.99</v>
      </c>
      <c r="H1692" t="str">
        <f>VLOOKUP(Tabel1[[#This Row],[categorie]],Lijst!A:B,2,FALSE)</f>
        <v>Variabel</v>
      </c>
      <c r="I1692" t="str">
        <f>IF(OR(AND(F1692="Uitgave", C1692&lt;0), AND(F1692="Inkomst", C1692&gt;0)), "OK", "FOUT")</f>
        <v>OK</v>
      </c>
    </row>
    <row r="1693" spans="1:9" x14ac:dyDescent="0.3">
      <c r="A1693" s="2">
        <v>45769</v>
      </c>
      <c r="B1693" t="str">
        <f>TEXT(A1693,"mmmm ")</f>
        <v xml:space="preserve">april </v>
      </c>
      <c r="C1693">
        <v>8</v>
      </c>
      <c r="D1693" t="s">
        <v>75</v>
      </c>
      <c r="F1693" t="s">
        <v>65</v>
      </c>
      <c r="G1693">
        <f>IF(F1693="Uitgave", -ABS(C1693), ABS(C1693))</f>
        <v>8</v>
      </c>
      <c r="H1693" t="str">
        <f>VLOOKUP(Tabel1[[#This Row],[categorie]],Lijst!A:B,2,FALSE)</f>
        <v>Variabel</v>
      </c>
      <c r="I1693" t="str">
        <f>IF(OR(AND(F1693="Uitgave", C1693&lt;0), AND(F1693="Inkomst", C1693&gt;0)), "OK", "FOUT")</f>
        <v>OK</v>
      </c>
    </row>
    <row r="1694" spans="1:9" x14ac:dyDescent="0.3">
      <c r="A1694" s="2">
        <v>45769</v>
      </c>
      <c r="B1694" t="str">
        <f>TEXT(A1694,"mmmm ")</f>
        <v xml:space="preserve">april </v>
      </c>
      <c r="C1694">
        <v>-33.549999999999997</v>
      </c>
      <c r="D1694" t="s">
        <v>50</v>
      </c>
      <c r="F1694" t="str">
        <f>VLOOKUP(Tabel1[[#This Row],[categorie]],Lijst!A:C,3,FALSE)</f>
        <v>Uitgave</v>
      </c>
      <c r="G1694">
        <f>IF(F1694="Uitgave", -ABS(C1694), ABS(C1694))</f>
        <v>-33.549999999999997</v>
      </c>
      <c r="H1694" t="str">
        <f>VLOOKUP(Tabel1[[#This Row],[categorie]],Lijst!A:B,2,FALSE)</f>
        <v>Vast</v>
      </c>
      <c r="I1694" t="str">
        <f>IF(OR(AND(F1694="Uitgave", C1694&lt;0), AND(F1694="Inkomst", C1694&gt;0)), "OK", "FOUT")</f>
        <v>OK</v>
      </c>
    </row>
    <row r="1695" spans="1:9" x14ac:dyDescent="0.3">
      <c r="A1695" s="2">
        <v>45769</v>
      </c>
      <c r="B1695" t="str">
        <f>TEXT(A1695,"mmmm ")</f>
        <v xml:space="preserve">april </v>
      </c>
      <c r="C1695">
        <v>-53.29</v>
      </c>
      <c r="D1695" t="s">
        <v>28</v>
      </c>
      <c r="F1695" t="str">
        <f>VLOOKUP(Tabel1[[#This Row],[categorie]],Lijst!A:C,3,FALSE)</f>
        <v>Uitgave</v>
      </c>
      <c r="G1695">
        <f>IF(F1695="Uitgave", -ABS(C1695), ABS(C1695))</f>
        <v>-53.29</v>
      </c>
      <c r="H1695" t="str">
        <f>VLOOKUP(Tabel1[[#This Row],[categorie]],Lijst!A:B,2,FALSE)</f>
        <v>Vast</v>
      </c>
      <c r="I1695" t="str">
        <f>IF(OR(AND(F1695="Uitgave", C1695&lt;0), AND(F1695="Inkomst", C1695&gt;0)), "OK", "FOUT")</f>
        <v>OK</v>
      </c>
    </row>
    <row r="1696" spans="1:9" x14ac:dyDescent="0.3">
      <c r="A1696" s="2">
        <v>45769</v>
      </c>
      <c r="B1696" t="str">
        <f>TEXT(A1696,"mmmm ")</f>
        <v xml:space="preserve">april </v>
      </c>
      <c r="C1696">
        <v>-29.99</v>
      </c>
      <c r="D1696" t="s">
        <v>30</v>
      </c>
      <c r="F1696" t="str">
        <f>VLOOKUP(Tabel1[[#This Row],[categorie]],Lijst!A:C,3,FALSE)</f>
        <v>Uitgave</v>
      </c>
      <c r="G1696">
        <f>IF(F1696="Uitgave", -ABS(C1696), ABS(C1696))</f>
        <v>-29.99</v>
      </c>
      <c r="H1696" t="str">
        <f>VLOOKUP(Tabel1[[#This Row],[categorie]],Lijst!A:B,2,FALSE)</f>
        <v>Vast</v>
      </c>
      <c r="I1696" t="str">
        <f>IF(OR(AND(F1696="Uitgave", C1696&lt;0), AND(F1696="Inkomst", C1696&gt;0)), "OK", "FOUT")</f>
        <v>OK</v>
      </c>
    </row>
    <row r="1697" spans="1:9" x14ac:dyDescent="0.3">
      <c r="A1697" s="2">
        <v>45770</v>
      </c>
      <c r="B1697" t="str">
        <f>TEXT(A1697,"mmmm ")</f>
        <v xml:space="preserve">april </v>
      </c>
      <c r="C1697">
        <v>-32.9</v>
      </c>
      <c r="D1697" t="s">
        <v>9</v>
      </c>
      <c r="F1697" t="s">
        <v>18</v>
      </c>
      <c r="G1697">
        <f>IF(F1697="Uitgave", -ABS(C1697), ABS(C1697))</f>
        <v>-32.9</v>
      </c>
      <c r="H1697" t="str">
        <f>VLOOKUP(Tabel1[[#This Row],[categorie]],Lijst!A:B,2,FALSE)</f>
        <v>Variabel</v>
      </c>
      <c r="I1697" t="str">
        <f>IF(OR(AND(F1697="Uitgave", C1697&lt;0), AND(F1697="Inkomst", C1697&gt;0)), "OK", "FOUT")</f>
        <v>OK</v>
      </c>
    </row>
    <row r="1698" spans="1:9" x14ac:dyDescent="0.3">
      <c r="A1698" s="2">
        <v>45770</v>
      </c>
      <c r="B1698" t="str">
        <f>TEXT(A1698,"mmmm ")</f>
        <v xml:space="preserve">april </v>
      </c>
      <c r="C1698">
        <v>-5.85</v>
      </c>
      <c r="D1698" t="s">
        <v>22</v>
      </c>
      <c r="F1698" t="str">
        <f>VLOOKUP(Tabel1[[#This Row],[categorie]],Lijst!A:C,3,FALSE)</f>
        <v>Uitgave</v>
      </c>
      <c r="G1698">
        <f>IF(F1698="Uitgave", -ABS(C1698), ABS(C1698))</f>
        <v>-5.85</v>
      </c>
      <c r="H1698" t="str">
        <f>VLOOKUP(Tabel1[[#This Row],[categorie]],Lijst!A:B,2,FALSE)</f>
        <v>Variabel</v>
      </c>
      <c r="I1698" t="str">
        <f>IF(OR(AND(F1698="Uitgave", C1698&lt;0), AND(F1698="Inkomst", C1698&gt;0)), "OK", "FOUT")</f>
        <v>OK</v>
      </c>
    </row>
    <row r="1699" spans="1:9" x14ac:dyDescent="0.3">
      <c r="A1699" s="2">
        <v>45770</v>
      </c>
      <c r="B1699" t="str">
        <f>TEXT(A1699,"mmmm ")</f>
        <v xml:space="preserve">april </v>
      </c>
      <c r="C1699">
        <v>-6.55</v>
      </c>
      <c r="D1699" t="s">
        <v>3</v>
      </c>
      <c r="F1699" t="str">
        <f>VLOOKUP(Tabel1[[#This Row],[categorie]],Lijst!A:C,3,FALSE)</f>
        <v>Uitgave</v>
      </c>
      <c r="G1699">
        <f>IF(F1699="Uitgave", -ABS(C1699), ABS(C1699))</f>
        <v>-6.55</v>
      </c>
      <c r="H1699" t="str">
        <f>VLOOKUP(Tabel1[[#This Row],[categorie]],Lijst!A:B,2,FALSE)</f>
        <v>Vast</v>
      </c>
      <c r="I1699" t="str">
        <f>IF(OR(AND(F1699="Uitgave", C1699&lt;0), AND(F1699="Inkomst", C1699&gt;0)), "OK", "FOUT")</f>
        <v>OK</v>
      </c>
    </row>
    <row r="1700" spans="1:9" x14ac:dyDescent="0.3">
      <c r="A1700" s="2">
        <v>45770</v>
      </c>
      <c r="B1700" t="str">
        <f>TEXT(A1700,"mmmm ")</f>
        <v xml:space="preserve">april </v>
      </c>
      <c r="C1700">
        <v>-1.5</v>
      </c>
      <c r="D1700" t="s">
        <v>26</v>
      </c>
      <c r="F1700" t="str">
        <f>VLOOKUP(Tabel1[[#This Row],[categorie]],Lijst!A:C,3,FALSE)</f>
        <v>Uitgave</v>
      </c>
      <c r="G1700">
        <f>IF(F1700="Uitgave", -ABS(C1700), ABS(C1700))</f>
        <v>-1.5</v>
      </c>
      <c r="H1700" t="str">
        <f>VLOOKUP(Tabel1[[#This Row],[categorie]],Lijst!A:B,2,FALSE)</f>
        <v>Variabel</v>
      </c>
      <c r="I1700" t="str">
        <f>IF(OR(AND(F1700="Uitgave", C1700&lt;0), AND(F1700="Inkomst", C1700&gt;0)), "OK", "FOUT")</f>
        <v>OK</v>
      </c>
    </row>
    <row r="1701" spans="1:9" x14ac:dyDescent="0.3">
      <c r="A1701" s="2">
        <v>45770</v>
      </c>
      <c r="B1701" t="str">
        <f>TEXT(A1701,"mmmm ")</f>
        <v xml:space="preserve">april </v>
      </c>
      <c r="C1701">
        <v>-3.7</v>
      </c>
      <c r="D1701" t="s">
        <v>3</v>
      </c>
      <c r="F1701" t="str">
        <f>VLOOKUP(Tabel1[[#This Row],[categorie]],Lijst!A:C,3,FALSE)</f>
        <v>Uitgave</v>
      </c>
      <c r="G1701">
        <f>IF(F1701="Uitgave", -ABS(C1701), ABS(C1701))</f>
        <v>-3.7</v>
      </c>
      <c r="H1701" t="str">
        <f>VLOOKUP(Tabel1[[#This Row],[categorie]],Lijst!A:B,2,FALSE)</f>
        <v>Vast</v>
      </c>
      <c r="I1701" t="str">
        <f>IF(OR(AND(F1701="Uitgave", C1701&lt;0), AND(F1701="Inkomst", C1701&gt;0)), "OK", "FOUT")</f>
        <v>OK</v>
      </c>
    </row>
    <row r="1702" spans="1:9" x14ac:dyDescent="0.3">
      <c r="A1702" s="2">
        <v>45770</v>
      </c>
      <c r="B1702" t="str">
        <f>TEXT(A1702,"mmmm ")</f>
        <v xml:space="preserve">april </v>
      </c>
      <c r="C1702">
        <v>-11.24</v>
      </c>
      <c r="D1702" t="s">
        <v>3</v>
      </c>
      <c r="F1702" t="s">
        <v>18</v>
      </c>
      <c r="G1702">
        <f>IF(F1702="Uitgave", -ABS(C1702), ABS(C1702))</f>
        <v>-11.24</v>
      </c>
      <c r="H1702" t="str">
        <f>VLOOKUP(Tabel1[[#This Row],[categorie]],Lijst!A:B,2,FALSE)</f>
        <v>Vast</v>
      </c>
      <c r="I1702" t="str">
        <f>IF(OR(AND(F1702="Uitgave", C1702&lt;0), AND(F1702="Inkomst", C1702&gt;0)), "OK", "FOUT")</f>
        <v>OK</v>
      </c>
    </row>
    <row r="1703" spans="1:9" x14ac:dyDescent="0.3">
      <c r="A1703" s="2">
        <v>45770</v>
      </c>
      <c r="B1703" t="str">
        <f>TEXT(A1703,"mmmm ")</f>
        <v xml:space="preserve">april </v>
      </c>
      <c r="C1703">
        <v>-14.42</v>
      </c>
      <c r="D1703" t="s">
        <v>3</v>
      </c>
      <c r="F1703" t="s">
        <v>18</v>
      </c>
      <c r="G1703">
        <f>IF(F1703="Uitgave", -ABS(C1703), ABS(C1703))</f>
        <v>-14.42</v>
      </c>
      <c r="H1703" t="str">
        <f>VLOOKUP(Tabel1[[#This Row],[categorie]],Lijst!A:B,2,FALSE)</f>
        <v>Vast</v>
      </c>
      <c r="I1703" t="str">
        <f>IF(OR(AND(F1703="Uitgave", C1703&lt;0), AND(F1703="Inkomst", C1703&gt;0)), "OK", "FOUT")</f>
        <v>OK</v>
      </c>
    </row>
    <row r="1704" spans="1:9" x14ac:dyDescent="0.3">
      <c r="A1704" s="2">
        <v>45770</v>
      </c>
      <c r="B1704" t="str">
        <f>TEXT(A1704,"mmmm ")</f>
        <v xml:space="preserve">april </v>
      </c>
      <c r="C1704">
        <v>7</v>
      </c>
      <c r="D1704" t="s">
        <v>25</v>
      </c>
      <c r="F1704" t="s">
        <v>65</v>
      </c>
      <c r="G1704">
        <f>IF(F1704="Uitgave", -ABS(C1704), ABS(C1704))</f>
        <v>7</v>
      </c>
      <c r="H1704" t="str">
        <f>VLOOKUP(Tabel1[[#This Row],[categorie]],Lijst!A:B,2,FALSE)</f>
        <v>Variabel</v>
      </c>
      <c r="I1704" t="str">
        <f>IF(OR(AND(F1704="Uitgave", C1704&lt;0), AND(F1704="Inkomst", C1704&gt;0)), "OK", "FOUT")</f>
        <v>OK</v>
      </c>
    </row>
    <row r="1705" spans="1:9" x14ac:dyDescent="0.3">
      <c r="A1705" s="2">
        <v>45771</v>
      </c>
      <c r="B1705" t="str">
        <f>TEXT(A1705,"mmmm ")</f>
        <v xml:space="preserve">april </v>
      </c>
      <c r="C1705">
        <v>-1.5</v>
      </c>
      <c r="D1705" t="s">
        <v>26</v>
      </c>
      <c r="F1705" t="str">
        <f>VLOOKUP(Tabel1[[#This Row],[categorie]],Lijst!A:C,3,FALSE)</f>
        <v>Uitgave</v>
      </c>
      <c r="G1705">
        <f>IF(F1705="Uitgave", -ABS(C1705), ABS(C1705))</f>
        <v>-1.5</v>
      </c>
      <c r="H1705" t="str">
        <f>VLOOKUP(Tabel1[[#This Row],[categorie]],Lijst!A:B,2,FALSE)</f>
        <v>Variabel</v>
      </c>
      <c r="I1705" t="str">
        <f>IF(OR(AND(F1705="Uitgave", C1705&lt;0), AND(F1705="Inkomst", C1705&gt;0)), "OK", "FOUT")</f>
        <v>OK</v>
      </c>
    </row>
    <row r="1706" spans="1:9" x14ac:dyDescent="0.3">
      <c r="A1706" s="2">
        <v>45771</v>
      </c>
      <c r="B1706" t="str">
        <f>TEXT(A1706,"mmmm ")</f>
        <v xml:space="preserve">april </v>
      </c>
      <c r="C1706">
        <v>-1.5</v>
      </c>
      <c r="D1706" t="s">
        <v>26</v>
      </c>
      <c r="F1706" t="str">
        <f>VLOOKUP(Tabel1[[#This Row],[categorie]],Lijst!A:C,3,FALSE)</f>
        <v>Uitgave</v>
      </c>
      <c r="G1706">
        <f>IF(F1706="Uitgave", -ABS(C1706), ABS(C1706))</f>
        <v>-1.5</v>
      </c>
      <c r="H1706" t="str">
        <f>VLOOKUP(Tabel1[[#This Row],[categorie]],Lijst!A:B,2,FALSE)</f>
        <v>Variabel</v>
      </c>
      <c r="I1706" t="str">
        <f>IF(OR(AND(F1706="Uitgave", C1706&lt;0), AND(F1706="Inkomst", C1706&gt;0)), "OK", "FOUT")</f>
        <v>OK</v>
      </c>
    </row>
    <row r="1707" spans="1:9" x14ac:dyDescent="0.3">
      <c r="A1707" s="2">
        <v>45771</v>
      </c>
      <c r="B1707" t="str">
        <f>TEXT(A1707,"mmmm ")</f>
        <v xml:space="preserve">april </v>
      </c>
      <c r="C1707">
        <v>-12.84</v>
      </c>
      <c r="D1707" t="s">
        <v>3</v>
      </c>
      <c r="F1707" t="s">
        <v>18</v>
      </c>
      <c r="G1707">
        <f>IF(F1707="Uitgave", -ABS(C1707), ABS(C1707))</f>
        <v>-12.84</v>
      </c>
      <c r="H1707" t="str">
        <f>VLOOKUP(Tabel1[[#This Row],[categorie]],Lijst!A:B,2,FALSE)</f>
        <v>Vast</v>
      </c>
      <c r="I1707" t="str">
        <f>IF(OR(AND(F1707="Uitgave", C1707&lt;0), AND(F1707="Inkomst", C1707&gt;0)), "OK", "FOUT")</f>
        <v>OK</v>
      </c>
    </row>
    <row r="1708" spans="1:9" x14ac:dyDescent="0.3">
      <c r="A1708" s="2">
        <v>45772</v>
      </c>
      <c r="B1708" t="str">
        <f>TEXT(A1708,"mmmm ")</f>
        <v xml:space="preserve">april </v>
      </c>
      <c r="C1708">
        <v>-4</v>
      </c>
      <c r="D1708" t="s">
        <v>82</v>
      </c>
      <c r="F1708" t="s">
        <v>18</v>
      </c>
      <c r="G1708">
        <f>IF(F1708="Uitgave", -ABS(C1708), ABS(C1708))</f>
        <v>-4</v>
      </c>
      <c r="H1708" t="str">
        <f>VLOOKUP(Tabel1[[#This Row],[categorie]],Lijst!A:B,2,FALSE)</f>
        <v>Vast</v>
      </c>
      <c r="I1708" t="str">
        <f>IF(OR(AND(F1708="Uitgave", C1708&lt;0), AND(F1708="Inkomst", C1708&gt;0)), "OK", "FOUT")</f>
        <v>OK</v>
      </c>
    </row>
    <row r="1709" spans="1:9" x14ac:dyDescent="0.3">
      <c r="A1709" s="2">
        <v>45772</v>
      </c>
      <c r="B1709" t="str">
        <f>TEXT(A1709,"mmmm ")</f>
        <v xml:space="preserve">april </v>
      </c>
      <c r="C1709">
        <v>-4.0999999999999996</v>
      </c>
      <c r="D1709" t="s">
        <v>3</v>
      </c>
      <c r="F1709" t="str">
        <f>VLOOKUP(Tabel1[[#This Row],[categorie]],Lijst!A:C,3,FALSE)</f>
        <v>Uitgave</v>
      </c>
      <c r="G1709">
        <f>IF(F1709="Uitgave", -ABS(C1709), ABS(C1709))</f>
        <v>-4.0999999999999996</v>
      </c>
      <c r="H1709" t="str">
        <f>VLOOKUP(Tabel1[[#This Row],[categorie]],Lijst!A:B,2,FALSE)</f>
        <v>Vast</v>
      </c>
      <c r="I1709" t="str">
        <f>IF(OR(AND(F1709="Uitgave", C1709&lt;0), AND(F1709="Inkomst", C1709&gt;0)), "OK", "FOUT")</f>
        <v>OK</v>
      </c>
    </row>
    <row r="1710" spans="1:9" x14ac:dyDescent="0.3">
      <c r="A1710" s="2">
        <v>45772</v>
      </c>
      <c r="B1710" t="str">
        <f>TEXT(A1710,"mmmm ")</f>
        <v xml:space="preserve">april </v>
      </c>
      <c r="C1710">
        <v>-1.5</v>
      </c>
      <c r="D1710" t="s">
        <v>26</v>
      </c>
      <c r="F1710" t="str">
        <f>VLOOKUP(Tabel1[[#This Row],[categorie]],Lijst!A:C,3,FALSE)</f>
        <v>Uitgave</v>
      </c>
      <c r="G1710">
        <f>IF(F1710="Uitgave", -ABS(C1710), ABS(C1710))</f>
        <v>-1.5</v>
      </c>
      <c r="H1710" t="str">
        <f>VLOOKUP(Tabel1[[#This Row],[categorie]],Lijst!A:B,2,FALSE)</f>
        <v>Variabel</v>
      </c>
      <c r="I1710" t="str">
        <f>IF(OR(AND(F1710="Uitgave", C1710&lt;0), AND(F1710="Inkomst", C1710&gt;0)), "OK", "FOUT")</f>
        <v>OK</v>
      </c>
    </row>
    <row r="1711" spans="1:9" x14ac:dyDescent="0.3">
      <c r="A1711" s="2">
        <v>45772</v>
      </c>
      <c r="B1711" t="str">
        <f>TEXT(A1711,"mmmm ")</f>
        <v xml:space="preserve">april </v>
      </c>
      <c r="C1711">
        <v>-1.1000000000000001</v>
      </c>
      <c r="D1711" t="s">
        <v>26</v>
      </c>
      <c r="F1711" t="str">
        <f>VLOOKUP(Tabel1[[#This Row],[categorie]],Lijst!A:C,3,FALSE)</f>
        <v>Uitgave</v>
      </c>
      <c r="G1711">
        <f>IF(F1711="Uitgave", -ABS(C1711), ABS(C1711))</f>
        <v>-1.1000000000000001</v>
      </c>
      <c r="H1711" t="str">
        <f>VLOOKUP(Tabel1[[#This Row],[categorie]],Lijst!A:B,2,FALSE)</f>
        <v>Variabel</v>
      </c>
      <c r="I1711" t="str">
        <f>IF(OR(AND(F1711="Uitgave", C1711&lt;0), AND(F1711="Inkomst", C1711&gt;0)), "OK", "FOUT")</f>
        <v>OK</v>
      </c>
    </row>
    <row r="1712" spans="1:9" x14ac:dyDescent="0.3">
      <c r="A1712" s="2">
        <v>45772</v>
      </c>
      <c r="B1712" t="str">
        <f>TEXT(A1712,"mmmm ")</f>
        <v xml:space="preserve">april </v>
      </c>
      <c r="C1712">
        <v>-18.91</v>
      </c>
      <c r="D1712" t="s">
        <v>3</v>
      </c>
      <c r="F1712" t="s">
        <v>18</v>
      </c>
      <c r="G1712">
        <f>IF(F1712="Uitgave", -ABS(C1712), ABS(C1712))</f>
        <v>-18.91</v>
      </c>
      <c r="H1712" t="str">
        <f>VLOOKUP(Tabel1[[#This Row],[categorie]],Lijst!A:B,2,FALSE)</f>
        <v>Vast</v>
      </c>
      <c r="I1712" t="str">
        <f>IF(OR(AND(F1712="Uitgave", C1712&lt;0), AND(F1712="Inkomst", C1712&gt;0)), "OK", "FOUT")</f>
        <v>OK</v>
      </c>
    </row>
    <row r="1713" spans="1:9" x14ac:dyDescent="0.3">
      <c r="A1713" s="2">
        <v>45772</v>
      </c>
      <c r="B1713" t="str">
        <f>TEXT(A1713,"mmmm ")</f>
        <v xml:space="preserve">april </v>
      </c>
      <c r="C1713">
        <v>-30.99</v>
      </c>
      <c r="D1713" t="s">
        <v>45</v>
      </c>
      <c r="F1713" t="str">
        <f>VLOOKUP(Tabel1[[#This Row],[categorie]],Lijst!A:C,3,FALSE)</f>
        <v>Uitgave</v>
      </c>
      <c r="G1713">
        <f>IF(F1713="Uitgave", -ABS(C1713), ABS(C1713))</f>
        <v>-30.99</v>
      </c>
      <c r="H1713" t="str">
        <f>VLOOKUP(Tabel1[[#This Row],[categorie]],Lijst!A:B,2,FALSE)</f>
        <v>Variabel</v>
      </c>
      <c r="I1713" t="str">
        <f>IF(OR(AND(F1713="Uitgave", C1713&lt;0), AND(F1713="Inkomst", C1713&gt;0)), "OK", "FOUT")</f>
        <v>OK</v>
      </c>
    </row>
    <row r="1714" spans="1:9" x14ac:dyDescent="0.3">
      <c r="A1714" s="2">
        <v>45772</v>
      </c>
      <c r="B1714" t="str">
        <f>TEXT(A1714,"mmmm ")</f>
        <v xml:space="preserve">april </v>
      </c>
      <c r="C1714">
        <v>-113.49</v>
      </c>
      <c r="D1714" t="s">
        <v>28</v>
      </c>
      <c r="F1714" t="str">
        <f>VLOOKUP(Tabel1[[#This Row],[categorie]],Lijst!A:C,3,FALSE)</f>
        <v>Uitgave</v>
      </c>
      <c r="G1714">
        <f>IF(F1714="Uitgave", -ABS(C1714), ABS(C1714))</f>
        <v>-113.49</v>
      </c>
      <c r="H1714" t="str">
        <f>VLOOKUP(Tabel1[[#This Row],[categorie]],Lijst!A:B,2,FALSE)</f>
        <v>Vast</v>
      </c>
      <c r="I1714" t="str">
        <f>IF(OR(AND(F1714="Uitgave", C1714&lt;0), AND(F1714="Inkomst", C1714&gt;0)), "OK", "FOUT")</f>
        <v>OK</v>
      </c>
    </row>
    <row r="1715" spans="1:9" x14ac:dyDescent="0.3">
      <c r="A1715" s="2">
        <v>45773</v>
      </c>
      <c r="B1715" t="str">
        <f>TEXT(A1715,"mmmm ")</f>
        <v xml:space="preserve">april </v>
      </c>
      <c r="C1715">
        <v>-10</v>
      </c>
      <c r="D1715" t="s">
        <v>21</v>
      </c>
      <c r="F1715" t="str">
        <f>VLOOKUP(Tabel1[[#This Row],[categorie]],Lijst!A:C,3,FALSE)</f>
        <v>Uitgave</v>
      </c>
      <c r="G1715">
        <f>IF(F1715="Uitgave", -ABS(C1715), ABS(C1715))</f>
        <v>-10</v>
      </c>
      <c r="H1715" t="str">
        <f>VLOOKUP(Tabel1[[#This Row],[categorie]],Lijst!A:B,2,FALSE)</f>
        <v>Variabel</v>
      </c>
      <c r="I1715" t="str">
        <f>IF(OR(AND(F1715="Uitgave", C1715&lt;0), AND(F1715="Inkomst", C1715&gt;0)), "OK", "FOUT")</f>
        <v>OK</v>
      </c>
    </row>
    <row r="1716" spans="1:9" x14ac:dyDescent="0.3">
      <c r="A1716" s="2">
        <v>45773</v>
      </c>
      <c r="B1716" t="str">
        <f>TEXT(A1716,"mmmm ")</f>
        <v xml:space="preserve">april </v>
      </c>
      <c r="C1716">
        <v>-25</v>
      </c>
      <c r="D1716" t="s">
        <v>43</v>
      </c>
      <c r="F1716" t="str">
        <f>VLOOKUP(Tabel1[[#This Row],[categorie]],Lijst!A:C,3,FALSE)</f>
        <v>Uitgave</v>
      </c>
      <c r="G1716">
        <f>IF(F1716="Uitgave", -ABS(C1716), ABS(C1716))</f>
        <v>-25</v>
      </c>
      <c r="H1716" t="str">
        <f>VLOOKUP(Tabel1[[#This Row],[categorie]],Lijst!A:B,2,FALSE)</f>
        <v>Vast</v>
      </c>
      <c r="I1716" t="str">
        <f>IF(OR(AND(F1716="Uitgave", C1716&lt;0), AND(F1716="Inkomst", C1716&gt;0)), "OK", "FOUT")</f>
        <v>OK</v>
      </c>
    </row>
    <row r="1717" spans="1:9" x14ac:dyDescent="0.3">
      <c r="A1717" s="2">
        <v>45774</v>
      </c>
      <c r="B1717" t="str">
        <f>TEXT(A1717,"mmmm ")</f>
        <v xml:space="preserve">april </v>
      </c>
      <c r="C1717">
        <v>-21.78</v>
      </c>
      <c r="D1717" t="s">
        <v>48</v>
      </c>
      <c r="F1717" t="s">
        <v>18</v>
      </c>
      <c r="G1717">
        <f>IF(F1717="Uitgave", -ABS(C1717), ABS(C1717))</f>
        <v>-21.78</v>
      </c>
      <c r="H1717" t="str">
        <f>VLOOKUP(Tabel1[[#This Row],[categorie]],Lijst!A:B,2,FALSE)</f>
        <v>Variabel</v>
      </c>
      <c r="I1717" t="str">
        <f>IF(OR(AND(F1717="Uitgave", C1717&lt;0), AND(F1717="Inkomst", C1717&gt;0)), "OK", "FOUT")</f>
        <v>OK</v>
      </c>
    </row>
    <row r="1718" spans="1:9" x14ac:dyDescent="0.3">
      <c r="A1718" s="2">
        <v>45774</v>
      </c>
      <c r="B1718" t="str">
        <f>TEXT(A1718,"mmmm ")</f>
        <v xml:space="preserve">april </v>
      </c>
      <c r="C1718">
        <v>-16.2</v>
      </c>
      <c r="D1718" t="s">
        <v>9</v>
      </c>
      <c r="F1718" t="s">
        <v>18</v>
      </c>
      <c r="G1718">
        <f>IF(F1718="Uitgave", -ABS(C1718), ABS(C1718))</f>
        <v>-16.2</v>
      </c>
      <c r="H1718" t="str">
        <f>VLOOKUP(Tabel1[[#This Row],[categorie]],Lijst!A:B,2,FALSE)</f>
        <v>Variabel</v>
      </c>
      <c r="I1718" t="str">
        <f>IF(OR(AND(F1718="Uitgave", C1718&lt;0), AND(F1718="Inkomst", C1718&gt;0)), "OK", "FOUT")</f>
        <v>OK</v>
      </c>
    </row>
    <row r="1719" spans="1:9" x14ac:dyDescent="0.3">
      <c r="A1719" s="2">
        <v>45774</v>
      </c>
      <c r="B1719" t="str">
        <f>TEXT(A1719,"mmmm ")</f>
        <v xml:space="preserve">april </v>
      </c>
      <c r="C1719">
        <v>-6.4</v>
      </c>
      <c r="D1719" t="s">
        <v>9</v>
      </c>
      <c r="F1719" t="s">
        <v>18</v>
      </c>
      <c r="G1719">
        <f>IF(F1719="Uitgave", -ABS(C1719), ABS(C1719))</f>
        <v>-6.4</v>
      </c>
      <c r="H1719" t="str">
        <f>VLOOKUP(Tabel1[[#This Row],[categorie]],Lijst!A:B,2,FALSE)</f>
        <v>Variabel</v>
      </c>
      <c r="I1719" t="str">
        <f>IF(OR(AND(F1719="Uitgave", C1719&lt;0), AND(F1719="Inkomst", C1719&gt;0)), "OK", "FOUT")</f>
        <v>OK</v>
      </c>
    </row>
    <row r="1720" spans="1:9" x14ac:dyDescent="0.3">
      <c r="A1720" s="2">
        <v>45775</v>
      </c>
      <c r="B1720" t="str">
        <f>TEXT(A1720,"mmmm ")</f>
        <v xml:space="preserve">april </v>
      </c>
      <c r="C1720">
        <v>-3</v>
      </c>
      <c r="D1720" t="s">
        <v>75</v>
      </c>
      <c r="F1720" t="s">
        <v>18</v>
      </c>
      <c r="G1720">
        <f>IF(F1720="Uitgave", -ABS(C1720), ABS(C1720))</f>
        <v>-3</v>
      </c>
      <c r="H1720" t="str">
        <f>VLOOKUP(Tabel1[[#This Row],[categorie]],Lijst!A:B,2,FALSE)</f>
        <v>Variabel</v>
      </c>
      <c r="I1720" t="str">
        <f>IF(OR(AND(F1720="Uitgave", C1720&lt;0), AND(F1720="Inkomst", C1720&gt;0)), "OK", "FOUT")</f>
        <v>OK</v>
      </c>
    </row>
    <row r="1721" spans="1:9" x14ac:dyDescent="0.3">
      <c r="A1721" s="2">
        <v>45775</v>
      </c>
      <c r="B1721" t="str">
        <f>TEXT(A1721,"mmmm ")</f>
        <v xml:space="preserve">april </v>
      </c>
      <c r="C1721">
        <v>-28.71</v>
      </c>
      <c r="D1721" t="s">
        <v>3</v>
      </c>
      <c r="F1721" t="s">
        <v>18</v>
      </c>
      <c r="G1721">
        <f>IF(F1721="Uitgave", -ABS(C1721), ABS(C1721))</f>
        <v>-28.71</v>
      </c>
      <c r="H1721" t="str">
        <f>VLOOKUP(Tabel1[[#This Row],[categorie]],Lijst!A:B,2,FALSE)</f>
        <v>Vast</v>
      </c>
      <c r="I1721" t="str">
        <f>IF(OR(AND(F1721="Uitgave", C1721&lt;0), AND(F1721="Inkomst", C1721&gt;0)), "OK", "FOUT")</f>
        <v>OK</v>
      </c>
    </row>
    <row r="1722" spans="1:9" x14ac:dyDescent="0.3">
      <c r="A1722" s="2">
        <v>45775</v>
      </c>
      <c r="B1722" t="str">
        <f>TEXT(A1722,"mmmm ")</f>
        <v xml:space="preserve">april </v>
      </c>
      <c r="C1722">
        <v>-23.05</v>
      </c>
      <c r="D1722" t="s">
        <v>3</v>
      </c>
      <c r="F1722" t="s">
        <v>18</v>
      </c>
      <c r="G1722">
        <f>IF(F1722="Uitgave", -ABS(C1722), ABS(C1722))</f>
        <v>-23.05</v>
      </c>
      <c r="H1722" t="str">
        <f>VLOOKUP(Tabel1[[#This Row],[categorie]],Lijst!A:B,2,FALSE)</f>
        <v>Vast</v>
      </c>
      <c r="I1722" t="str">
        <f>IF(OR(AND(F1722="Uitgave", C1722&lt;0), AND(F1722="Inkomst", C1722&gt;0)), "OK", "FOUT")</f>
        <v>OK</v>
      </c>
    </row>
    <row r="1723" spans="1:9" x14ac:dyDescent="0.3">
      <c r="A1723" s="2">
        <v>45775</v>
      </c>
      <c r="B1723" t="str">
        <f>TEXT(A1723,"mmmm ")</f>
        <v xml:space="preserve">april </v>
      </c>
      <c r="C1723">
        <v>-5.25</v>
      </c>
      <c r="D1723" t="s">
        <v>3</v>
      </c>
      <c r="F1723" t="str">
        <f>VLOOKUP(Tabel1[[#This Row],[categorie]],Lijst!A:C,3,FALSE)</f>
        <v>Uitgave</v>
      </c>
      <c r="G1723">
        <f>IF(F1723="Uitgave", -ABS(C1723), ABS(C1723))</f>
        <v>-5.25</v>
      </c>
      <c r="H1723" t="str">
        <f>VLOOKUP(Tabel1[[#This Row],[categorie]],Lijst!A:B,2,FALSE)</f>
        <v>Vast</v>
      </c>
      <c r="I1723" t="str">
        <f>IF(OR(AND(F1723="Uitgave", C1723&lt;0), AND(F1723="Inkomst", C1723&gt;0)), "OK", "FOUT")</f>
        <v>OK</v>
      </c>
    </row>
    <row r="1724" spans="1:9" x14ac:dyDescent="0.3">
      <c r="A1724" s="2">
        <v>45775</v>
      </c>
      <c r="B1724" t="str">
        <f>TEXT(A1724,"mmmm ")</f>
        <v xml:space="preserve">april </v>
      </c>
      <c r="C1724">
        <v>-17</v>
      </c>
      <c r="D1724" t="s">
        <v>3</v>
      </c>
      <c r="F1724" t="str">
        <f>VLOOKUP(Tabel1[[#This Row],[categorie]],Lijst!A:C,3,FALSE)</f>
        <v>Uitgave</v>
      </c>
      <c r="G1724">
        <f>IF(F1724="Uitgave", -ABS(C1724), ABS(C1724))</f>
        <v>-17</v>
      </c>
      <c r="H1724" t="str">
        <f>VLOOKUP(Tabel1[[#This Row],[categorie]],Lijst!A:B,2,FALSE)</f>
        <v>Vast</v>
      </c>
      <c r="I1724" t="str">
        <f>IF(OR(AND(F1724="Uitgave", C1724&lt;0), AND(F1724="Inkomst", C1724&gt;0)), "OK", "FOUT")</f>
        <v>OK</v>
      </c>
    </row>
    <row r="1725" spans="1:9" x14ac:dyDescent="0.3">
      <c r="A1725" s="2">
        <v>45775</v>
      </c>
      <c r="B1725" t="str">
        <f>TEXT(A1725,"mmmm ")</f>
        <v xml:space="preserve">april </v>
      </c>
      <c r="C1725">
        <v>-6</v>
      </c>
      <c r="D1725" t="s">
        <v>75</v>
      </c>
      <c r="F1725" t="s">
        <v>18</v>
      </c>
      <c r="G1725">
        <f>IF(F1725="Uitgave", -ABS(C1725), ABS(C1725))</f>
        <v>-6</v>
      </c>
      <c r="H1725" t="str">
        <f>VLOOKUP(Tabel1[[#This Row],[categorie]],Lijst!A:B,2,FALSE)</f>
        <v>Variabel</v>
      </c>
      <c r="I1725" t="str">
        <f>IF(OR(AND(F1725="Uitgave", C1725&lt;0), AND(F1725="Inkomst", C1725&gt;0)), "OK", "FOUT")</f>
        <v>OK</v>
      </c>
    </row>
    <row r="1726" spans="1:9" x14ac:dyDescent="0.3">
      <c r="A1726" s="2">
        <v>45775</v>
      </c>
      <c r="B1726" t="str">
        <f>TEXT(A1726,"mmmm ")</f>
        <v xml:space="preserve">april </v>
      </c>
      <c r="C1726">
        <v>-3</v>
      </c>
      <c r="D1726" t="s">
        <v>22</v>
      </c>
      <c r="F1726" t="str">
        <f>VLOOKUP(Tabel1[[#This Row],[categorie]],Lijst!A:C,3,FALSE)</f>
        <v>Uitgave</v>
      </c>
      <c r="G1726">
        <f>IF(F1726="Uitgave", -ABS(C1726), ABS(C1726))</f>
        <v>-3</v>
      </c>
      <c r="H1726" t="str">
        <f>VLOOKUP(Tabel1[[#This Row],[categorie]],Lijst!A:B,2,FALSE)</f>
        <v>Variabel</v>
      </c>
      <c r="I1726" t="str">
        <f>IF(OR(AND(F1726="Uitgave", C1726&lt;0), AND(F1726="Inkomst", C1726&gt;0)), "OK", "FOUT")</f>
        <v>OK</v>
      </c>
    </row>
    <row r="1727" spans="1:9" x14ac:dyDescent="0.3">
      <c r="A1727" s="2">
        <v>45775</v>
      </c>
      <c r="B1727" t="str">
        <f>TEXT(A1727,"mmmm ")</f>
        <v xml:space="preserve">april </v>
      </c>
      <c r="C1727">
        <v>-5</v>
      </c>
      <c r="D1727" t="s">
        <v>75</v>
      </c>
      <c r="F1727" t="s">
        <v>18</v>
      </c>
      <c r="G1727">
        <f>IF(F1727="Uitgave", -ABS(C1727), ABS(C1727))</f>
        <v>-5</v>
      </c>
      <c r="H1727" t="str">
        <f>VLOOKUP(Tabel1[[#This Row],[categorie]],Lijst!A:B,2,FALSE)</f>
        <v>Variabel</v>
      </c>
      <c r="I1727" t="str">
        <f>IF(OR(AND(F1727="Uitgave", C1727&lt;0), AND(F1727="Inkomst", C1727&gt;0)), "OK", "FOUT")</f>
        <v>OK</v>
      </c>
    </row>
    <row r="1728" spans="1:9" x14ac:dyDescent="0.3">
      <c r="A1728" s="2">
        <v>45775</v>
      </c>
      <c r="B1728" t="str">
        <f>TEXT(A1728,"mmmm ")</f>
        <v xml:space="preserve">april </v>
      </c>
      <c r="C1728">
        <v>-10</v>
      </c>
      <c r="D1728" t="s">
        <v>21</v>
      </c>
      <c r="F1728" t="str">
        <f>VLOOKUP(Tabel1[[#This Row],[categorie]],Lijst!A:C,3,FALSE)</f>
        <v>Uitgave</v>
      </c>
      <c r="G1728">
        <f>IF(F1728="Uitgave", -ABS(C1728), ABS(C1728))</f>
        <v>-10</v>
      </c>
      <c r="H1728" t="str">
        <f>VLOOKUP(Tabel1[[#This Row],[categorie]],Lijst!A:B,2,FALSE)</f>
        <v>Variabel</v>
      </c>
      <c r="I1728" t="str">
        <f>IF(OR(AND(F1728="Uitgave", C1728&lt;0), AND(F1728="Inkomst", C1728&gt;0)), "OK", "FOUT")</f>
        <v>OK</v>
      </c>
    </row>
    <row r="1729" spans="1:9" x14ac:dyDescent="0.3">
      <c r="A1729" s="2">
        <v>45775</v>
      </c>
      <c r="B1729" t="str">
        <f>TEXT(A1729,"mmmm ")</f>
        <v xml:space="preserve">april </v>
      </c>
      <c r="C1729">
        <v>-8</v>
      </c>
      <c r="D1729" t="s">
        <v>21</v>
      </c>
      <c r="F1729" t="str">
        <f>VLOOKUP(Tabel1[[#This Row],[categorie]],Lijst!A:C,3,FALSE)</f>
        <v>Uitgave</v>
      </c>
      <c r="G1729">
        <f>IF(F1729="Uitgave", -ABS(C1729), ABS(C1729))</f>
        <v>-8</v>
      </c>
      <c r="H1729" t="str">
        <f>VLOOKUP(Tabel1[[#This Row],[categorie]],Lijst!A:B,2,FALSE)</f>
        <v>Variabel</v>
      </c>
      <c r="I1729" t="str">
        <f>IF(OR(AND(F1729="Uitgave", C1729&lt;0), AND(F1729="Inkomst", C1729&gt;0)), "OK", "FOUT")</f>
        <v>OK</v>
      </c>
    </row>
    <row r="1730" spans="1:9" x14ac:dyDescent="0.3">
      <c r="A1730" s="2">
        <v>45775</v>
      </c>
      <c r="B1730" t="str">
        <f>TEXT(A1730,"mmmm ")</f>
        <v xml:space="preserve">april </v>
      </c>
      <c r="C1730">
        <v>-1.5</v>
      </c>
      <c r="D1730" t="s">
        <v>26</v>
      </c>
      <c r="F1730" t="str">
        <f>VLOOKUP(Tabel1[[#This Row],[categorie]],Lijst!A:C,3,FALSE)</f>
        <v>Uitgave</v>
      </c>
      <c r="G1730">
        <f>IF(F1730="Uitgave", -ABS(C1730), ABS(C1730))</f>
        <v>-1.5</v>
      </c>
      <c r="H1730" t="str">
        <f>VLOOKUP(Tabel1[[#This Row],[categorie]],Lijst!A:B,2,FALSE)</f>
        <v>Variabel</v>
      </c>
      <c r="I1730" t="str">
        <f>IF(OR(AND(F1730="Uitgave", C1730&lt;0), AND(F1730="Inkomst", C1730&gt;0)), "OK", "FOUT")</f>
        <v>OK</v>
      </c>
    </row>
    <row r="1731" spans="1:9" x14ac:dyDescent="0.3">
      <c r="A1731" s="2">
        <v>45775</v>
      </c>
      <c r="B1731" t="str">
        <f>TEXT(A1731,"mmmm ")</f>
        <v xml:space="preserve">april </v>
      </c>
      <c r="C1731">
        <v>-1.5</v>
      </c>
      <c r="D1731" t="s">
        <v>26</v>
      </c>
      <c r="F1731" t="str">
        <f>VLOOKUP(Tabel1[[#This Row],[categorie]],Lijst!A:C,3,FALSE)</f>
        <v>Uitgave</v>
      </c>
      <c r="G1731">
        <f>IF(F1731="Uitgave", -ABS(C1731), ABS(C1731))</f>
        <v>-1.5</v>
      </c>
      <c r="H1731" t="str">
        <f>VLOOKUP(Tabel1[[#This Row],[categorie]],Lijst!A:B,2,FALSE)</f>
        <v>Variabel</v>
      </c>
      <c r="I1731" t="str">
        <f>IF(OR(AND(F1731="Uitgave", C1731&lt;0), AND(F1731="Inkomst", C1731&gt;0)), "OK", "FOUT")</f>
        <v>OK</v>
      </c>
    </row>
    <row r="1732" spans="1:9" x14ac:dyDescent="0.3">
      <c r="A1732" s="2">
        <v>45775</v>
      </c>
      <c r="B1732" t="str">
        <f>TEXT(A1732,"mmmm ")</f>
        <v xml:space="preserve">april </v>
      </c>
      <c r="C1732">
        <v>-1.1000000000000001</v>
      </c>
      <c r="D1732" t="s">
        <v>26</v>
      </c>
      <c r="F1732" t="str">
        <f>VLOOKUP(Tabel1[[#This Row],[categorie]],Lijst!A:C,3,FALSE)</f>
        <v>Uitgave</v>
      </c>
      <c r="G1732">
        <f>IF(F1732="Uitgave", -ABS(C1732), ABS(C1732))</f>
        <v>-1.1000000000000001</v>
      </c>
      <c r="H1732" t="str">
        <f>VLOOKUP(Tabel1[[#This Row],[categorie]],Lijst!A:B,2,FALSE)</f>
        <v>Variabel</v>
      </c>
      <c r="I1732" t="str">
        <f>IF(OR(AND(F1732="Uitgave", C1732&lt;0), AND(F1732="Inkomst", C1732&gt;0)), "OK", "FOUT")</f>
        <v>OK</v>
      </c>
    </row>
    <row r="1733" spans="1:9" x14ac:dyDescent="0.3">
      <c r="A1733" s="2">
        <v>45775</v>
      </c>
      <c r="B1733" t="str">
        <f>TEXT(A1733,"mmmm ")</f>
        <v xml:space="preserve">april </v>
      </c>
      <c r="C1733">
        <v>-1.5</v>
      </c>
      <c r="D1733" t="s">
        <v>26</v>
      </c>
      <c r="F1733" t="str">
        <f>VLOOKUP(Tabel1[[#This Row],[categorie]],Lijst!A:C,3,FALSE)</f>
        <v>Uitgave</v>
      </c>
      <c r="G1733">
        <f>IF(F1733="Uitgave", -ABS(C1733), ABS(C1733))</f>
        <v>-1.5</v>
      </c>
      <c r="H1733" t="str">
        <f>VLOOKUP(Tabel1[[#This Row],[categorie]],Lijst!A:B,2,FALSE)</f>
        <v>Variabel</v>
      </c>
      <c r="I1733" t="str">
        <f>IF(OR(AND(F1733="Uitgave", C1733&lt;0), AND(F1733="Inkomst", C1733&gt;0)), "OK", "FOUT")</f>
        <v>OK</v>
      </c>
    </row>
    <row r="1734" spans="1:9" x14ac:dyDescent="0.3">
      <c r="A1734" s="2">
        <v>45775</v>
      </c>
      <c r="B1734" t="str">
        <f>TEXT(A1734,"mmmm ")</f>
        <v xml:space="preserve">april </v>
      </c>
      <c r="C1734">
        <v>-8.42</v>
      </c>
      <c r="D1734" t="s">
        <v>3</v>
      </c>
      <c r="F1734" t="s">
        <v>18</v>
      </c>
      <c r="G1734">
        <f>IF(F1734="Uitgave", -ABS(C1734), ABS(C1734))</f>
        <v>-8.42</v>
      </c>
      <c r="H1734" t="str">
        <f>VLOOKUP(Tabel1[[#This Row],[categorie]],Lijst!A:B,2,FALSE)</f>
        <v>Vast</v>
      </c>
      <c r="I1734" t="str">
        <f>IF(OR(AND(F1734="Uitgave", C1734&lt;0), AND(F1734="Inkomst", C1734&gt;0)), "OK", "FOUT")</f>
        <v>OK</v>
      </c>
    </row>
    <row r="1735" spans="1:9" x14ac:dyDescent="0.3">
      <c r="A1735" s="2">
        <v>45775</v>
      </c>
      <c r="B1735" t="str">
        <f>TEXT(A1735,"mmmm ")</f>
        <v xml:space="preserve">april </v>
      </c>
      <c r="C1735">
        <v>-14.99</v>
      </c>
      <c r="D1735" t="s">
        <v>30</v>
      </c>
      <c r="F1735" t="str">
        <f>VLOOKUP(Tabel1[[#This Row],[categorie]],Lijst!A:C,3,FALSE)</f>
        <v>Uitgave</v>
      </c>
      <c r="G1735">
        <f>IF(F1735="Uitgave", -ABS(C1735), ABS(C1735))</f>
        <v>-14.99</v>
      </c>
      <c r="H1735" t="str">
        <f>VLOOKUP(Tabel1[[#This Row],[categorie]],Lijst!A:B,2,FALSE)</f>
        <v>Vast</v>
      </c>
      <c r="I1735" t="str">
        <f>IF(OR(AND(F1735="Uitgave", C1735&lt;0), AND(F1735="Inkomst", C1735&gt;0)), "OK", "FOUT")</f>
        <v>OK</v>
      </c>
    </row>
    <row r="1736" spans="1:9" x14ac:dyDescent="0.3">
      <c r="A1736" s="2">
        <v>45776</v>
      </c>
      <c r="B1736" t="str">
        <f>TEXT(A1736,"mmmm ")</f>
        <v xml:space="preserve">april </v>
      </c>
      <c r="C1736">
        <v>-0.9</v>
      </c>
      <c r="D1736" t="s">
        <v>26</v>
      </c>
      <c r="F1736" t="str">
        <f>VLOOKUP(Tabel1[[#This Row],[categorie]],Lijst!A:C,3,FALSE)</f>
        <v>Uitgave</v>
      </c>
      <c r="G1736">
        <f>IF(F1736="Uitgave", -ABS(C1736), ABS(C1736))</f>
        <v>-0.9</v>
      </c>
      <c r="H1736" t="str">
        <f>VLOOKUP(Tabel1[[#This Row],[categorie]],Lijst!A:B,2,FALSE)</f>
        <v>Variabel</v>
      </c>
      <c r="I1736" t="str">
        <f>IF(OR(AND(F1736="Uitgave", C1736&lt;0), AND(F1736="Inkomst", C1736&gt;0)), "OK", "FOUT")</f>
        <v>OK</v>
      </c>
    </row>
    <row r="1737" spans="1:9" x14ac:dyDescent="0.3">
      <c r="A1737" s="2">
        <v>45776</v>
      </c>
      <c r="B1737" t="str">
        <f>TEXT(A1737,"mmmm ")</f>
        <v xml:space="preserve">april </v>
      </c>
      <c r="C1737">
        <v>-12.9</v>
      </c>
      <c r="D1737" t="s">
        <v>3</v>
      </c>
      <c r="F1737" t="str">
        <f>VLOOKUP(Tabel1[[#This Row],[categorie]],Lijst!A:C,3,FALSE)</f>
        <v>Uitgave</v>
      </c>
      <c r="G1737">
        <f>IF(F1737="Uitgave", -ABS(C1737), ABS(C1737))</f>
        <v>-12.9</v>
      </c>
      <c r="H1737" t="str">
        <f>VLOOKUP(Tabel1[[#This Row],[categorie]],Lijst!A:B,2,FALSE)</f>
        <v>Vast</v>
      </c>
      <c r="I1737" t="str">
        <f>IF(OR(AND(F1737="Uitgave", C1737&lt;0), AND(F1737="Inkomst", C1737&gt;0)), "OK", "FOUT")</f>
        <v>OK</v>
      </c>
    </row>
    <row r="1738" spans="1:9" x14ac:dyDescent="0.3">
      <c r="A1738" s="2">
        <v>45776</v>
      </c>
      <c r="B1738" t="str">
        <f>TEXT(A1738,"mmmm ")</f>
        <v xml:space="preserve">april </v>
      </c>
      <c r="C1738">
        <v>-1.5</v>
      </c>
      <c r="D1738" t="s">
        <v>26</v>
      </c>
      <c r="F1738" t="str">
        <f>VLOOKUP(Tabel1[[#This Row],[categorie]],Lijst!A:C,3,FALSE)</f>
        <v>Uitgave</v>
      </c>
      <c r="G1738">
        <f>IF(F1738="Uitgave", -ABS(C1738), ABS(C1738))</f>
        <v>-1.5</v>
      </c>
      <c r="H1738" t="str">
        <f>VLOOKUP(Tabel1[[#This Row],[categorie]],Lijst!A:B,2,FALSE)</f>
        <v>Variabel</v>
      </c>
      <c r="I1738" t="str">
        <f>IF(OR(AND(F1738="Uitgave", C1738&lt;0), AND(F1738="Inkomst", C1738&gt;0)), "OK", "FOUT")</f>
        <v>OK</v>
      </c>
    </row>
    <row r="1739" spans="1:9" x14ac:dyDescent="0.3">
      <c r="A1739" s="2">
        <v>45776</v>
      </c>
      <c r="B1739" t="str">
        <f>TEXT(A1739,"mmmm ")</f>
        <v xml:space="preserve">april </v>
      </c>
      <c r="C1739">
        <v>-19.600000000000001</v>
      </c>
      <c r="D1739" t="s">
        <v>3</v>
      </c>
      <c r="F1739" t="s">
        <v>18</v>
      </c>
      <c r="G1739">
        <f>IF(F1739="Uitgave", -ABS(C1739), ABS(C1739))</f>
        <v>-19.600000000000001</v>
      </c>
      <c r="H1739" t="str">
        <f>VLOOKUP(Tabel1[[#This Row],[categorie]],Lijst!A:B,2,FALSE)</f>
        <v>Vast</v>
      </c>
      <c r="I1739" t="str">
        <f>IF(OR(AND(F1739="Uitgave", C1739&lt;0), AND(F1739="Inkomst", C1739&gt;0)), "OK", "FOUT")</f>
        <v>OK</v>
      </c>
    </row>
    <row r="1740" spans="1:9" x14ac:dyDescent="0.3">
      <c r="A1740" s="2">
        <v>45777</v>
      </c>
      <c r="B1740" t="str">
        <f>TEXT(A1740,"mmmm ")</f>
        <v xml:space="preserve">april </v>
      </c>
      <c r="C1740">
        <v>-24.2</v>
      </c>
      <c r="D1740" t="s">
        <v>82</v>
      </c>
      <c r="F1740" t="s">
        <v>18</v>
      </c>
      <c r="G1740">
        <f>IF(F1740="Uitgave", -ABS(C1740), ABS(C1740))</f>
        <v>-24.2</v>
      </c>
      <c r="H1740" t="str">
        <f>VLOOKUP(Tabel1[[#This Row],[categorie]],Lijst!A:B,2,FALSE)</f>
        <v>Vast</v>
      </c>
      <c r="I1740" t="str">
        <f>IF(OR(AND(F1740="Uitgave", C1740&lt;0), AND(F1740="Inkomst", C1740&gt;0)), "OK", "FOUT")</f>
        <v>OK</v>
      </c>
    </row>
    <row r="1741" spans="1:9" x14ac:dyDescent="0.3">
      <c r="A1741" s="2">
        <v>45777</v>
      </c>
      <c r="B1741" t="str">
        <f>TEXT(A1741,"mmmm ")</f>
        <v xml:space="preserve">april </v>
      </c>
      <c r="C1741">
        <v>-1.5</v>
      </c>
      <c r="D1741" t="s">
        <v>19</v>
      </c>
      <c r="F1741" t="str">
        <f>VLOOKUP(Tabel1[[#This Row],[categorie]],Lijst!A:C,3,FALSE)</f>
        <v>Uitgave</v>
      </c>
      <c r="G1741">
        <f>IF(F1741="Uitgave", -ABS(C1741), ABS(C1741))</f>
        <v>-1.5</v>
      </c>
      <c r="H1741" t="str">
        <f>VLOOKUP(Tabel1[[#This Row],[categorie]],Lijst!A:B,2,FALSE)</f>
        <v>Vast</v>
      </c>
      <c r="I1741" t="str">
        <f>IF(OR(AND(F1741="Uitgave", C1741&lt;0), AND(F1741="Inkomst", C1741&gt;0)), "OK", "FOUT")</f>
        <v>OK</v>
      </c>
    </row>
    <row r="1742" spans="1:9" x14ac:dyDescent="0.3">
      <c r="A1742" s="2">
        <v>45777</v>
      </c>
      <c r="B1742" t="str">
        <f>TEXT(A1742,"mmmm ")</f>
        <v xml:space="preserve">april </v>
      </c>
      <c r="C1742">
        <v>-0.9</v>
      </c>
      <c r="D1742" t="s">
        <v>26</v>
      </c>
      <c r="F1742" t="str">
        <f>VLOOKUP(Tabel1[[#This Row],[categorie]],Lijst!A:C,3,FALSE)</f>
        <v>Uitgave</v>
      </c>
      <c r="G1742">
        <f>IF(F1742="Uitgave", -ABS(C1742), ABS(C1742))</f>
        <v>-0.9</v>
      </c>
      <c r="H1742" t="str">
        <f>VLOOKUP(Tabel1[[#This Row],[categorie]],Lijst!A:B,2,FALSE)</f>
        <v>Variabel</v>
      </c>
      <c r="I1742" t="str">
        <f>IF(OR(AND(F1742="Uitgave", C1742&lt;0), AND(F1742="Inkomst", C1742&gt;0)), "OK", "FOUT")</f>
        <v>OK</v>
      </c>
    </row>
    <row r="1743" spans="1:9" x14ac:dyDescent="0.3">
      <c r="A1743" s="2">
        <v>45777</v>
      </c>
      <c r="B1743" t="str">
        <f>TEXT(A1743,"mmmm ")</f>
        <v xml:space="preserve">april </v>
      </c>
      <c r="C1743">
        <v>-0.9</v>
      </c>
      <c r="D1743" t="s">
        <v>26</v>
      </c>
      <c r="F1743" t="str">
        <f>VLOOKUP(Tabel1[[#This Row],[categorie]],Lijst!A:C,3,FALSE)</f>
        <v>Uitgave</v>
      </c>
      <c r="G1743">
        <f>IF(F1743="Uitgave", -ABS(C1743), ABS(C1743))</f>
        <v>-0.9</v>
      </c>
      <c r="H1743" t="str">
        <f>VLOOKUP(Tabel1[[#This Row],[categorie]],Lijst!A:B,2,FALSE)</f>
        <v>Variabel</v>
      </c>
      <c r="I1743" t="str">
        <f>IF(OR(AND(F1743="Uitgave", C1743&lt;0), AND(F1743="Inkomst", C1743&gt;0)), "OK", "FOUT")</f>
        <v>OK</v>
      </c>
    </row>
    <row r="1744" spans="1:9" x14ac:dyDescent="0.3">
      <c r="A1744" s="2">
        <v>45777</v>
      </c>
      <c r="B1744" t="str">
        <f>TEXT(A1744,"mmmm ")</f>
        <v xml:space="preserve">april </v>
      </c>
      <c r="C1744">
        <v>-11.7</v>
      </c>
      <c r="D1744" t="s">
        <v>3</v>
      </c>
      <c r="F1744" t="str">
        <f>VLOOKUP(Tabel1[[#This Row],[categorie]],Lijst!A:C,3,FALSE)</f>
        <v>Uitgave</v>
      </c>
      <c r="G1744">
        <f>IF(F1744="Uitgave", -ABS(C1744), ABS(C1744))</f>
        <v>-11.7</v>
      </c>
      <c r="H1744" t="str">
        <f>VLOOKUP(Tabel1[[#This Row],[categorie]],Lijst!A:B,2,FALSE)</f>
        <v>Vast</v>
      </c>
      <c r="I1744" t="str">
        <f>IF(OR(AND(F1744="Uitgave", C1744&lt;0), AND(F1744="Inkomst", C1744&gt;0)), "OK", "FOUT")</f>
        <v>OK</v>
      </c>
    </row>
    <row r="1745" spans="1:9" x14ac:dyDescent="0.3">
      <c r="A1745" s="2">
        <v>45777</v>
      </c>
      <c r="B1745" t="str">
        <f>TEXT(A1745,"mmmm ")</f>
        <v xml:space="preserve">april </v>
      </c>
      <c r="C1745">
        <v>-2.7</v>
      </c>
      <c r="D1745" t="s">
        <v>35</v>
      </c>
      <c r="F1745" t="str">
        <f>VLOOKUP(Tabel1[[#This Row],[categorie]],Lijst!A:C,3,FALSE)</f>
        <v>Uitgave</v>
      </c>
      <c r="G1745">
        <f>IF(F1745="Uitgave", -ABS(C1745), ABS(C1745))</f>
        <v>-2.7</v>
      </c>
      <c r="H1745" t="str">
        <f>VLOOKUP(Tabel1[[#This Row],[categorie]],Lijst!A:B,2,FALSE)</f>
        <v>Variabel</v>
      </c>
      <c r="I1745" t="str">
        <f>IF(OR(AND(F1745="Uitgave", C1745&lt;0), AND(F1745="Inkomst", C1745&gt;0)), "OK", "FOUT")</f>
        <v>OK</v>
      </c>
    </row>
    <row r="1746" spans="1:9" x14ac:dyDescent="0.3">
      <c r="A1746" s="2">
        <v>45777</v>
      </c>
      <c r="B1746" t="str">
        <f>TEXT(A1746,"mmmm ")</f>
        <v xml:space="preserve">april </v>
      </c>
      <c r="C1746">
        <v>-3.69</v>
      </c>
      <c r="D1746" t="s">
        <v>63</v>
      </c>
      <c r="F1746" t="str">
        <f>VLOOKUP(Tabel1[[#This Row],[categorie]],Lijst!A:C,3,FALSE)</f>
        <v>Uitgave</v>
      </c>
      <c r="G1746">
        <f>IF(F1746="Uitgave", -ABS(C1746), ABS(C1746))</f>
        <v>-3.69</v>
      </c>
      <c r="H1746" t="str">
        <f>VLOOKUP(Tabel1[[#This Row],[categorie]],Lijst!A:B,2,FALSE)</f>
        <v>Variabel</v>
      </c>
      <c r="I1746" t="str">
        <f>IF(OR(AND(F1746="Uitgave", C1746&lt;0), AND(F1746="Inkomst", C1746&gt;0)), "OK", "FOUT")</f>
        <v>OK</v>
      </c>
    </row>
    <row r="1747" spans="1:9" x14ac:dyDescent="0.3">
      <c r="A1747" s="2">
        <v>45777</v>
      </c>
      <c r="B1747" t="str">
        <f>TEXT(A1747,"mmmm ")</f>
        <v xml:space="preserve">april </v>
      </c>
      <c r="C1747">
        <v>-9.5299999999999994</v>
      </c>
      <c r="D1747" t="s">
        <v>3</v>
      </c>
      <c r="F1747" t="s">
        <v>18</v>
      </c>
      <c r="G1747">
        <f>IF(F1747="Uitgave", -ABS(C1747), ABS(C1747))</f>
        <v>-9.5299999999999994</v>
      </c>
      <c r="H1747" t="str">
        <f>VLOOKUP(Tabel1[[#This Row],[categorie]],Lijst!A:B,2,FALSE)</f>
        <v>Vast</v>
      </c>
      <c r="I1747" t="str">
        <f>IF(OR(AND(F1747="Uitgave", C1747&lt;0), AND(F1747="Inkomst", C1747&gt;0)), "OK", "FOUT")</f>
        <v>OK</v>
      </c>
    </row>
    <row r="1748" spans="1:9" x14ac:dyDescent="0.3">
      <c r="A1748" s="2">
        <v>45777</v>
      </c>
      <c r="B1748" t="str">
        <f>TEXT(A1748,"mmmm ")</f>
        <v xml:space="preserve">april </v>
      </c>
      <c r="C1748">
        <v>-7.38</v>
      </c>
      <c r="D1748" t="s">
        <v>3</v>
      </c>
      <c r="F1748" t="s">
        <v>18</v>
      </c>
      <c r="G1748">
        <f>IF(F1748="Uitgave", -ABS(C1748), ABS(C1748))</f>
        <v>-7.38</v>
      </c>
      <c r="H1748" t="str">
        <f>VLOOKUP(Tabel1[[#This Row],[categorie]],Lijst!A:B,2,FALSE)</f>
        <v>Vast</v>
      </c>
      <c r="I1748" t="str">
        <f>IF(OR(AND(F1748="Uitgave", C1748&lt;0), AND(F1748="Inkomst", C1748&gt;0)), "OK", "FOUT")</f>
        <v>OK</v>
      </c>
    </row>
    <row r="1749" spans="1:9" x14ac:dyDescent="0.3">
      <c r="A1749" s="2">
        <v>45777</v>
      </c>
      <c r="B1749" t="str">
        <f>TEXT(A1749,"mmmm ")</f>
        <v xml:space="preserve">april </v>
      </c>
      <c r="C1749">
        <v>-35.58</v>
      </c>
      <c r="D1749" t="s">
        <v>3</v>
      </c>
      <c r="F1749" t="s">
        <v>18</v>
      </c>
      <c r="G1749">
        <f>IF(F1749="Uitgave", -ABS(C1749), ABS(C1749))</f>
        <v>-35.58</v>
      </c>
      <c r="H1749" t="str">
        <f>VLOOKUP(Tabel1[[#This Row],[categorie]],Lijst!A:B,2,FALSE)</f>
        <v>Vast</v>
      </c>
      <c r="I1749" t="str">
        <f>IF(OR(AND(F1749="Uitgave", C1749&lt;0), AND(F1749="Inkomst", C1749&gt;0)), "OK", "FOUT")</f>
        <v>OK</v>
      </c>
    </row>
    <row r="1750" spans="1:9" x14ac:dyDescent="0.3">
      <c r="A1750" s="2">
        <v>45777</v>
      </c>
      <c r="B1750" t="str">
        <f>TEXT(A1750,"mmmm ")</f>
        <v xml:space="preserve">april </v>
      </c>
      <c r="C1750">
        <v>-10.73</v>
      </c>
      <c r="D1750" t="s">
        <v>3</v>
      </c>
      <c r="F1750" t="s">
        <v>18</v>
      </c>
      <c r="G1750">
        <f>IF(F1750="Uitgave", -ABS(C1750), ABS(C1750))</f>
        <v>-10.73</v>
      </c>
      <c r="H1750" t="str">
        <f>VLOOKUP(Tabel1[[#This Row],[categorie]],Lijst!A:B,2,FALSE)</f>
        <v>Vast</v>
      </c>
      <c r="I1750" t="str">
        <f>IF(OR(AND(F1750="Uitgave", C1750&lt;0), AND(F1750="Inkomst", C1750&gt;0)), "OK", "FOUT")</f>
        <v>OK</v>
      </c>
    </row>
    <row r="1751" spans="1:9" x14ac:dyDescent="0.3">
      <c r="A1751" s="2">
        <v>45777</v>
      </c>
      <c r="B1751" t="str">
        <f>TEXT(A1751,"mmmm ")</f>
        <v xml:space="preserve">april </v>
      </c>
      <c r="C1751">
        <v>-91.08</v>
      </c>
      <c r="D1751" t="s">
        <v>75</v>
      </c>
      <c r="F1751" t="s">
        <v>18</v>
      </c>
      <c r="G1751">
        <f>IF(F1751="Uitgave", -ABS(C1751), ABS(C1751))</f>
        <v>-91.08</v>
      </c>
      <c r="H1751" t="str">
        <f>VLOOKUP(Tabel1[[#This Row],[categorie]],Lijst!A:B,2,FALSE)</f>
        <v>Variabel</v>
      </c>
      <c r="I1751" t="str">
        <f>IF(OR(AND(F1751="Uitgave", C1751&lt;0), AND(F1751="Inkomst", C1751&gt;0)), "OK", "FOUT")</f>
        <v>OK</v>
      </c>
    </row>
    <row r="1752" spans="1:9" x14ac:dyDescent="0.3">
      <c r="A1752" s="2">
        <v>45777</v>
      </c>
      <c r="B1752" t="str">
        <f>TEXT(A1752,"mmmm ")</f>
        <v xml:space="preserve">april </v>
      </c>
      <c r="C1752">
        <v>-10</v>
      </c>
      <c r="D1752" t="s">
        <v>44</v>
      </c>
      <c r="F1752" t="str">
        <f>VLOOKUP(Tabel1[[#This Row],[categorie]],Lijst!A:C,3,FALSE)</f>
        <v>Uitgave</v>
      </c>
      <c r="G1752">
        <f>IF(F1752="Uitgave", -ABS(C1752), ABS(C1752))</f>
        <v>-10</v>
      </c>
      <c r="H1752" t="str">
        <f>VLOOKUP(Tabel1[[#This Row],[categorie]],Lijst!A:B,2,FALSE)</f>
        <v>Variabel</v>
      </c>
      <c r="I1752" t="str">
        <f>IF(OR(AND(F1752="Uitgave", C1752&lt;0), AND(F1752="Inkomst", C1752&gt;0)), "OK", "FOUT")</f>
        <v>OK</v>
      </c>
    </row>
    <row r="1753" spans="1:9" x14ac:dyDescent="0.3">
      <c r="A1753" s="2">
        <v>45777</v>
      </c>
      <c r="B1753" t="str">
        <f>TEXT(A1753,"mmmm ")</f>
        <v xml:space="preserve">april </v>
      </c>
      <c r="C1753">
        <v>-66.03</v>
      </c>
      <c r="D1753" t="s">
        <v>23</v>
      </c>
      <c r="F1753" t="str">
        <f>VLOOKUP(Tabel1[[#This Row],[categorie]],Lijst!A:C,3,FALSE)</f>
        <v>Uitgave</v>
      </c>
      <c r="G1753">
        <f>IF(F1753="Uitgave", -ABS(C1753), ABS(C1753))</f>
        <v>-66.03</v>
      </c>
      <c r="H1753" t="str">
        <f>VLOOKUP(Tabel1[[#This Row],[categorie]],Lijst!A:B,2,FALSE)</f>
        <v>Vast</v>
      </c>
      <c r="I1753" t="str">
        <f>IF(OR(AND(F1753="Uitgave", C1753&lt;0), AND(F1753="Inkomst", C1753&gt;0)), "OK", "FOUT")</f>
        <v>OK</v>
      </c>
    </row>
    <row r="1754" spans="1:9" x14ac:dyDescent="0.3">
      <c r="A1754" s="2">
        <v>45777</v>
      </c>
      <c r="B1754" t="str">
        <f>TEXT(A1754,"mmmm ")</f>
        <v xml:space="preserve">april </v>
      </c>
      <c r="C1754">
        <v>-44.64</v>
      </c>
      <c r="D1754" t="str" cm="1">
        <f t="array" ref="D1754">IFERROR(
  _xlfn.XLOOKUP(TRUE, ISNUMBER(FIND(Trefwoorden!$A$2:$A$99, E1754)), Trefwoorden!$B$2:$B$99),
  "Onbekend"
)</f>
        <v>Hospitalisatie</v>
      </c>
      <c r="E1754" t="s">
        <v>139</v>
      </c>
      <c r="F1754" t="s">
        <v>18</v>
      </c>
      <c r="G1754">
        <f>IF(F1754="Uitgave", -ABS(C1754), ABS(C1754))</f>
        <v>-44.64</v>
      </c>
      <c r="H1754" t="str">
        <f>VLOOKUP(Tabel1[[#This Row],[categorie]],Lijst!A:B,2,FALSE)</f>
        <v>Vast</v>
      </c>
      <c r="I1754" t="str">
        <f>IF(OR(AND(F1754="Uitgave", C1754&lt;0), AND(F1754="Inkomst", C1754&gt;0)), "OK", "FOUT")</f>
        <v>OK</v>
      </c>
    </row>
    <row r="1755" spans="1:9" x14ac:dyDescent="0.3">
      <c r="A1755" s="2">
        <v>45777</v>
      </c>
      <c r="B1755" t="str">
        <f>TEXT(A1755,"mmmm ")</f>
        <v xml:space="preserve">april </v>
      </c>
      <c r="C1755">
        <v>-586.12</v>
      </c>
      <c r="D1755" t="s">
        <v>73</v>
      </c>
      <c r="F1755" t="str">
        <f>VLOOKUP(Tabel1[[#This Row],[categorie]],Lijst!A:C,3,FALSE)</f>
        <v>Uitgave</v>
      </c>
      <c r="G1755">
        <f>IF(F1755="Uitgave", -ABS(C1755), ABS(C1755))</f>
        <v>-586.12</v>
      </c>
      <c r="H1755" t="str">
        <f>VLOOKUP(Tabel1[[#This Row],[categorie]],Lijst!A:B,2,FALSE)</f>
        <v>Vast</v>
      </c>
      <c r="I1755" t="str">
        <f>IF(OR(AND(F1755="Uitgave", C1755&lt;0), AND(F1755="Inkomst", C1755&gt;0)), "OK", "FOUT")</f>
        <v>OK</v>
      </c>
    </row>
    <row r="1756" spans="1:9" x14ac:dyDescent="0.3">
      <c r="A1756" s="2">
        <v>45778</v>
      </c>
      <c r="B1756" t="str">
        <f>TEXT(A1756,"mmmm ")</f>
        <v xml:space="preserve">mei </v>
      </c>
      <c r="C1756">
        <v>2582.21</v>
      </c>
      <c r="D1756" t="s">
        <v>83</v>
      </c>
      <c r="F1756" t="s">
        <v>65</v>
      </c>
      <c r="G1756">
        <f>IF(F1756="Uitgave", -ABS(C1756), ABS(C1756))</f>
        <v>2582.21</v>
      </c>
      <c r="H1756" t="str">
        <f>VLOOKUP(Tabel1[[#This Row],[categorie]],Lijst!A:B,2,FALSE)</f>
        <v>Inkomsten</v>
      </c>
      <c r="I1756" t="str">
        <f>IF(OR(AND(F1756="Uitgave", C1756&lt;0), AND(F1756="Inkomst", C1756&gt;0)), "OK", "FOUT")</f>
        <v>OK</v>
      </c>
    </row>
    <row r="1757" spans="1:9" x14ac:dyDescent="0.3">
      <c r="A1757" s="2">
        <v>45778</v>
      </c>
      <c r="B1757" t="str">
        <f>TEXT(A1757,"mmmm ")</f>
        <v xml:space="preserve">mei </v>
      </c>
      <c r="C1757">
        <v>2376.23</v>
      </c>
      <c r="D1757" t="s">
        <v>83</v>
      </c>
      <c r="F1757" t="s">
        <v>65</v>
      </c>
      <c r="G1757">
        <f>IF(F1757="Uitgave", -ABS(C1757), ABS(C1757))</f>
        <v>2376.23</v>
      </c>
      <c r="H1757" t="str">
        <f>VLOOKUP(Tabel1[[#This Row],[categorie]],Lijst!A:B,2,FALSE)</f>
        <v>Inkomsten</v>
      </c>
      <c r="I1757" t="str">
        <f>IF(OR(AND(F1757="Uitgave", C1757&lt;0), AND(F1757="Inkomst", C1757&gt;0)), "OK", "FOUT")</f>
        <v>OK</v>
      </c>
    </row>
    <row r="1758" spans="1:9" x14ac:dyDescent="0.3">
      <c r="A1758" s="2">
        <v>45778</v>
      </c>
      <c r="B1758" t="str">
        <f>TEXT(A1758,"mmmm ")</f>
        <v xml:space="preserve">mei </v>
      </c>
      <c r="C1758">
        <v>66</v>
      </c>
      <c r="D1758" t="s">
        <v>75</v>
      </c>
      <c r="F1758" t="s">
        <v>65</v>
      </c>
      <c r="G1758">
        <f>IF(F1758="Uitgave", -ABS(C1758), ABS(C1758))</f>
        <v>66</v>
      </c>
      <c r="H1758" t="str">
        <f>VLOOKUP(Tabel1[[#This Row],[categorie]],Lijst!A:B,2,FALSE)</f>
        <v>Variabel</v>
      </c>
      <c r="I1758" t="str">
        <f>IF(OR(AND(F1758="Uitgave", C1758&lt;0), AND(F1758="Inkomst", C1758&gt;0)), "OK", "FOUT")</f>
        <v>OK</v>
      </c>
    </row>
    <row r="1759" spans="1:9" x14ac:dyDescent="0.3">
      <c r="A1759" s="2">
        <v>45778</v>
      </c>
      <c r="B1759" t="str">
        <f>TEXT(A1759,"mmmm ")</f>
        <v xml:space="preserve">mei </v>
      </c>
      <c r="C1759">
        <v>-13.9</v>
      </c>
      <c r="D1759" t="s">
        <v>21</v>
      </c>
      <c r="F1759" t="str">
        <f>VLOOKUP(Tabel1[[#This Row],[categorie]],Lijst!A:C,3,FALSE)</f>
        <v>Uitgave</v>
      </c>
      <c r="G1759">
        <f>IF(F1759="Uitgave", -ABS(C1759), ABS(C1759))</f>
        <v>-13.9</v>
      </c>
      <c r="H1759" t="str">
        <f>VLOOKUP(Tabel1[[#This Row],[categorie]],Lijst!A:B,2,FALSE)</f>
        <v>Variabel</v>
      </c>
      <c r="I1759" t="str">
        <f>IF(OR(AND(F1759="Uitgave", C1759&lt;0), AND(F1759="Inkomst", C1759&gt;0)), "OK", "FOUT")</f>
        <v>OK</v>
      </c>
    </row>
    <row r="1760" spans="1:9" x14ac:dyDescent="0.3">
      <c r="A1760" s="2">
        <v>45778</v>
      </c>
      <c r="B1760" t="str">
        <f>TEXT(A1760,"mmmm ")</f>
        <v xml:space="preserve">mei </v>
      </c>
      <c r="C1760">
        <v>-12.8</v>
      </c>
      <c r="D1760" t="s">
        <v>21</v>
      </c>
      <c r="F1760" t="str">
        <f>VLOOKUP(Tabel1[[#This Row],[categorie]],Lijst!A:C,3,FALSE)</f>
        <v>Uitgave</v>
      </c>
      <c r="G1760">
        <f>IF(F1760="Uitgave", -ABS(C1760), ABS(C1760))</f>
        <v>-12.8</v>
      </c>
      <c r="H1760" t="str">
        <f>VLOOKUP(Tabel1[[#This Row],[categorie]],Lijst!A:B,2,FALSE)</f>
        <v>Variabel</v>
      </c>
      <c r="I1760" t="str">
        <f>IF(OR(AND(F1760="Uitgave", C1760&lt;0), AND(F1760="Inkomst", C1760&gt;0)), "OK", "FOUT")</f>
        <v>OK</v>
      </c>
    </row>
    <row r="1761" spans="1:9" x14ac:dyDescent="0.3">
      <c r="A1761" s="2">
        <v>45778</v>
      </c>
      <c r="B1761" t="str">
        <f>TEXT(A1761,"mmmm ")</f>
        <v xml:space="preserve">mei </v>
      </c>
      <c r="C1761">
        <v>-899.89</v>
      </c>
      <c r="D1761" t="s">
        <v>40</v>
      </c>
      <c r="F1761" t="str">
        <f>VLOOKUP(Tabel1[[#This Row],[categorie]],Lijst!A:C,3,FALSE)</f>
        <v>Uitgave</v>
      </c>
      <c r="G1761">
        <f>IF(F1761="Uitgave", -ABS(C1761), ABS(C1761))</f>
        <v>-899.89</v>
      </c>
      <c r="H1761" t="str">
        <f>VLOOKUP(Tabel1[[#This Row],[categorie]],Lijst!A:B,2,FALSE)</f>
        <v>Vast</v>
      </c>
      <c r="I1761" t="str">
        <f>IF(OR(AND(F1761="Uitgave", C1761&lt;0), AND(F1761="Inkomst", C1761&gt;0)), "OK", "FOUT")</f>
        <v>OK</v>
      </c>
    </row>
    <row r="1762" spans="1:9" x14ac:dyDescent="0.3">
      <c r="A1762" s="2">
        <v>45778</v>
      </c>
      <c r="B1762" t="str">
        <f>TEXT(A1762,"mmmm ")</f>
        <v xml:space="preserve">mei </v>
      </c>
      <c r="C1762">
        <v>1760</v>
      </c>
      <c r="D1762" t="s">
        <v>83</v>
      </c>
      <c r="E1762" t="s">
        <v>1148</v>
      </c>
      <c r="F1762" t="str">
        <f>VLOOKUP(Tabel1[[#This Row],[categorie]],Lijst!A:C,3,FALSE)</f>
        <v>Inkomst</v>
      </c>
      <c r="G1762">
        <f>IF(F1762="Uitgave", -ABS(C1762), ABS(C1762))</f>
        <v>1760</v>
      </c>
      <c r="H1762" t="str">
        <f>VLOOKUP(Tabel1[[#This Row],[categorie]],Lijst!A:B,2,FALSE)</f>
        <v>Inkomsten</v>
      </c>
      <c r="I1762" t="str">
        <f>IF(OR(AND(F1762="Uitgave", C1762&lt;0), AND(F1762="Inkomst", C1762&gt;0)), "OK", "FOUT")</f>
        <v>OK</v>
      </c>
    </row>
    <row r="1763" spans="1:9" x14ac:dyDescent="0.3">
      <c r="A1763" s="2">
        <v>45779</v>
      </c>
      <c r="B1763" t="str">
        <f>TEXT(A1763,"mmmm ")</f>
        <v xml:space="preserve">mei </v>
      </c>
      <c r="C1763">
        <v>-65.599999999999994</v>
      </c>
      <c r="D1763" t="s">
        <v>9</v>
      </c>
      <c r="F1763" t="s">
        <v>18</v>
      </c>
      <c r="G1763">
        <f>IF(F1763="Uitgave", -ABS(C1763), ABS(C1763))</f>
        <v>-65.599999999999994</v>
      </c>
      <c r="H1763" t="str">
        <f>VLOOKUP(Tabel1[[#This Row],[categorie]],Lijst!A:B,2,FALSE)</f>
        <v>Variabel</v>
      </c>
      <c r="I1763" t="str">
        <f>IF(OR(AND(F1763="Uitgave", C1763&lt;0), AND(F1763="Inkomst", C1763&gt;0)), "OK", "FOUT")</f>
        <v>OK</v>
      </c>
    </row>
    <row r="1764" spans="1:9" x14ac:dyDescent="0.3">
      <c r="A1764" s="2">
        <v>45779</v>
      </c>
      <c r="B1764" t="str">
        <f>TEXT(A1764,"mmmm ")</f>
        <v xml:space="preserve">mei </v>
      </c>
      <c r="C1764">
        <v>-30.09</v>
      </c>
      <c r="D1764" t="s">
        <v>9</v>
      </c>
      <c r="F1764" t="s">
        <v>18</v>
      </c>
      <c r="G1764">
        <f>IF(F1764="Uitgave", -ABS(C1764), ABS(C1764))</f>
        <v>-30.09</v>
      </c>
      <c r="H1764" t="str">
        <f>VLOOKUP(Tabel1[[#This Row],[categorie]],Lijst!A:B,2,FALSE)</f>
        <v>Variabel</v>
      </c>
      <c r="I1764" t="str">
        <f>IF(OR(AND(F1764="Uitgave", C1764&lt;0), AND(F1764="Inkomst", C1764&gt;0)), "OK", "FOUT")</f>
        <v>OK</v>
      </c>
    </row>
    <row r="1765" spans="1:9" x14ac:dyDescent="0.3">
      <c r="A1765" s="2">
        <v>45779</v>
      </c>
      <c r="B1765" t="str">
        <f>TEXT(A1765,"mmmm ")</f>
        <v xml:space="preserve">mei </v>
      </c>
      <c r="C1765">
        <v>-27.9</v>
      </c>
      <c r="D1765" t="s">
        <v>9</v>
      </c>
      <c r="F1765" t="s">
        <v>18</v>
      </c>
      <c r="G1765">
        <f>IF(F1765="Uitgave", -ABS(C1765), ABS(C1765))</f>
        <v>-27.9</v>
      </c>
      <c r="H1765" t="str">
        <f>VLOOKUP(Tabel1[[#This Row],[categorie]],Lijst!A:B,2,FALSE)</f>
        <v>Variabel</v>
      </c>
      <c r="I1765" t="str">
        <f>IF(OR(AND(F1765="Uitgave", C1765&lt;0), AND(F1765="Inkomst", C1765&gt;0)), "OK", "FOUT")</f>
        <v>OK</v>
      </c>
    </row>
    <row r="1766" spans="1:9" x14ac:dyDescent="0.3">
      <c r="A1766" s="2">
        <v>45779</v>
      </c>
      <c r="B1766" t="str">
        <f>TEXT(A1766,"mmmm ")</f>
        <v xml:space="preserve">mei </v>
      </c>
      <c r="C1766">
        <v>-36.799999999999997</v>
      </c>
      <c r="D1766" t="s">
        <v>75</v>
      </c>
      <c r="F1766" t="s">
        <v>18</v>
      </c>
      <c r="G1766">
        <f>IF(F1766="Uitgave", -ABS(C1766), ABS(C1766))</f>
        <v>-36.799999999999997</v>
      </c>
      <c r="H1766" t="str">
        <f>VLOOKUP(Tabel1[[#This Row],[categorie]],Lijst!A:B,2,FALSE)</f>
        <v>Variabel</v>
      </c>
      <c r="I1766" t="str">
        <f>IF(OR(AND(F1766="Uitgave", C1766&lt;0), AND(F1766="Inkomst", C1766&gt;0)), "OK", "FOUT")</f>
        <v>OK</v>
      </c>
    </row>
    <row r="1767" spans="1:9" x14ac:dyDescent="0.3">
      <c r="A1767" s="2">
        <v>45779</v>
      </c>
      <c r="B1767" t="str">
        <f>TEXT(A1767,"mmmm ")</f>
        <v xml:space="preserve">mei </v>
      </c>
      <c r="C1767">
        <v>-30.7</v>
      </c>
      <c r="D1767" t="s">
        <v>3</v>
      </c>
      <c r="F1767" t="str">
        <f>VLOOKUP(Tabel1[[#This Row],[categorie]],Lijst!A:C,3,FALSE)</f>
        <v>Uitgave</v>
      </c>
      <c r="G1767">
        <f>IF(F1767="Uitgave", -ABS(C1767), ABS(C1767))</f>
        <v>-30.7</v>
      </c>
      <c r="H1767" t="str">
        <f>VLOOKUP(Tabel1[[#This Row],[categorie]],Lijst!A:B,2,FALSE)</f>
        <v>Vast</v>
      </c>
      <c r="I1767" t="str">
        <f>IF(OR(AND(F1767="Uitgave", C1767&lt;0), AND(F1767="Inkomst", C1767&gt;0)), "OK", "FOUT")</f>
        <v>OK</v>
      </c>
    </row>
    <row r="1768" spans="1:9" x14ac:dyDescent="0.3">
      <c r="A1768" s="2">
        <v>45779</v>
      </c>
      <c r="B1768" t="str">
        <f>TEXT(A1768,"mmmm ")</f>
        <v xml:space="preserve">mei </v>
      </c>
      <c r="C1768">
        <v>-13.04</v>
      </c>
      <c r="D1768" t="s">
        <v>14</v>
      </c>
      <c r="F1768" t="str">
        <f>VLOOKUP(Tabel1[[#This Row],[categorie]],Lijst!A:C,3,FALSE)</f>
        <v>Uitgave</v>
      </c>
      <c r="G1768">
        <f>IF(F1768="Uitgave", -ABS(C1768), ABS(C1768))</f>
        <v>-13.04</v>
      </c>
      <c r="H1768" t="str">
        <f>VLOOKUP(Tabel1[[#This Row],[categorie]],Lijst!A:B,2,FALSE)</f>
        <v>Variabel</v>
      </c>
      <c r="I1768" t="str">
        <f>IF(OR(AND(F1768="Uitgave", C1768&lt;0), AND(F1768="Inkomst", C1768&gt;0)), "OK", "FOUT")</f>
        <v>OK</v>
      </c>
    </row>
    <row r="1769" spans="1:9" x14ac:dyDescent="0.3">
      <c r="A1769" s="2">
        <v>45779</v>
      </c>
      <c r="B1769" t="str">
        <f>TEXT(A1769,"mmmm ")</f>
        <v xml:space="preserve">mei </v>
      </c>
      <c r="C1769">
        <v>-58.19</v>
      </c>
      <c r="D1769" t="s">
        <v>14</v>
      </c>
      <c r="F1769" t="str">
        <f>VLOOKUP(Tabel1[[#This Row],[categorie]],Lijst!A:C,3,FALSE)</f>
        <v>Uitgave</v>
      </c>
      <c r="G1769">
        <f>IF(F1769="Uitgave", -ABS(C1769), ABS(C1769))</f>
        <v>-58.19</v>
      </c>
      <c r="H1769" t="str">
        <f>VLOOKUP(Tabel1[[#This Row],[categorie]],Lijst!A:B,2,FALSE)</f>
        <v>Variabel</v>
      </c>
      <c r="I1769" t="str">
        <f>IF(OR(AND(F1769="Uitgave", C1769&lt;0), AND(F1769="Inkomst", C1769&gt;0)), "OK", "FOUT")</f>
        <v>OK</v>
      </c>
    </row>
    <row r="1770" spans="1:9" x14ac:dyDescent="0.3">
      <c r="A1770" s="2">
        <v>45779</v>
      </c>
      <c r="B1770" t="str">
        <f>TEXT(A1770,"mmmm ")</f>
        <v xml:space="preserve">mei </v>
      </c>
      <c r="C1770">
        <v>-10</v>
      </c>
      <c r="D1770" t="s">
        <v>21</v>
      </c>
      <c r="F1770" t="s">
        <v>18</v>
      </c>
      <c r="G1770">
        <f>IF(F1770="Uitgave", -ABS(C1770), ABS(C1770))</f>
        <v>-10</v>
      </c>
      <c r="H1770" t="str">
        <f>VLOOKUP(Tabel1[[#This Row],[categorie]],Lijst!A:B,2,FALSE)</f>
        <v>Variabel</v>
      </c>
      <c r="I1770" t="str">
        <f>IF(OR(AND(F1770="Uitgave", C1770&lt;0), AND(F1770="Inkomst", C1770&gt;0)), "OK", "FOUT")</f>
        <v>OK</v>
      </c>
    </row>
    <row r="1771" spans="1:9" x14ac:dyDescent="0.3">
      <c r="A1771" s="2">
        <v>45779</v>
      </c>
      <c r="B1771" t="str">
        <f>TEXT(A1771,"mmmm ")</f>
        <v xml:space="preserve">mei </v>
      </c>
      <c r="C1771">
        <v>-25</v>
      </c>
      <c r="D1771" t="s">
        <v>75</v>
      </c>
      <c r="F1771" t="s">
        <v>18</v>
      </c>
      <c r="G1771">
        <f>IF(F1771="Uitgave", -ABS(C1771), ABS(C1771))</f>
        <v>-25</v>
      </c>
      <c r="H1771" t="str">
        <f>VLOOKUP(Tabel1[[#This Row],[categorie]],Lijst!A:B,2,FALSE)</f>
        <v>Variabel</v>
      </c>
      <c r="I1771" t="str">
        <f>IF(OR(AND(F1771="Uitgave", C1771&lt;0), AND(F1771="Inkomst", C1771&gt;0)), "OK", "FOUT")</f>
        <v>OK</v>
      </c>
    </row>
    <row r="1772" spans="1:9" x14ac:dyDescent="0.3">
      <c r="A1772" s="2">
        <v>45779</v>
      </c>
      <c r="B1772" t="str">
        <f>TEXT(A1772,"mmmm ")</f>
        <v xml:space="preserve">mei </v>
      </c>
      <c r="C1772">
        <v>-9</v>
      </c>
      <c r="D1772" t="s">
        <v>22</v>
      </c>
      <c r="F1772" t="str">
        <f>VLOOKUP(Tabel1[[#This Row],[categorie]],Lijst!A:C,3,FALSE)</f>
        <v>Uitgave</v>
      </c>
      <c r="G1772">
        <f>IF(F1772="Uitgave", -ABS(C1772), ABS(C1772))</f>
        <v>-9</v>
      </c>
      <c r="H1772" t="str">
        <f>VLOOKUP(Tabel1[[#This Row],[categorie]],Lijst!A:B,2,FALSE)</f>
        <v>Variabel</v>
      </c>
      <c r="I1772" t="str">
        <f>IF(OR(AND(F1772="Uitgave", C1772&lt;0), AND(F1772="Inkomst", C1772&gt;0)), "OK", "FOUT")</f>
        <v>OK</v>
      </c>
    </row>
    <row r="1773" spans="1:9" x14ac:dyDescent="0.3">
      <c r="A1773" s="2">
        <v>45779</v>
      </c>
      <c r="B1773" t="str">
        <f>TEXT(A1773,"mmmm ")</f>
        <v xml:space="preserve">mei </v>
      </c>
      <c r="C1773">
        <v>-5</v>
      </c>
      <c r="D1773" t="s">
        <v>21</v>
      </c>
      <c r="F1773" t="str">
        <f>VLOOKUP(Tabel1[[#This Row],[categorie]],Lijst!A:C,3,FALSE)</f>
        <v>Uitgave</v>
      </c>
      <c r="G1773">
        <f>IF(F1773="Uitgave", -ABS(C1773), ABS(C1773))</f>
        <v>-5</v>
      </c>
      <c r="H1773" t="str">
        <f>VLOOKUP(Tabel1[[#This Row],[categorie]],Lijst!A:B,2,FALSE)</f>
        <v>Variabel</v>
      </c>
      <c r="I1773" t="str">
        <f>IF(OR(AND(F1773="Uitgave", C1773&lt;0), AND(F1773="Inkomst", C1773&gt;0)), "OK", "FOUT")</f>
        <v>OK</v>
      </c>
    </row>
    <row r="1774" spans="1:9" x14ac:dyDescent="0.3">
      <c r="A1774" s="2">
        <v>45779</v>
      </c>
      <c r="B1774" t="str">
        <f>TEXT(A1774,"mmmm ")</f>
        <v xml:space="preserve">mei </v>
      </c>
      <c r="C1774">
        <v>-6.67</v>
      </c>
      <c r="D1774" t="s">
        <v>3</v>
      </c>
      <c r="F1774" t="s">
        <v>18</v>
      </c>
      <c r="G1774">
        <f>IF(F1774="Uitgave", -ABS(C1774), ABS(C1774))</f>
        <v>-6.67</v>
      </c>
      <c r="H1774" t="str">
        <f>VLOOKUP(Tabel1[[#This Row],[categorie]],Lijst!A:B,2,FALSE)</f>
        <v>Vast</v>
      </c>
      <c r="I1774" t="str">
        <f>IF(OR(AND(F1774="Uitgave", C1774&lt;0), AND(F1774="Inkomst", C1774&gt;0)), "OK", "FOUT")</f>
        <v>OK</v>
      </c>
    </row>
    <row r="1775" spans="1:9" x14ac:dyDescent="0.3">
      <c r="A1775" s="2">
        <v>45779</v>
      </c>
      <c r="B1775" t="str">
        <f>TEXT(A1775,"mmmm ")</f>
        <v xml:space="preserve">mei </v>
      </c>
      <c r="C1775">
        <v>-2.0499999999999998</v>
      </c>
      <c r="D1775" t="s">
        <v>3</v>
      </c>
      <c r="F1775" t="s">
        <v>18</v>
      </c>
      <c r="G1775">
        <f>IF(F1775="Uitgave", -ABS(C1775), ABS(C1775))</f>
        <v>-2.0499999999999998</v>
      </c>
      <c r="H1775" t="str">
        <f>VLOOKUP(Tabel1[[#This Row],[categorie]],Lijst!A:B,2,FALSE)</f>
        <v>Vast</v>
      </c>
      <c r="I1775" t="str">
        <f>IF(OR(AND(F1775="Uitgave", C1775&lt;0), AND(F1775="Inkomst", C1775&gt;0)), "OK", "FOUT")</f>
        <v>OK</v>
      </c>
    </row>
    <row r="1776" spans="1:9" x14ac:dyDescent="0.3">
      <c r="A1776" s="2">
        <v>45779</v>
      </c>
      <c r="B1776" t="str">
        <f>TEXT(A1776,"mmmm ")</f>
        <v xml:space="preserve">mei </v>
      </c>
      <c r="C1776">
        <v>-0.99</v>
      </c>
      <c r="D1776" t="s">
        <v>62</v>
      </c>
      <c r="F1776" t="str">
        <f>VLOOKUP(Tabel1[[#This Row],[categorie]],Lijst!A:C,3,FALSE)</f>
        <v>Uitgave</v>
      </c>
      <c r="G1776">
        <f>IF(F1776="Uitgave", -ABS(C1776), ABS(C1776))</f>
        <v>-0.99</v>
      </c>
      <c r="H1776" t="str">
        <f>VLOOKUP(Tabel1[[#This Row],[categorie]],Lijst!A:B,2,FALSE)</f>
        <v>Variabel</v>
      </c>
      <c r="I1776" t="str">
        <f>IF(OR(AND(F1776="Uitgave", C1776&lt;0), AND(F1776="Inkomst", C1776&gt;0)), "OK", "FOUT")</f>
        <v>OK</v>
      </c>
    </row>
    <row r="1777" spans="1:9" x14ac:dyDescent="0.3">
      <c r="A1777" s="2">
        <v>45779</v>
      </c>
      <c r="B1777" t="str">
        <f>TEXT(A1777,"mmmm ")</f>
        <v xml:space="preserve">mei </v>
      </c>
      <c r="C1777">
        <v>-1.8</v>
      </c>
      <c r="D1777" t="s">
        <v>26</v>
      </c>
      <c r="F1777" t="str">
        <f>VLOOKUP(Tabel1[[#This Row],[categorie]],Lijst!A:C,3,FALSE)</f>
        <v>Uitgave</v>
      </c>
      <c r="G1777">
        <f>IF(F1777="Uitgave", -ABS(C1777), ABS(C1777))</f>
        <v>-1.8</v>
      </c>
      <c r="H1777" t="str">
        <f>VLOOKUP(Tabel1[[#This Row],[categorie]],Lijst!A:B,2,FALSE)</f>
        <v>Variabel</v>
      </c>
      <c r="I1777" t="str">
        <f>IF(OR(AND(F1777="Uitgave", C1777&lt;0), AND(F1777="Inkomst", C1777&gt;0)), "OK", "FOUT")</f>
        <v>OK</v>
      </c>
    </row>
    <row r="1778" spans="1:9" x14ac:dyDescent="0.3">
      <c r="A1778" s="2">
        <v>45779</v>
      </c>
      <c r="B1778" t="str">
        <f>TEXT(A1778,"mmmm ")</f>
        <v xml:space="preserve">mei </v>
      </c>
      <c r="C1778">
        <v>-3.9</v>
      </c>
      <c r="D1778" t="s">
        <v>3</v>
      </c>
      <c r="F1778" t="str">
        <f>VLOOKUP(Tabel1[[#This Row],[categorie]],Lijst!A:C,3,FALSE)</f>
        <v>Uitgave</v>
      </c>
      <c r="G1778">
        <f>IF(F1778="Uitgave", -ABS(C1778), ABS(C1778))</f>
        <v>-3.9</v>
      </c>
      <c r="H1778" t="str">
        <f>VLOOKUP(Tabel1[[#This Row],[categorie]],Lijst!A:B,2,FALSE)</f>
        <v>Vast</v>
      </c>
      <c r="I1778" t="str">
        <f>IF(OR(AND(F1778="Uitgave", C1778&lt;0), AND(F1778="Inkomst", C1778&gt;0)), "OK", "FOUT")</f>
        <v>OK</v>
      </c>
    </row>
    <row r="1779" spans="1:9" x14ac:dyDescent="0.3">
      <c r="A1779" s="2">
        <v>45779</v>
      </c>
      <c r="B1779" t="str">
        <f>TEXT(A1779,"mmmm ")</f>
        <v xml:space="preserve">mei </v>
      </c>
      <c r="C1779">
        <v>-45.25</v>
      </c>
      <c r="D1779" t="s">
        <v>1030</v>
      </c>
      <c r="F1779" t="str">
        <f>VLOOKUP(Tabel1[[#This Row],[categorie]],Lijst!A:C,3,FALSE)</f>
        <v>Uitgave</v>
      </c>
      <c r="G1779">
        <f>IF(F1779="Uitgave", -ABS(C1779), ABS(C1779))</f>
        <v>-45.25</v>
      </c>
      <c r="H1779" t="str">
        <f>VLOOKUP(Tabel1[[#This Row],[categorie]],Lijst!A:B,2,FALSE)</f>
        <v>Vast</v>
      </c>
      <c r="I1779" t="str">
        <f>IF(OR(AND(F1779="Uitgave", C1779&lt;0), AND(F1779="Inkomst", C1779&gt;0)), "OK", "FOUT")</f>
        <v>OK</v>
      </c>
    </row>
    <row r="1780" spans="1:9" x14ac:dyDescent="0.3">
      <c r="A1780" s="2">
        <v>45779</v>
      </c>
      <c r="B1780" t="str">
        <f>TEXT(A1780,"mmmm ")</f>
        <v xml:space="preserve">mei </v>
      </c>
      <c r="C1780">
        <v>-12</v>
      </c>
      <c r="D1780" t="s">
        <v>39</v>
      </c>
      <c r="F1780" t="str">
        <f>VLOOKUP(Tabel1[[#This Row],[categorie]],Lijst!A:C,3,FALSE)</f>
        <v>Uitgave</v>
      </c>
      <c r="G1780">
        <f>IF(F1780="Uitgave", -ABS(C1780), ABS(C1780))</f>
        <v>-12</v>
      </c>
      <c r="H1780" t="str">
        <f>VLOOKUP(Tabel1[[#This Row],[categorie]],Lijst!A:B,2,FALSE)</f>
        <v>Vast</v>
      </c>
      <c r="I1780" t="str">
        <f>IF(OR(AND(F1780="Uitgave", C1780&lt;0), AND(F1780="Inkomst", C1780&gt;0)), "OK", "FOUT")</f>
        <v>OK</v>
      </c>
    </row>
    <row r="1781" spans="1:9" x14ac:dyDescent="0.3">
      <c r="A1781" s="2">
        <v>45779</v>
      </c>
      <c r="B1781" t="str">
        <f>TEXT(A1781,"mmmm ")</f>
        <v xml:space="preserve">mei </v>
      </c>
      <c r="C1781">
        <v>-5.5</v>
      </c>
      <c r="D1781" t="s">
        <v>9</v>
      </c>
      <c r="F1781" t="s">
        <v>18</v>
      </c>
      <c r="G1781">
        <f>IF(F1781="Uitgave", -ABS(C1781), ABS(C1781))</f>
        <v>-5.5</v>
      </c>
      <c r="H1781" t="str">
        <f>VLOOKUP(Tabel1[[#This Row],[categorie]],Lijst!A:B,2,FALSE)</f>
        <v>Variabel</v>
      </c>
      <c r="I1781" t="str">
        <f>IF(OR(AND(F1781="Uitgave", C1781&lt;0), AND(F1781="Inkomst", C1781&gt;0)), "OK", "FOUT")</f>
        <v>OK</v>
      </c>
    </row>
    <row r="1782" spans="1:9" x14ac:dyDescent="0.3">
      <c r="A1782" s="2">
        <v>45779</v>
      </c>
      <c r="B1782" t="str">
        <f>TEXT(A1782,"mmmm ")</f>
        <v xml:space="preserve">mei </v>
      </c>
      <c r="C1782">
        <v>-5</v>
      </c>
      <c r="D1782" t="s">
        <v>75</v>
      </c>
      <c r="F1782" t="s">
        <v>18</v>
      </c>
      <c r="G1782">
        <f>IF(F1782="Uitgave", -ABS(C1782), ABS(C1782))</f>
        <v>-5</v>
      </c>
      <c r="H1782" t="str">
        <f>VLOOKUP(Tabel1[[#This Row],[categorie]],Lijst!A:B,2,FALSE)</f>
        <v>Variabel</v>
      </c>
      <c r="I1782" t="str">
        <f>IF(OR(AND(F1782="Uitgave", C1782&lt;0), AND(F1782="Inkomst", C1782&gt;0)), "OK", "FOUT")</f>
        <v>OK</v>
      </c>
    </row>
    <row r="1783" spans="1:9" x14ac:dyDescent="0.3">
      <c r="A1783" s="2">
        <v>45780</v>
      </c>
      <c r="B1783" t="str">
        <f>TEXT(A1783,"mmmm ")</f>
        <v xml:space="preserve">mei </v>
      </c>
      <c r="C1783">
        <v>-47</v>
      </c>
      <c r="D1783" t="s">
        <v>21</v>
      </c>
      <c r="F1783" t="str">
        <f>VLOOKUP(Tabel1[[#This Row],[categorie]],Lijst!A:C,3,FALSE)</f>
        <v>Uitgave</v>
      </c>
      <c r="G1783">
        <f>IF(F1783="Uitgave", -ABS(C1783), ABS(C1783))</f>
        <v>-47</v>
      </c>
      <c r="H1783" t="str">
        <f>VLOOKUP(Tabel1[[#This Row],[categorie]],Lijst!A:B,2,FALSE)</f>
        <v>Variabel</v>
      </c>
      <c r="I1783" t="str">
        <f>IF(OR(AND(F1783="Uitgave", C1783&lt;0), AND(F1783="Inkomst", C1783&gt;0)), "OK", "FOUT")</f>
        <v>OK</v>
      </c>
    </row>
    <row r="1784" spans="1:9" x14ac:dyDescent="0.3">
      <c r="A1784" s="2">
        <v>45781</v>
      </c>
      <c r="B1784" t="str">
        <f>TEXT(A1784,"mmmm ")</f>
        <v xml:space="preserve">mei </v>
      </c>
      <c r="C1784">
        <v>-11.55</v>
      </c>
      <c r="D1784" t="s">
        <v>59</v>
      </c>
      <c r="F1784" t="str">
        <f>VLOOKUP(Tabel1[[#This Row],[categorie]],Lijst!A:C,3,FALSE)</f>
        <v>Uitgave</v>
      </c>
      <c r="G1784">
        <f>IF(F1784="Uitgave", -ABS(C1784), ABS(C1784))</f>
        <v>-11.55</v>
      </c>
      <c r="H1784" t="str">
        <f>VLOOKUP(Tabel1[[#This Row],[categorie]],Lijst!A:B,2,FALSE)</f>
        <v>Variabel</v>
      </c>
      <c r="I1784" t="str">
        <f>IF(OR(AND(F1784="Uitgave", C1784&lt;0), AND(F1784="Inkomst", C1784&gt;0)), "OK", "FOUT")</f>
        <v>OK</v>
      </c>
    </row>
    <row r="1785" spans="1:9" x14ac:dyDescent="0.3">
      <c r="A1785" s="2">
        <v>45781</v>
      </c>
      <c r="B1785" t="str">
        <f>TEXT(A1785,"mmmm ")</f>
        <v xml:space="preserve">mei </v>
      </c>
      <c r="C1785">
        <v>-7.8</v>
      </c>
      <c r="D1785" t="s">
        <v>21</v>
      </c>
      <c r="F1785" t="str">
        <f>VLOOKUP(Tabel1[[#This Row],[categorie]],Lijst!A:C,3,FALSE)</f>
        <v>Uitgave</v>
      </c>
      <c r="G1785">
        <f>IF(F1785="Uitgave", -ABS(C1785), ABS(C1785))</f>
        <v>-7.8</v>
      </c>
      <c r="H1785" t="str">
        <f>VLOOKUP(Tabel1[[#This Row],[categorie]],Lijst!A:B,2,FALSE)</f>
        <v>Variabel</v>
      </c>
      <c r="I1785" t="str">
        <f>IF(OR(AND(F1785="Uitgave", C1785&lt;0), AND(F1785="Inkomst", C1785&gt;0)), "OK", "FOUT")</f>
        <v>OK</v>
      </c>
    </row>
    <row r="1786" spans="1:9" x14ac:dyDescent="0.3">
      <c r="A1786" s="2">
        <v>45781</v>
      </c>
      <c r="B1786" t="str">
        <f>TEXT(A1786,"mmmm ")</f>
        <v xml:space="preserve">mei </v>
      </c>
      <c r="C1786">
        <v>-20.05</v>
      </c>
      <c r="D1786" t="s">
        <v>3</v>
      </c>
      <c r="F1786" t="str">
        <f>VLOOKUP(Tabel1[[#This Row],[categorie]],Lijst!A:C,3,FALSE)</f>
        <v>Uitgave</v>
      </c>
      <c r="G1786">
        <f>IF(F1786="Uitgave", -ABS(C1786), ABS(C1786))</f>
        <v>-20.05</v>
      </c>
      <c r="H1786" t="str">
        <f>VLOOKUP(Tabel1[[#This Row],[categorie]],Lijst!A:B,2,FALSE)</f>
        <v>Vast</v>
      </c>
      <c r="I1786" t="str">
        <f>IF(OR(AND(F1786="Uitgave", C1786&lt;0), AND(F1786="Inkomst", C1786&gt;0)), "OK", "FOUT")</f>
        <v>OK</v>
      </c>
    </row>
    <row r="1787" spans="1:9" x14ac:dyDescent="0.3">
      <c r="A1787" s="2">
        <v>45782</v>
      </c>
      <c r="B1787" t="str">
        <f>TEXT(A1787,"mmmm ")</f>
        <v xml:space="preserve">mei </v>
      </c>
      <c r="C1787">
        <v>-30.1</v>
      </c>
      <c r="D1787" t="s">
        <v>9</v>
      </c>
      <c r="F1787" t="s">
        <v>18</v>
      </c>
      <c r="G1787">
        <f>IF(F1787="Uitgave", -ABS(C1787), ABS(C1787))</f>
        <v>-30.1</v>
      </c>
      <c r="H1787" t="str">
        <f>VLOOKUP(Tabel1[[#This Row],[categorie]],Lijst!A:B,2,FALSE)</f>
        <v>Variabel</v>
      </c>
      <c r="I1787" t="str">
        <f>IF(OR(AND(F1787="Uitgave", C1787&lt;0), AND(F1787="Inkomst", C1787&gt;0)), "OK", "FOUT")</f>
        <v>OK</v>
      </c>
    </row>
    <row r="1788" spans="1:9" x14ac:dyDescent="0.3">
      <c r="A1788" s="2">
        <v>45782</v>
      </c>
      <c r="B1788" t="str">
        <f>TEXT(A1788,"mmmm ")</f>
        <v xml:space="preserve">mei </v>
      </c>
      <c r="C1788">
        <v>-2.5</v>
      </c>
      <c r="D1788" t="s">
        <v>3</v>
      </c>
      <c r="F1788" t="str">
        <f>VLOOKUP(Tabel1[[#This Row],[categorie]],Lijst!A:C,3,FALSE)</f>
        <v>Uitgave</v>
      </c>
      <c r="G1788">
        <f>IF(F1788="Uitgave", -ABS(C1788), ABS(C1788))</f>
        <v>-2.5</v>
      </c>
      <c r="H1788" t="str">
        <f>VLOOKUP(Tabel1[[#This Row],[categorie]],Lijst!A:B,2,FALSE)</f>
        <v>Vast</v>
      </c>
      <c r="I1788" t="str">
        <f>IF(OR(AND(F1788="Uitgave", C1788&lt;0), AND(F1788="Inkomst", C1788&gt;0)), "OK", "FOUT")</f>
        <v>OK</v>
      </c>
    </row>
    <row r="1789" spans="1:9" x14ac:dyDescent="0.3">
      <c r="A1789" s="2">
        <v>45782</v>
      </c>
      <c r="B1789" t="str">
        <f>TEXT(A1789,"mmmm ")</f>
        <v xml:space="preserve">mei </v>
      </c>
      <c r="C1789">
        <v>-9.7799999999999994</v>
      </c>
      <c r="D1789" t="s">
        <v>3</v>
      </c>
      <c r="F1789" t="s">
        <v>18</v>
      </c>
      <c r="G1789">
        <f>IF(F1789="Uitgave", -ABS(C1789), ABS(C1789))</f>
        <v>-9.7799999999999994</v>
      </c>
      <c r="H1789" t="str">
        <f>VLOOKUP(Tabel1[[#This Row],[categorie]],Lijst!A:B,2,FALSE)</f>
        <v>Vast</v>
      </c>
      <c r="I1789" t="str">
        <f>IF(OR(AND(F1789="Uitgave", C1789&lt;0), AND(F1789="Inkomst", C1789&gt;0)), "OK", "FOUT")</f>
        <v>OK</v>
      </c>
    </row>
    <row r="1790" spans="1:9" x14ac:dyDescent="0.3">
      <c r="A1790" s="2">
        <v>45782</v>
      </c>
      <c r="B1790" t="str">
        <f>TEXT(A1790,"mmmm ")</f>
        <v xml:space="preserve">mei </v>
      </c>
      <c r="C1790">
        <v>-12.57</v>
      </c>
      <c r="D1790" t="s">
        <v>3</v>
      </c>
      <c r="F1790" t="s">
        <v>18</v>
      </c>
      <c r="G1790">
        <f>IF(F1790="Uitgave", -ABS(C1790), ABS(C1790))</f>
        <v>-12.57</v>
      </c>
      <c r="H1790" t="str">
        <f>VLOOKUP(Tabel1[[#This Row],[categorie]],Lijst!A:B,2,FALSE)</f>
        <v>Vast</v>
      </c>
      <c r="I1790" t="str">
        <f>IF(OR(AND(F1790="Uitgave", C1790&lt;0), AND(F1790="Inkomst", C1790&gt;0)), "OK", "FOUT")</f>
        <v>OK</v>
      </c>
    </row>
    <row r="1791" spans="1:9" x14ac:dyDescent="0.3">
      <c r="A1791" s="2">
        <v>45782</v>
      </c>
      <c r="B1791" t="str">
        <f>TEXT(A1791,"mmmm ")</f>
        <v xml:space="preserve">mei </v>
      </c>
      <c r="C1791">
        <v>5.22</v>
      </c>
      <c r="D1791" t="s">
        <v>11</v>
      </c>
      <c r="F1791" t="s">
        <v>65</v>
      </c>
      <c r="G1791">
        <f>IF(F1791="Uitgave", -ABS(C1791), ABS(C1791))</f>
        <v>5.22</v>
      </c>
      <c r="H1791" t="str">
        <f>VLOOKUP(Tabel1[[#This Row],[categorie]],Lijst!A:B,2,FALSE)</f>
        <v>Vast</v>
      </c>
      <c r="I1791" t="str">
        <f>IF(OR(AND(F1791="Uitgave", C1791&lt;0), AND(F1791="Inkomst", C1791&gt;0)), "OK", "FOUT")</f>
        <v>OK</v>
      </c>
    </row>
    <row r="1792" spans="1:9" x14ac:dyDescent="0.3">
      <c r="A1792" s="2">
        <v>45782</v>
      </c>
      <c r="B1792" t="str">
        <f>TEXT(A1792,"mmmm ")</f>
        <v xml:space="preserve">mei </v>
      </c>
      <c r="C1792">
        <v>-29.99</v>
      </c>
      <c r="D1792" t="s">
        <v>45</v>
      </c>
      <c r="F1792" t="str">
        <f>VLOOKUP(Tabel1[[#This Row],[categorie]],Lijst!A:C,3,FALSE)</f>
        <v>Uitgave</v>
      </c>
      <c r="G1792">
        <f>IF(F1792="Uitgave", -ABS(C1792), ABS(C1792))</f>
        <v>-29.99</v>
      </c>
      <c r="H1792" t="str">
        <f>VLOOKUP(Tabel1[[#This Row],[categorie]],Lijst!A:B,2,FALSE)</f>
        <v>Variabel</v>
      </c>
      <c r="I1792" t="str">
        <f>IF(OR(AND(F1792="Uitgave", C1792&lt;0), AND(F1792="Inkomst", C1792&gt;0)), "OK", "FOUT")</f>
        <v>OK</v>
      </c>
    </row>
    <row r="1793" spans="1:9" x14ac:dyDescent="0.3">
      <c r="A1793" s="2">
        <v>45782</v>
      </c>
      <c r="B1793" t="str">
        <f>TEXT(A1793,"mmmm ")</f>
        <v xml:space="preserve">mei </v>
      </c>
      <c r="C1793">
        <v>-13.57</v>
      </c>
      <c r="D1793" t="s">
        <v>3</v>
      </c>
      <c r="F1793" t="str">
        <f>VLOOKUP(Tabel1[[#This Row],[categorie]],Lijst!A:C,3,FALSE)</f>
        <v>Uitgave</v>
      </c>
      <c r="G1793">
        <f>IF(F1793="Uitgave", -ABS(C1793), ABS(C1793))</f>
        <v>-13.57</v>
      </c>
      <c r="H1793" t="str">
        <f>VLOOKUP(Tabel1[[#This Row],[categorie]],Lijst!A:B,2,FALSE)</f>
        <v>Vast</v>
      </c>
      <c r="I1793" t="str">
        <f>IF(OR(AND(F1793="Uitgave", C1793&lt;0), AND(F1793="Inkomst", C1793&gt;0)), "OK", "FOUT")</f>
        <v>OK</v>
      </c>
    </row>
    <row r="1794" spans="1:9" x14ac:dyDescent="0.3">
      <c r="A1794" s="2">
        <v>45782</v>
      </c>
      <c r="B1794" t="str">
        <f>TEXT(A1794,"mmmm ")</f>
        <v xml:space="preserve">mei </v>
      </c>
      <c r="C1794">
        <v>-116.5</v>
      </c>
      <c r="D1794" t="s">
        <v>60</v>
      </c>
      <c r="F1794" t="str">
        <f>VLOOKUP(Tabel1[[#This Row],[categorie]],Lijst!A:C,3,FALSE)</f>
        <v>Uitgave</v>
      </c>
      <c r="G1794">
        <f>IF(F1794="Uitgave", -ABS(C1794), ABS(C1794))</f>
        <v>-116.5</v>
      </c>
      <c r="H1794" t="str">
        <f>VLOOKUP(Tabel1[[#This Row],[categorie]],Lijst!A:B,2,FALSE)</f>
        <v>Variabel</v>
      </c>
      <c r="I1794" t="str">
        <f>IF(OR(AND(F1794="Uitgave", C1794&lt;0), AND(F1794="Inkomst", C1794&gt;0)), "OK", "FOUT")</f>
        <v>OK</v>
      </c>
    </row>
    <row r="1795" spans="1:9" x14ac:dyDescent="0.3">
      <c r="A1795" s="2">
        <v>45782</v>
      </c>
      <c r="B1795" t="str">
        <f>TEXT(A1795,"mmmm ")</f>
        <v xml:space="preserve">mei </v>
      </c>
      <c r="C1795">
        <v>-20.5</v>
      </c>
      <c r="D1795" t="s">
        <v>61</v>
      </c>
      <c r="F1795" t="str">
        <f>VLOOKUP(Tabel1[[#This Row],[categorie]],Lijst!A:C,3,FALSE)</f>
        <v>Uitgave</v>
      </c>
      <c r="G1795">
        <f>IF(F1795="Uitgave", -ABS(C1795), ABS(C1795))</f>
        <v>-20.5</v>
      </c>
      <c r="H1795" t="str">
        <f>VLOOKUP(Tabel1[[#This Row],[categorie]],Lijst!A:B,2,FALSE)</f>
        <v>Variabel</v>
      </c>
      <c r="I1795" t="str">
        <f>IF(OR(AND(F1795="Uitgave", C1795&lt;0), AND(F1795="Inkomst", C1795&gt;0)), "OK", "FOUT")</f>
        <v>OK</v>
      </c>
    </row>
    <row r="1796" spans="1:9" x14ac:dyDescent="0.3">
      <c r="A1796" s="2">
        <v>45782</v>
      </c>
      <c r="B1796" t="str">
        <f>TEXT(A1796,"mmmm ")</f>
        <v xml:space="preserve">mei </v>
      </c>
      <c r="C1796">
        <v>-18</v>
      </c>
      <c r="D1796" t="s">
        <v>3</v>
      </c>
      <c r="F1796" t="str">
        <f>VLOOKUP(Tabel1[[#This Row],[categorie]],Lijst!A:C,3,FALSE)</f>
        <v>Uitgave</v>
      </c>
      <c r="G1796">
        <f>IF(F1796="Uitgave", -ABS(C1796), ABS(C1796))</f>
        <v>-18</v>
      </c>
      <c r="H1796" t="str">
        <f>VLOOKUP(Tabel1[[#This Row],[categorie]],Lijst!A:B,2,FALSE)</f>
        <v>Vast</v>
      </c>
      <c r="I1796" t="str">
        <f>IF(OR(AND(F1796="Uitgave", C1796&lt;0), AND(F1796="Inkomst", C1796&gt;0)), "OK", "FOUT")</f>
        <v>OK</v>
      </c>
    </row>
    <row r="1797" spans="1:9" x14ac:dyDescent="0.3">
      <c r="A1797" s="2">
        <v>45782</v>
      </c>
      <c r="B1797" t="str">
        <f>TEXT(A1797,"mmmm ")</f>
        <v xml:space="preserve">mei </v>
      </c>
      <c r="C1797">
        <v>-11.58</v>
      </c>
      <c r="D1797" t="s">
        <v>3</v>
      </c>
      <c r="F1797" t="str">
        <f>VLOOKUP(Tabel1[[#This Row],[categorie]],Lijst!A:C,3,FALSE)</f>
        <v>Uitgave</v>
      </c>
      <c r="G1797">
        <f>IF(F1797="Uitgave", -ABS(C1797), ABS(C1797))</f>
        <v>-11.58</v>
      </c>
      <c r="H1797" t="str">
        <f>VLOOKUP(Tabel1[[#This Row],[categorie]],Lijst!A:B,2,FALSE)</f>
        <v>Vast</v>
      </c>
      <c r="I1797" t="str">
        <f>IF(OR(AND(F1797="Uitgave", C1797&lt;0), AND(F1797="Inkomst", C1797&gt;0)), "OK", "FOUT")</f>
        <v>OK</v>
      </c>
    </row>
    <row r="1798" spans="1:9" x14ac:dyDescent="0.3">
      <c r="A1798" s="2">
        <v>45782</v>
      </c>
      <c r="B1798" t="str">
        <f>TEXT(A1798,"mmmm ")</f>
        <v xml:space="preserve">mei </v>
      </c>
      <c r="C1798">
        <v>-20.71</v>
      </c>
      <c r="D1798" t="s">
        <v>38</v>
      </c>
      <c r="F1798" t="s">
        <v>18</v>
      </c>
      <c r="G1798">
        <f>IF(F1798="Uitgave", -ABS(C1798), ABS(C1798))</f>
        <v>-20.71</v>
      </c>
      <c r="H1798" t="str">
        <f>VLOOKUP(Tabel1[[#This Row],[categorie]],Lijst!A:B,2,FALSE)</f>
        <v>Vast</v>
      </c>
      <c r="I1798" t="str">
        <f>IF(OR(AND(F1798="Uitgave", C1798&lt;0), AND(F1798="Inkomst", C1798&gt;0)), "OK", "FOUT")</f>
        <v>OK</v>
      </c>
    </row>
    <row r="1799" spans="1:9" x14ac:dyDescent="0.3">
      <c r="A1799" s="2">
        <v>45783</v>
      </c>
      <c r="B1799" t="str">
        <f>TEXT(A1799,"mmmm ")</f>
        <v xml:space="preserve">mei </v>
      </c>
      <c r="C1799">
        <v>-7.47</v>
      </c>
      <c r="D1799" t="s">
        <v>3</v>
      </c>
      <c r="F1799" t="str">
        <f>VLOOKUP(Tabel1[[#This Row],[categorie]],Lijst!A:C,3,FALSE)</f>
        <v>Uitgave</v>
      </c>
      <c r="G1799">
        <f>IF(F1799="Uitgave", -ABS(C1799), ABS(C1799))</f>
        <v>-7.47</v>
      </c>
      <c r="H1799" t="str">
        <f>VLOOKUP(Tabel1[[#This Row],[categorie]],Lijst!A:B,2,FALSE)</f>
        <v>Vast</v>
      </c>
      <c r="I1799" t="str">
        <f>IF(OR(AND(F1799="Uitgave", C1799&lt;0), AND(F1799="Inkomst", C1799&gt;0)), "OK", "FOUT")</f>
        <v>OK</v>
      </c>
    </row>
    <row r="1800" spans="1:9" x14ac:dyDescent="0.3">
      <c r="A1800" s="2">
        <v>45783</v>
      </c>
      <c r="B1800" t="str">
        <f>TEXT(A1800,"mmmm ")</f>
        <v xml:space="preserve">mei </v>
      </c>
      <c r="C1800">
        <v>-5.29</v>
      </c>
      <c r="D1800" t="s">
        <v>3</v>
      </c>
      <c r="F1800" t="s">
        <v>18</v>
      </c>
      <c r="G1800">
        <f>IF(F1800="Uitgave", -ABS(C1800), ABS(C1800))</f>
        <v>-5.29</v>
      </c>
      <c r="H1800" t="str">
        <f>VLOOKUP(Tabel1[[#This Row],[categorie]],Lijst!A:B,2,FALSE)</f>
        <v>Vast</v>
      </c>
      <c r="I1800" t="str">
        <f>IF(OR(AND(F1800="Uitgave", C1800&lt;0), AND(F1800="Inkomst", C1800&gt;0)), "OK", "FOUT")</f>
        <v>OK</v>
      </c>
    </row>
    <row r="1801" spans="1:9" x14ac:dyDescent="0.3">
      <c r="A1801" s="2">
        <v>45783</v>
      </c>
      <c r="B1801" t="str">
        <f>TEXT(A1801,"mmmm ")</f>
        <v xml:space="preserve">mei </v>
      </c>
      <c r="C1801">
        <v>-8.43</v>
      </c>
      <c r="D1801" t="s">
        <v>3</v>
      </c>
      <c r="F1801" t="s">
        <v>18</v>
      </c>
      <c r="G1801">
        <f>IF(F1801="Uitgave", -ABS(C1801), ABS(C1801))</f>
        <v>-8.43</v>
      </c>
      <c r="H1801" t="str">
        <f>VLOOKUP(Tabel1[[#This Row],[categorie]],Lijst!A:B,2,FALSE)</f>
        <v>Vast</v>
      </c>
      <c r="I1801" t="str">
        <f>IF(OR(AND(F1801="Uitgave", C1801&lt;0), AND(F1801="Inkomst", C1801&gt;0)), "OK", "FOUT")</f>
        <v>OK</v>
      </c>
    </row>
    <row r="1802" spans="1:9" x14ac:dyDescent="0.3">
      <c r="A1802" s="2">
        <v>45783</v>
      </c>
      <c r="B1802" t="str">
        <f>TEXT(A1802,"mmmm ")</f>
        <v xml:space="preserve">mei </v>
      </c>
      <c r="C1802">
        <v>91.08</v>
      </c>
      <c r="D1802" t="s">
        <v>75</v>
      </c>
      <c r="F1802" t="s">
        <v>65</v>
      </c>
      <c r="G1802">
        <f>IF(F1802="Uitgave", -ABS(C1802), ABS(C1802))</f>
        <v>91.08</v>
      </c>
      <c r="H1802" t="str">
        <f>VLOOKUP(Tabel1[[#This Row],[categorie]],Lijst!A:B,2,FALSE)</f>
        <v>Variabel</v>
      </c>
      <c r="I1802" t="str">
        <f>IF(OR(AND(F1802="Uitgave", C1802&lt;0), AND(F1802="Inkomst", C1802&gt;0)), "OK", "FOUT")</f>
        <v>OK</v>
      </c>
    </row>
    <row r="1803" spans="1:9" x14ac:dyDescent="0.3">
      <c r="A1803" s="2">
        <v>45783</v>
      </c>
      <c r="B1803" t="str">
        <f>TEXT(A1803,"mmmm ")</f>
        <v xml:space="preserve">mei </v>
      </c>
      <c r="C1803">
        <v>50</v>
      </c>
      <c r="D1803" t="s">
        <v>75</v>
      </c>
      <c r="F1803" t="s">
        <v>65</v>
      </c>
      <c r="G1803">
        <f>IF(F1803="Uitgave", -ABS(C1803), ABS(C1803))</f>
        <v>50</v>
      </c>
      <c r="H1803" t="str">
        <f>VLOOKUP(Tabel1[[#This Row],[categorie]],Lijst!A:B,2,FALSE)</f>
        <v>Variabel</v>
      </c>
      <c r="I1803" t="str">
        <f>IF(OR(AND(F1803="Uitgave", C1803&lt;0), AND(F1803="Inkomst", C1803&gt;0)), "OK", "FOUT")</f>
        <v>OK</v>
      </c>
    </row>
    <row r="1804" spans="1:9" x14ac:dyDescent="0.3">
      <c r="A1804" s="2">
        <v>45783</v>
      </c>
      <c r="B1804" t="str">
        <f>TEXT(A1804,"mmmm ")</f>
        <v xml:space="preserve">mei </v>
      </c>
      <c r="C1804">
        <v>50</v>
      </c>
      <c r="D1804" t="s">
        <v>75</v>
      </c>
      <c r="F1804" t="s">
        <v>65</v>
      </c>
      <c r="G1804">
        <f>IF(F1804="Uitgave", -ABS(C1804), ABS(C1804))</f>
        <v>50</v>
      </c>
      <c r="H1804" t="str">
        <f>VLOOKUP(Tabel1[[#This Row],[categorie]],Lijst!A:B,2,FALSE)</f>
        <v>Variabel</v>
      </c>
      <c r="I1804" t="str">
        <f>IF(OR(AND(F1804="Uitgave", C1804&lt;0), AND(F1804="Inkomst", C1804&gt;0)), "OK", "FOUT")</f>
        <v>OK</v>
      </c>
    </row>
    <row r="1805" spans="1:9" x14ac:dyDescent="0.3">
      <c r="A1805" s="2">
        <v>45783</v>
      </c>
      <c r="B1805" t="str">
        <f>TEXT(A1805,"mmmm ")</f>
        <v xml:space="preserve">mei </v>
      </c>
      <c r="C1805">
        <v>-0.9</v>
      </c>
      <c r="D1805" t="s">
        <v>26</v>
      </c>
      <c r="F1805" t="str">
        <f>VLOOKUP(Tabel1[[#This Row],[categorie]],Lijst!A:C,3,FALSE)</f>
        <v>Uitgave</v>
      </c>
      <c r="G1805">
        <f>IF(F1805="Uitgave", -ABS(C1805), ABS(C1805))</f>
        <v>-0.9</v>
      </c>
      <c r="H1805" t="str">
        <f>VLOOKUP(Tabel1[[#This Row],[categorie]],Lijst!A:B,2,FALSE)</f>
        <v>Variabel</v>
      </c>
      <c r="I1805" t="str">
        <f>IF(OR(AND(F1805="Uitgave", C1805&lt;0), AND(F1805="Inkomst", C1805&gt;0)), "OK", "FOUT")</f>
        <v>OK</v>
      </c>
    </row>
    <row r="1806" spans="1:9" x14ac:dyDescent="0.3">
      <c r="A1806" s="2">
        <v>45783</v>
      </c>
      <c r="B1806" t="str">
        <f>TEXT(A1806,"mmmm ")</f>
        <v xml:space="preserve">mei </v>
      </c>
      <c r="C1806">
        <v>-1.5</v>
      </c>
      <c r="D1806" t="s">
        <v>26</v>
      </c>
      <c r="F1806" t="str">
        <f>VLOOKUP(Tabel1[[#This Row],[categorie]],Lijst!A:C,3,FALSE)</f>
        <v>Uitgave</v>
      </c>
      <c r="G1806">
        <f>IF(F1806="Uitgave", -ABS(C1806), ABS(C1806))</f>
        <v>-1.5</v>
      </c>
      <c r="H1806" t="str">
        <f>VLOOKUP(Tabel1[[#This Row],[categorie]],Lijst!A:B,2,FALSE)</f>
        <v>Variabel</v>
      </c>
      <c r="I1806" t="str">
        <f>IF(OR(AND(F1806="Uitgave", C1806&lt;0), AND(F1806="Inkomst", C1806&gt;0)), "OK", "FOUT")</f>
        <v>OK</v>
      </c>
    </row>
    <row r="1807" spans="1:9" x14ac:dyDescent="0.3">
      <c r="A1807" s="2">
        <v>45783</v>
      </c>
      <c r="B1807" t="str">
        <f>TEXT(A1807,"mmmm ")</f>
        <v xml:space="preserve">mei </v>
      </c>
      <c r="C1807">
        <v>-9.68</v>
      </c>
      <c r="D1807" t="s">
        <v>3</v>
      </c>
      <c r="F1807" t="s">
        <v>18</v>
      </c>
      <c r="G1807">
        <f>IF(F1807="Uitgave", -ABS(C1807), ABS(C1807))</f>
        <v>-9.68</v>
      </c>
      <c r="H1807" t="str">
        <f>VLOOKUP(Tabel1[[#This Row],[categorie]],Lijst!A:B,2,FALSE)</f>
        <v>Vast</v>
      </c>
      <c r="I1807" t="str">
        <f>IF(OR(AND(F1807="Uitgave", C1807&lt;0), AND(F1807="Inkomst", C1807&gt;0)), "OK", "FOUT")</f>
        <v>OK</v>
      </c>
    </row>
    <row r="1808" spans="1:9" x14ac:dyDescent="0.3">
      <c r="A1808" s="2">
        <v>45783</v>
      </c>
      <c r="B1808" t="str">
        <f>TEXT(A1808,"mmmm ")</f>
        <v xml:space="preserve">mei </v>
      </c>
      <c r="C1808">
        <v>-46.24</v>
      </c>
      <c r="D1808" t="s">
        <v>13</v>
      </c>
      <c r="F1808" t="str">
        <f>VLOOKUP(Tabel1[[#This Row],[categorie]],Lijst!A:C,3,FALSE)</f>
        <v>Uitgave</v>
      </c>
      <c r="G1808">
        <f>IF(F1808="Uitgave", -ABS(C1808), ABS(C1808))</f>
        <v>-46.24</v>
      </c>
      <c r="H1808" t="str">
        <f>VLOOKUP(Tabel1[[#This Row],[categorie]],Lijst!A:B,2,FALSE)</f>
        <v>Vast</v>
      </c>
      <c r="I1808" t="str">
        <f>IF(OR(AND(F1808="Uitgave", C1808&lt;0), AND(F1808="Inkomst", C1808&gt;0)), "OK", "FOUT")</f>
        <v>OK</v>
      </c>
    </row>
    <row r="1809" spans="1:9" x14ac:dyDescent="0.3">
      <c r="A1809" s="2">
        <v>45783</v>
      </c>
      <c r="B1809" t="str">
        <f>TEXT(A1809,"mmmm ")</f>
        <v xml:space="preserve">mei </v>
      </c>
      <c r="C1809">
        <v>-120.26</v>
      </c>
      <c r="D1809" t="s">
        <v>82</v>
      </c>
      <c r="F1809" t="s">
        <v>18</v>
      </c>
      <c r="G1809">
        <f>IF(F1809="Uitgave", -ABS(C1809), ABS(C1809))</f>
        <v>-120.26</v>
      </c>
      <c r="H1809" t="str">
        <f>VLOOKUP(Tabel1[[#This Row],[categorie]],Lijst!A:B,2,FALSE)</f>
        <v>Vast</v>
      </c>
      <c r="I1809" t="str">
        <f>IF(OR(AND(F1809="Uitgave", C1809&lt;0), AND(F1809="Inkomst", C1809&gt;0)), "OK", "FOUT")</f>
        <v>OK</v>
      </c>
    </row>
    <row r="1810" spans="1:9" x14ac:dyDescent="0.3">
      <c r="A1810" s="2">
        <v>45784</v>
      </c>
      <c r="B1810" t="str">
        <f>TEXT(A1810,"mmmm ")</f>
        <v xml:space="preserve">mei </v>
      </c>
      <c r="C1810">
        <v>25</v>
      </c>
      <c r="D1810" t="s">
        <v>82</v>
      </c>
      <c r="F1810" t="s">
        <v>65</v>
      </c>
      <c r="G1810">
        <f>IF(F1810="Uitgave", -ABS(C1810), ABS(C1810))</f>
        <v>25</v>
      </c>
      <c r="H1810" t="str">
        <f>VLOOKUP(Tabel1[[#This Row],[categorie]],Lijst!A:B,2,FALSE)</f>
        <v>Vast</v>
      </c>
      <c r="I1810" t="str">
        <f>IF(OR(AND(F1810="Uitgave", C1810&lt;0), AND(F1810="Inkomst", C1810&gt;0)), "OK", "FOUT")</f>
        <v>OK</v>
      </c>
    </row>
    <row r="1811" spans="1:9" x14ac:dyDescent="0.3">
      <c r="A1811" s="2">
        <v>45784</v>
      </c>
      <c r="B1811" t="str">
        <f>TEXT(A1811,"mmmm ")</f>
        <v xml:space="preserve">mei </v>
      </c>
      <c r="C1811">
        <v>-38.5</v>
      </c>
      <c r="D1811" t="s">
        <v>9</v>
      </c>
      <c r="F1811" t="s">
        <v>18</v>
      </c>
      <c r="G1811">
        <f>IF(F1811="Uitgave", -ABS(C1811), ABS(C1811))</f>
        <v>-38.5</v>
      </c>
      <c r="H1811" t="str">
        <f>VLOOKUP(Tabel1[[#This Row],[categorie]],Lijst!A:B,2,FALSE)</f>
        <v>Variabel</v>
      </c>
      <c r="I1811" t="str">
        <f>IF(OR(AND(F1811="Uitgave", C1811&lt;0), AND(F1811="Inkomst", C1811&gt;0)), "OK", "FOUT")</f>
        <v>OK</v>
      </c>
    </row>
    <row r="1812" spans="1:9" x14ac:dyDescent="0.3">
      <c r="A1812" s="2">
        <v>45784</v>
      </c>
      <c r="B1812" t="str">
        <f>TEXT(A1812,"mmmm ")</f>
        <v xml:space="preserve">mei </v>
      </c>
      <c r="C1812">
        <v>-19.989999999999998</v>
      </c>
      <c r="D1812" t="s">
        <v>14</v>
      </c>
      <c r="F1812" t="s">
        <v>18</v>
      </c>
      <c r="G1812">
        <f>IF(F1812="Uitgave", -ABS(C1812), ABS(C1812))</f>
        <v>-19.989999999999998</v>
      </c>
      <c r="H1812" t="str">
        <f>VLOOKUP(Tabel1[[#This Row],[categorie]],Lijst!A:B,2,FALSE)</f>
        <v>Variabel</v>
      </c>
      <c r="I1812" t="str">
        <f>IF(OR(AND(F1812="Uitgave", C1812&lt;0), AND(F1812="Inkomst", C1812&gt;0)), "OK", "FOUT")</f>
        <v>OK</v>
      </c>
    </row>
    <row r="1813" spans="1:9" x14ac:dyDescent="0.3">
      <c r="A1813" s="2">
        <v>45784</v>
      </c>
      <c r="B1813" t="str">
        <f>TEXT(A1813,"mmmm ")</f>
        <v xml:space="preserve">mei </v>
      </c>
      <c r="C1813">
        <v>-12.36</v>
      </c>
      <c r="D1813" t="s">
        <v>3</v>
      </c>
      <c r="F1813" t="s">
        <v>18</v>
      </c>
      <c r="G1813">
        <f>IF(F1813="Uitgave", -ABS(C1813), ABS(C1813))</f>
        <v>-12.36</v>
      </c>
      <c r="H1813" t="str">
        <f>VLOOKUP(Tabel1[[#This Row],[categorie]],Lijst!A:B,2,FALSE)</f>
        <v>Vast</v>
      </c>
      <c r="I1813" t="str">
        <f>IF(OR(AND(F1813="Uitgave", C1813&lt;0), AND(F1813="Inkomst", C1813&gt;0)), "OK", "FOUT")</f>
        <v>OK</v>
      </c>
    </row>
    <row r="1814" spans="1:9" x14ac:dyDescent="0.3">
      <c r="A1814" s="2">
        <v>45784</v>
      </c>
      <c r="B1814" t="str">
        <f>TEXT(A1814,"mmmm ")</f>
        <v xml:space="preserve">mei </v>
      </c>
      <c r="C1814">
        <v>-1.5</v>
      </c>
      <c r="D1814" t="s">
        <v>26</v>
      </c>
      <c r="F1814" t="str">
        <f>VLOOKUP(Tabel1[[#This Row],[categorie]],Lijst!A:C,3,FALSE)</f>
        <v>Uitgave</v>
      </c>
      <c r="G1814">
        <f>IF(F1814="Uitgave", -ABS(C1814), ABS(C1814))</f>
        <v>-1.5</v>
      </c>
      <c r="H1814" t="str">
        <f>VLOOKUP(Tabel1[[#This Row],[categorie]],Lijst!A:B,2,FALSE)</f>
        <v>Variabel</v>
      </c>
      <c r="I1814" t="str">
        <f>IF(OR(AND(F1814="Uitgave", C1814&lt;0), AND(F1814="Inkomst", C1814&gt;0)), "OK", "FOUT")</f>
        <v>OK</v>
      </c>
    </row>
    <row r="1815" spans="1:9" x14ac:dyDescent="0.3">
      <c r="A1815" s="2">
        <v>45784</v>
      </c>
      <c r="B1815" t="str">
        <f>TEXT(A1815,"mmmm ")</f>
        <v xml:space="preserve">mei </v>
      </c>
      <c r="C1815">
        <v>-810.65</v>
      </c>
      <c r="D1815" t="s">
        <v>10</v>
      </c>
      <c r="F1815" t="str">
        <f>VLOOKUP(Tabel1[[#This Row],[categorie]],Lijst!A:C,3,FALSE)</f>
        <v>Uitgave</v>
      </c>
      <c r="G1815">
        <f>IF(F1815="Uitgave", -ABS(C1815), ABS(C1815))</f>
        <v>-810.65</v>
      </c>
      <c r="H1815" t="str">
        <f>VLOOKUP(Tabel1[[#This Row],[categorie]],Lijst!A:B,2,FALSE)</f>
        <v>Vast</v>
      </c>
      <c r="I1815" t="str">
        <f>IF(OR(AND(F1815="Uitgave", C1815&lt;0), AND(F1815="Inkomst", C1815&gt;0)), "OK", "FOUT")</f>
        <v>OK</v>
      </c>
    </row>
    <row r="1816" spans="1:9" x14ac:dyDescent="0.3">
      <c r="A1816" s="2">
        <v>45784</v>
      </c>
      <c r="B1816" t="str">
        <f>TEXT(A1816,"mmmm ")</f>
        <v xml:space="preserve">mei </v>
      </c>
      <c r="C1816">
        <v>-39.119999999999997</v>
      </c>
      <c r="D1816" t="s">
        <v>82</v>
      </c>
      <c r="F1816" t="s">
        <v>18</v>
      </c>
      <c r="G1816">
        <f>IF(F1816="Uitgave", -ABS(C1816), ABS(C1816))</f>
        <v>-39.119999999999997</v>
      </c>
      <c r="H1816" t="str">
        <f>VLOOKUP(Tabel1[[#This Row],[categorie]],Lijst!A:B,2,FALSE)</f>
        <v>Vast</v>
      </c>
      <c r="I1816" t="str">
        <f>IF(OR(AND(F1816="Uitgave", C1816&lt;0), AND(F1816="Inkomst", C1816&gt;0)), "OK", "FOUT")</f>
        <v>OK</v>
      </c>
    </row>
    <row r="1817" spans="1:9" x14ac:dyDescent="0.3">
      <c r="A1817" s="2">
        <v>45785</v>
      </c>
      <c r="B1817" t="str">
        <f>TEXT(A1817,"mmmm ")</f>
        <v xml:space="preserve">mei </v>
      </c>
      <c r="C1817">
        <v>-24.99</v>
      </c>
      <c r="D1817" t="s">
        <v>14</v>
      </c>
      <c r="F1817" t="str">
        <f>VLOOKUP(Tabel1[[#This Row],[categorie]],Lijst!A:C,3,FALSE)</f>
        <v>Uitgave</v>
      </c>
      <c r="G1817">
        <f>IF(F1817="Uitgave", -ABS(C1817), ABS(C1817))</f>
        <v>-24.99</v>
      </c>
      <c r="H1817" t="str">
        <f>VLOOKUP(Tabel1[[#This Row],[categorie]],Lijst!A:B,2,FALSE)</f>
        <v>Variabel</v>
      </c>
      <c r="I1817" t="str">
        <f>IF(OR(AND(F1817="Uitgave", C1817&lt;0), AND(F1817="Inkomst", C1817&gt;0)), "OK", "FOUT")</f>
        <v>OK</v>
      </c>
    </row>
    <row r="1818" spans="1:9" x14ac:dyDescent="0.3">
      <c r="A1818" s="2">
        <v>45785</v>
      </c>
      <c r="B1818" t="str">
        <f>TEXT(A1818,"mmmm ")</f>
        <v xml:space="preserve">mei </v>
      </c>
      <c r="C1818">
        <v>-53.07</v>
      </c>
      <c r="D1818" t="s">
        <v>3</v>
      </c>
      <c r="F1818" t="s">
        <v>18</v>
      </c>
      <c r="G1818">
        <f>IF(F1818="Uitgave", -ABS(C1818), ABS(C1818))</f>
        <v>-53.07</v>
      </c>
      <c r="H1818" t="str">
        <f>VLOOKUP(Tabel1[[#This Row],[categorie]],Lijst!A:B,2,FALSE)</f>
        <v>Vast</v>
      </c>
      <c r="I1818" t="str">
        <f>IF(OR(AND(F1818="Uitgave", C1818&lt;0), AND(F1818="Inkomst", C1818&gt;0)), "OK", "FOUT")</f>
        <v>OK</v>
      </c>
    </row>
    <row r="1819" spans="1:9" x14ac:dyDescent="0.3">
      <c r="A1819" s="2">
        <v>45785</v>
      </c>
      <c r="B1819" t="str">
        <f>TEXT(A1819,"mmmm ")</f>
        <v xml:space="preserve">mei </v>
      </c>
      <c r="C1819">
        <v>-56</v>
      </c>
      <c r="D1819" t="s">
        <v>82</v>
      </c>
      <c r="F1819" t="s">
        <v>18</v>
      </c>
      <c r="G1819">
        <f>IF(F1819="Uitgave", -ABS(C1819), ABS(C1819))</f>
        <v>-56</v>
      </c>
      <c r="H1819" t="str">
        <f>VLOOKUP(Tabel1[[#This Row],[categorie]],Lijst!A:B,2,FALSE)</f>
        <v>Vast</v>
      </c>
      <c r="I1819" t="str">
        <f>IF(OR(AND(F1819="Uitgave", C1819&lt;0), AND(F1819="Inkomst", C1819&gt;0)), "OK", "FOUT")</f>
        <v>OK</v>
      </c>
    </row>
    <row r="1820" spans="1:9" x14ac:dyDescent="0.3">
      <c r="A1820" s="2">
        <v>45785</v>
      </c>
      <c r="B1820" t="str">
        <f>TEXT(A1820,"mmmm ")</f>
        <v xml:space="preserve">mei </v>
      </c>
      <c r="C1820">
        <v>-3.9</v>
      </c>
      <c r="D1820" t="s">
        <v>3</v>
      </c>
      <c r="F1820" t="str">
        <f>VLOOKUP(Tabel1[[#This Row],[categorie]],Lijst!A:C,3,FALSE)</f>
        <v>Uitgave</v>
      </c>
      <c r="G1820">
        <f>IF(F1820="Uitgave", -ABS(C1820), ABS(C1820))</f>
        <v>-3.9</v>
      </c>
      <c r="H1820" t="str">
        <f>VLOOKUP(Tabel1[[#This Row],[categorie]],Lijst!A:B,2,FALSE)</f>
        <v>Vast</v>
      </c>
      <c r="I1820" t="str">
        <f>IF(OR(AND(F1820="Uitgave", C1820&lt;0), AND(F1820="Inkomst", C1820&gt;0)), "OK", "FOUT")</f>
        <v>OK</v>
      </c>
    </row>
    <row r="1821" spans="1:9" x14ac:dyDescent="0.3">
      <c r="A1821" s="2">
        <v>45785</v>
      </c>
      <c r="B1821" t="str">
        <f>TEXT(A1821,"mmmm ")</f>
        <v xml:space="preserve">mei </v>
      </c>
      <c r="C1821">
        <v>-19</v>
      </c>
      <c r="D1821" t="s">
        <v>54</v>
      </c>
      <c r="F1821" t="str">
        <f>VLOOKUP(Tabel1[[#This Row],[categorie]],Lijst!A:C,3,FALSE)</f>
        <v>Uitgave</v>
      </c>
      <c r="G1821">
        <f>IF(F1821="Uitgave", -ABS(C1821), ABS(C1821))</f>
        <v>-19</v>
      </c>
      <c r="H1821" t="str">
        <f>VLOOKUP(Tabel1[[#This Row],[categorie]],Lijst!A:B,2,FALSE)</f>
        <v>Variabel</v>
      </c>
      <c r="I1821" t="str">
        <f>IF(OR(AND(F1821="Uitgave", C1821&lt;0), AND(F1821="Inkomst", C1821&gt;0)), "OK", "FOUT")</f>
        <v>OK</v>
      </c>
    </row>
    <row r="1822" spans="1:9" x14ac:dyDescent="0.3">
      <c r="A1822" s="2">
        <v>45785</v>
      </c>
      <c r="B1822" t="str">
        <f>TEXT(A1822,"mmmm ")</f>
        <v xml:space="preserve">mei </v>
      </c>
      <c r="C1822">
        <v>-5.79</v>
      </c>
      <c r="D1822" t="s">
        <v>3</v>
      </c>
      <c r="F1822" t="s">
        <v>18</v>
      </c>
      <c r="G1822">
        <f>IF(F1822="Uitgave", -ABS(C1822), ABS(C1822))</f>
        <v>-5.79</v>
      </c>
      <c r="H1822" t="str">
        <f>VLOOKUP(Tabel1[[#This Row],[categorie]],Lijst!A:B,2,FALSE)</f>
        <v>Vast</v>
      </c>
      <c r="I1822" t="str">
        <f>IF(OR(AND(F1822="Uitgave", C1822&lt;0), AND(F1822="Inkomst", C1822&gt;0)), "OK", "FOUT")</f>
        <v>OK</v>
      </c>
    </row>
    <row r="1823" spans="1:9" x14ac:dyDescent="0.3">
      <c r="A1823" s="2">
        <v>45785</v>
      </c>
      <c r="B1823" t="str">
        <f>TEXT(A1823,"mmmm ")</f>
        <v xml:space="preserve">mei </v>
      </c>
      <c r="C1823">
        <v>-14.99</v>
      </c>
      <c r="D1823" t="s">
        <v>52</v>
      </c>
      <c r="F1823" t="str">
        <f>VLOOKUP(Tabel1[[#This Row],[categorie]],Lijst!A:C,3,FALSE)</f>
        <v>Uitgave</v>
      </c>
      <c r="G1823">
        <f>IF(F1823="Uitgave", -ABS(C1823), ABS(C1823))</f>
        <v>-14.99</v>
      </c>
      <c r="H1823" t="str">
        <f>VLOOKUP(Tabel1[[#This Row],[categorie]],Lijst!A:B,2,FALSE)</f>
        <v>Variabel</v>
      </c>
      <c r="I1823" t="str">
        <f>IF(OR(AND(F1823="Uitgave", C1823&lt;0), AND(F1823="Inkomst", C1823&gt;0)), "OK", "FOUT")</f>
        <v>OK</v>
      </c>
    </row>
    <row r="1824" spans="1:9" x14ac:dyDescent="0.3">
      <c r="A1824" s="2">
        <v>45786</v>
      </c>
      <c r="B1824" t="str">
        <f>TEXT(A1824,"mmmm ")</f>
        <v xml:space="preserve">mei </v>
      </c>
      <c r="C1824">
        <v>-12.18</v>
      </c>
      <c r="D1824" t="s">
        <v>3</v>
      </c>
      <c r="F1824" t="s">
        <v>18</v>
      </c>
      <c r="G1824">
        <f>IF(F1824="Uitgave", -ABS(C1824), ABS(C1824))</f>
        <v>-12.18</v>
      </c>
      <c r="H1824" t="str">
        <f>VLOOKUP(Tabel1[[#This Row],[categorie]],Lijst!A:B,2,FALSE)</f>
        <v>Vast</v>
      </c>
      <c r="I1824" t="str">
        <f>IF(OR(AND(F1824="Uitgave", C1824&lt;0), AND(F1824="Inkomst", C1824&gt;0)), "OK", "FOUT")</f>
        <v>OK</v>
      </c>
    </row>
    <row r="1825" spans="1:9" x14ac:dyDescent="0.3">
      <c r="A1825" s="2">
        <v>45786</v>
      </c>
      <c r="B1825" t="str">
        <f>TEXT(A1825,"mmmm ")</f>
        <v xml:space="preserve">mei </v>
      </c>
      <c r="C1825">
        <v>-14.93</v>
      </c>
      <c r="D1825" t="s">
        <v>3</v>
      </c>
      <c r="F1825" t="s">
        <v>18</v>
      </c>
      <c r="G1825">
        <f>IF(F1825="Uitgave", -ABS(C1825), ABS(C1825))</f>
        <v>-14.93</v>
      </c>
      <c r="H1825" t="str">
        <f>VLOOKUP(Tabel1[[#This Row],[categorie]],Lijst!A:B,2,FALSE)</f>
        <v>Vast</v>
      </c>
      <c r="I1825" t="str">
        <f>IF(OR(AND(F1825="Uitgave", C1825&lt;0), AND(F1825="Inkomst", C1825&gt;0)), "OK", "FOUT")</f>
        <v>OK</v>
      </c>
    </row>
    <row r="1826" spans="1:9" x14ac:dyDescent="0.3">
      <c r="A1826" s="2">
        <v>45786</v>
      </c>
      <c r="B1826" t="str">
        <f>TEXT(A1826,"mmmm ")</f>
        <v xml:space="preserve">mei </v>
      </c>
      <c r="C1826">
        <v>-37.5</v>
      </c>
      <c r="D1826" t="s">
        <v>3</v>
      </c>
      <c r="F1826" t="str">
        <f>VLOOKUP(Tabel1[[#This Row],[categorie]],Lijst!A:C,3,FALSE)</f>
        <v>Uitgave</v>
      </c>
      <c r="G1826">
        <f>IF(F1826="Uitgave", -ABS(C1826), ABS(C1826))</f>
        <v>-37.5</v>
      </c>
      <c r="H1826" t="str">
        <f>VLOOKUP(Tabel1[[#This Row],[categorie]],Lijst!A:B,2,FALSE)</f>
        <v>Vast</v>
      </c>
      <c r="I1826" t="str">
        <f>IF(OR(AND(F1826="Uitgave", C1826&lt;0), AND(F1826="Inkomst", C1826&gt;0)), "OK", "FOUT")</f>
        <v>OK</v>
      </c>
    </row>
    <row r="1827" spans="1:9" x14ac:dyDescent="0.3">
      <c r="A1827" s="2">
        <v>45786</v>
      </c>
      <c r="B1827" t="str">
        <f>TEXT(A1827,"mmmm ")</f>
        <v xml:space="preserve">mei </v>
      </c>
      <c r="C1827">
        <v>-6.67</v>
      </c>
      <c r="D1827" t="s">
        <v>3</v>
      </c>
      <c r="F1827" t="str">
        <f>VLOOKUP(Tabel1[[#This Row],[categorie]],Lijst!A:C,3,FALSE)</f>
        <v>Uitgave</v>
      </c>
      <c r="G1827">
        <f>IF(F1827="Uitgave", -ABS(C1827), ABS(C1827))</f>
        <v>-6.67</v>
      </c>
      <c r="H1827" t="str">
        <f>VLOOKUP(Tabel1[[#This Row],[categorie]],Lijst!A:B,2,FALSE)</f>
        <v>Vast</v>
      </c>
      <c r="I1827" t="str">
        <f>IF(OR(AND(F1827="Uitgave", C1827&lt;0), AND(F1827="Inkomst", C1827&gt;0)), "OK", "FOUT")</f>
        <v>OK</v>
      </c>
    </row>
    <row r="1828" spans="1:9" x14ac:dyDescent="0.3">
      <c r="A1828" s="2">
        <v>45786</v>
      </c>
      <c r="B1828" t="str">
        <f>TEXT(A1828,"mmmm ")</f>
        <v xml:space="preserve">mei </v>
      </c>
      <c r="C1828">
        <v>-3</v>
      </c>
      <c r="D1828" t="s">
        <v>3</v>
      </c>
      <c r="F1828" t="str">
        <f>VLOOKUP(Tabel1[[#This Row],[categorie]],Lijst!A:C,3,FALSE)</f>
        <v>Uitgave</v>
      </c>
      <c r="G1828">
        <f>IF(F1828="Uitgave", -ABS(C1828), ABS(C1828))</f>
        <v>-3</v>
      </c>
      <c r="H1828" t="str">
        <f>VLOOKUP(Tabel1[[#This Row],[categorie]],Lijst!A:B,2,FALSE)</f>
        <v>Vast</v>
      </c>
      <c r="I1828" t="str">
        <f>IF(OR(AND(F1828="Uitgave", C1828&lt;0), AND(F1828="Inkomst", C1828&gt;0)), "OK", "FOUT")</f>
        <v>OK</v>
      </c>
    </row>
    <row r="1829" spans="1:9" x14ac:dyDescent="0.3">
      <c r="A1829" s="2">
        <v>45786</v>
      </c>
      <c r="B1829" t="str">
        <f>TEXT(A1829,"mmmm ")</f>
        <v xml:space="preserve">mei </v>
      </c>
      <c r="C1829">
        <v>-1.8</v>
      </c>
      <c r="D1829" t="s">
        <v>26</v>
      </c>
      <c r="F1829" t="str">
        <f>VLOOKUP(Tabel1[[#This Row],[categorie]],Lijst!A:C,3,FALSE)</f>
        <v>Uitgave</v>
      </c>
      <c r="G1829">
        <f>IF(F1829="Uitgave", -ABS(C1829), ABS(C1829))</f>
        <v>-1.8</v>
      </c>
      <c r="H1829" t="str">
        <f>VLOOKUP(Tabel1[[#This Row],[categorie]],Lijst!A:B,2,FALSE)</f>
        <v>Variabel</v>
      </c>
      <c r="I1829" t="str">
        <f>IF(OR(AND(F1829="Uitgave", C1829&lt;0), AND(F1829="Inkomst", C1829&gt;0)), "OK", "FOUT")</f>
        <v>OK</v>
      </c>
    </row>
    <row r="1830" spans="1:9" x14ac:dyDescent="0.3">
      <c r="A1830" s="2">
        <v>45786</v>
      </c>
      <c r="B1830" t="str">
        <f>TEXT(A1830,"mmmm ")</f>
        <v xml:space="preserve">mei </v>
      </c>
      <c r="C1830">
        <v>-15.4</v>
      </c>
      <c r="D1830" t="s">
        <v>75</v>
      </c>
      <c r="F1830" t="s">
        <v>18</v>
      </c>
      <c r="G1830">
        <f>IF(F1830="Uitgave", -ABS(C1830), ABS(C1830))</f>
        <v>-15.4</v>
      </c>
      <c r="H1830" t="str">
        <f>VLOOKUP(Tabel1[[#This Row],[categorie]],Lijst!A:B,2,FALSE)</f>
        <v>Variabel</v>
      </c>
      <c r="I1830" t="str">
        <f>IF(OR(AND(F1830="Uitgave", C1830&lt;0), AND(F1830="Inkomst", C1830&gt;0)), "OK", "FOUT")</f>
        <v>OK</v>
      </c>
    </row>
    <row r="1831" spans="1:9" x14ac:dyDescent="0.3">
      <c r="A1831" s="2">
        <v>45786</v>
      </c>
      <c r="B1831" t="str">
        <f>TEXT(A1831,"mmmm ")</f>
        <v xml:space="preserve">mei </v>
      </c>
      <c r="C1831">
        <v>26.93</v>
      </c>
      <c r="D1831" t="s">
        <v>11</v>
      </c>
      <c r="F1831" t="s">
        <v>65</v>
      </c>
      <c r="G1831">
        <f>IF(F1831="Uitgave", -ABS(C1831), ABS(C1831))</f>
        <v>26.93</v>
      </c>
      <c r="H1831" t="str">
        <f>VLOOKUP(Tabel1[[#This Row],[categorie]],Lijst!A:B,2,FALSE)</f>
        <v>Vast</v>
      </c>
      <c r="I1831" t="str">
        <f>IF(OR(AND(F1831="Uitgave", C1831&lt;0), AND(F1831="Inkomst", C1831&gt;0)), "OK", "FOUT")</f>
        <v>OK</v>
      </c>
    </row>
    <row r="1832" spans="1:9" x14ac:dyDescent="0.3">
      <c r="A1832" s="2">
        <v>45786</v>
      </c>
      <c r="B1832" t="str">
        <f>TEXT(A1832,"mmmm ")</f>
        <v xml:space="preserve">mei </v>
      </c>
      <c r="C1832">
        <v>19.18</v>
      </c>
      <c r="D1832" t="s">
        <v>11</v>
      </c>
      <c r="F1832" t="s">
        <v>65</v>
      </c>
      <c r="G1832">
        <f>IF(F1832="Uitgave", -ABS(C1832), ABS(C1832))</f>
        <v>19.18</v>
      </c>
      <c r="H1832" t="str">
        <f>VLOOKUP(Tabel1[[#This Row],[categorie]],Lijst!A:B,2,FALSE)</f>
        <v>Vast</v>
      </c>
      <c r="I1832" t="str">
        <f>IF(OR(AND(F1832="Uitgave", C1832&lt;0), AND(F1832="Inkomst", C1832&gt;0)), "OK", "FOUT")</f>
        <v>OK</v>
      </c>
    </row>
    <row r="1833" spans="1:9" x14ac:dyDescent="0.3">
      <c r="A1833" s="2">
        <v>45786</v>
      </c>
      <c r="B1833" t="str">
        <f>TEXT(A1833,"mmmm ")</f>
        <v xml:space="preserve">mei </v>
      </c>
      <c r="C1833">
        <v>-19.95</v>
      </c>
      <c r="D1833" t="s">
        <v>14</v>
      </c>
      <c r="F1833" t="str">
        <f>VLOOKUP(Tabel1[[#This Row],[categorie]],Lijst!A:C,3,FALSE)</f>
        <v>Uitgave</v>
      </c>
      <c r="G1833">
        <f>IF(F1833="Uitgave", -ABS(C1833), ABS(C1833))</f>
        <v>-19.95</v>
      </c>
      <c r="H1833" t="str">
        <f>VLOOKUP(Tabel1[[#This Row],[categorie]],Lijst!A:B,2,FALSE)</f>
        <v>Variabel</v>
      </c>
      <c r="I1833" t="str">
        <f>IF(OR(AND(F1833="Uitgave", C1833&lt;0), AND(F1833="Inkomst", C1833&gt;0)), "OK", "FOUT")</f>
        <v>OK</v>
      </c>
    </row>
    <row r="1834" spans="1:9" x14ac:dyDescent="0.3">
      <c r="A1834" s="2">
        <v>45786</v>
      </c>
      <c r="B1834" t="str">
        <f>TEXT(A1834,"mmmm ")</f>
        <v xml:space="preserve">mei </v>
      </c>
      <c r="C1834">
        <v>-8.6199999999999992</v>
      </c>
      <c r="D1834" t="s">
        <v>13</v>
      </c>
      <c r="F1834" t="str">
        <f>VLOOKUP(Tabel1[[#This Row],[categorie]],Lijst!A:C,3,FALSE)</f>
        <v>Uitgave</v>
      </c>
      <c r="G1834">
        <f>IF(F1834="Uitgave", -ABS(C1834), ABS(C1834))</f>
        <v>-8.6199999999999992</v>
      </c>
      <c r="H1834" t="str">
        <f>VLOOKUP(Tabel1[[#This Row],[categorie]],Lijst!A:B,2,FALSE)</f>
        <v>Vast</v>
      </c>
      <c r="I1834" t="str">
        <f>IF(OR(AND(F1834="Uitgave", C1834&lt;0), AND(F1834="Inkomst", C1834&gt;0)), "OK", "FOUT")</f>
        <v>OK</v>
      </c>
    </row>
    <row r="1835" spans="1:9" x14ac:dyDescent="0.3">
      <c r="A1835" s="2">
        <v>45787</v>
      </c>
      <c r="B1835" t="str">
        <f>TEXT(A1835,"mmmm ")</f>
        <v xml:space="preserve">mei </v>
      </c>
      <c r="C1835">
        <v>-10.34</v>
      </c>
      <c r="D1835" t="s">
        <v>3</v>
      </c>
      <c r="F1835" t="s">
        <v>18</v>
      </c>
      <c r="G1835">
        <f>IF(F1835="Uitgave", -ABS(C1835), ABS(C1835))</f>
        <v>-10.34</v>
      </c>
      <c r="H1835" t="str">
        <f>VLOOKUP(Tabel1[[#This Row],[categorie]],Lijst!A:B,2,FALSE)</f>
        <v>Vast</v>
      </c>
      <c r="I1835" t="str">
        <f>IF(OR(AND(F1835="Uitgave", C1835&lt;0), AND(F1835="Inkomst", C1835&gt;0)), "OK", "FOUT")</f>
        <v>OK</v>
      </c>
    </row>
    <row r="1836" spans="1:9" x14ac:dyDescent="0.3">
      <c r="A1836" s="2">
        <v>45787</v>
      </c>
      <c r="B1836" t="str">
        <f>TEXT(A1836,"mmmm ")</f>
        <v xml:space="preserve">mei </v>
      </c>
      <c r="C1836">
        <v>-56.4</v>
      </c>
      <c r="D1836" t="s">
        <v>3</v>
      </c>
      <c r="F1836" t="str">
        <f>VLOOKUP(Tabel1[[#This Row],[categorie]],Lijst!A:C,3,FALSE)</f>
        <v>Uitgave</v>
      </c>
      <c r="G1836">
        <f>IF(F1836="Uitgave", -ABS(C1836), ABS(C1836))</f>
        <v>-56.4</v>
      </c>
      <c r="H1836" t="str">
        <f>VLOOKUP(Tabel1[[#This Row],[categorie]],Lijst!A:B,2,FALSE)</f>
        <v>Vast</v>
      </c>
      <c r="I1836" t="str">
        <f>IF(OR(AND(F1836="Uitgave", C1836&lt;0), AND(F1836="Inkomst", C1836&gt;0)), "OK", "FOUT")</f>
        <v>OK</v>
      </c>
    </row>
    <row r="1837" spans="1:9" x14ac:dyDescent="0.3">
      <c r="A1837" s="2">
        <v>45787</v>
      </c>
      <c r="B1837" t="str">
        <f>TEXT(A1837,"mmmm ")</f>
        <v xml:space="preserve">mei </v>
      </c>
      <c r="C1837">
        <v>-8.75</v>
      </c>
      <c r="D1837" t="s">
        <v>56</v>
      </c>
      <c r="F1837" t="str">
        <f>VLOOKUP(Tabel1[[#This Row],[categorie]],Lijst!A:C,3,FALSE)</f>
        <v>Uitgave</v>
      </c>
      <c r="G1837">
        <f>IF(F1837="Uitgave", -ABS(C1837), ABS(C1837))</f>
        <v>-8.75</v>
      </c>
      <c r="H1837" t="str">
        <f>VLOOKUP(Tabel1[[#This Row],[categorie]],Lijst!A:B,2,FALSE)</f>
        <v>Variabel</v>
      </c>
      <c r="I1837" t="str">
        <f>IF(OR(AND(F1837="Uitgave", C1837&lt;0), AND(F1837="Inkomst", C1837&gt;0)), "OK", "FOUT")</f>
        <v>OK</v>
      </c>
    </row>
    <row r="1838" spans="1:9" x14ac:dyDescent="0.3">
      <c r="A1838" s="2">
        <v>45787</v>
      </c>
      <c r="B1838" t="str">
        <f>TEXT(A1838,"mmmm ")</f>
        <v xml:space="preserve">mei </v>
      </c>
      <c r="C1838">
        <v>-3.25</v>
      </c>
      <c r="D1838" t="s">
        <v>56</v>
      </c>
      <c r="F1838" t="str">
        <f>VLOOKUP(Tabel1[[#This Row],[categorie]],Lijst!A:C,3,FALSE)</f>
        <v>Uitgave</v>
      </c>
      <c r="G1838">
        <f>IF(F1838="Uitgave", -ABS(C1838), ABS(C1838))</f>
        <v>-3.25</v>
      </c>
      <c r="H1838" t="str">
        <f>VLOOKUP(Tabel1[[#This Row],[categorie]],Lijst!A:B,2,FALSE)</f>
        <v>Variabel</v>
      </c>
      <c r="I1838" t="str">
        <f>IF(OR(AND(F1838="Uitgave", C1838&lt;0), AND(F1838="Inkomst", C1838&gt;0)), "OK", "FOUT")</f>
        <v>OK</v>
      </c>
    </row>
    <row r="1839" spans="1:9" x14ac:dyDescent="0.3">
      <c r="A1839" s="2">
        <v>45787</v>
      </c>
      <c r="B1839" t="str">
        <f>TEXT(A1839,"mmmm ")</f>
        <v xml:space="preserve">mei </v>
      </c>
      <c r="C1839">
        <v>-7.6</v>
      </c>
      <c r="D1839" t="s">
        <v>9</v>
      </c>
      <c r="F1839" t="s">
        <v>18</v>
      </c>
      <c r="G1839">
        <f>IF(F1839="Uitgave", -ABS(C1839), ABS(C1839))</f>
        <v>-7.6</v>
      </c>
      <c r="H1839" t="str">
        <f>VLOOKUP(Tabel1[[#This Row],[categorie]],Lijst!A:B,2,FALSE)</f>
        <v>Variabel</v>
      </c>
      <c r="I1839" t="str">
        <f>IF(OR(AND(F1839="Uitgave", C1839&lt;0), AND(F1839="Inkomst", C1839&gt;0)), "OK", "FOUT")</f>
        <v>OK</v>
      </c>
    </row>
    <row r="1840" spans="1:9" x14ac:dyDescent="0.3">
      <c r="A1840" s="2">
        <v>45787</v>
      </c>
      <c r="B1840" t="str">
        <f>TEXT(A1840,"mmmm ")</f>
        <v xml:space="preserve">mei </v>
      </c>
      <c r="C1840">
        <v>-7.6</v>
      </c>
      <c r="D1840" t="s">
        <v>9</v>
      </c>
      <c r="F1840" t="s">
        <v>18</v>
      </c>
      <c r="G1840">
        <f>IF(F1840="Uitgave", -ABS(C1840), ABS(C1840))</f>
        <v>-7.6</v>
      </c>
      <c r="H1840" t="str">
        <f>VLOOKUP(Tabel1[[#This Row],[categorie]],Lijst!A:B,2,FALSE)</f>
        <v>Variabel</v>
      </c>
      <c r="I1840" t="str">
        <f>IF(OR(AND(F1840="Uitgave", C1840&lt;0), AND(F1840="Inkomst", C1840&gt;0)), "OK", "FOUT")</f>
        <v>OK</v>
      </c>
    </row>
    <row r="1841" spans="1:9" x14ac:dyDescent="0.3">
      <c r="A1841" s="2">
        <v>45788</v>
      </c>
      <c r="B1841" t="str">
        <f>TEXT(A1841,"mmmm ")</f>
        <v xml:space="preserve">mei </v>
      </c>
      <c r="C1841">
        <v>-36.99</v>
      </c>
      <c r="D1841" t="s">
        <v>9</v>
      </c>
      <c r="F1841" t="s">
        <v>18</v>
      </c>
      <c r="G1841">
        <f>IF(F1841="Uitgave", -ABS(C1841), ABS(C1841))</f>
        <v>-36.99</v>
      </c>
      <c r="H1841" t="str">
        <f>VLOOKUP(Tabel1[[#This Row],[categorie]],Lijst!A:B,2,FALSE)</f>
        <v>Variabel</v>
      </c>
      <c r="I1841" t="str">
        <f>IF(OR(AND(F1841="Uitgave", C1841&lt;0), AND(F1841="Inkomst", C1841&gt;0)), "OK", "FOUT")</f>
        <v>OK</v>
      </c>
    </row>
    <row r="1842" spans="1:9" x14ac:dyDescent="0.3">
      <c r="A1842" s="2">
        <v>45788</v>
      </c>
      <c r="B1842" t="str">
        <f>TEXT(A1842,"mmmm ")</f>
        <v xml:space="preserve">mei </v>
      </c>
      <c r="C1842">
        <v>-6.88</v>
      </c>
      <c r="D1842" t="s">
        <v>3</v>
      </c>
      <c r="F1842" t="s">
        <v>18</v>
      </c>
      <c r="G1842">
        <f>IF(F1842="Uitgave", -ABS(C1842), ABS(C1842))</f>
        <v>-6.88</v>
      </c>
      <c r="H1842" t="str">
        <f>VLOOKUP(Tabel1[[#This Row],[categorie]],Lijst!A:B,2,FALSE)</f>
        <v>Vast</v>
      </c>
      <c r="I1842" t="str">
        <f>IF(OR(AND(F1842="Uitgave", C1842&lt;0), AND(F1842="Inkomst", C1842&gt;0)), "OK", "FOUT")</f>
        <v>OK</v>
      </c>
    </row>
    <row r="1843" spans="1:9" x14ac:dyDescent="0.3">
      <c r="A1843" s="2">
        <v>45789</v>
      </c>
      <c r="B1843" t="str">
        <f>TEXT(A1843,"mmmm ")</f>
        <v xml:space="preserve">mei </v>
      </c>
      <c r="C1843">
        <v>-11.85</v>
      </c>
      <c r="D1843" t="s">
        <v>35</v>
      </c>
      <c r="F1843" t="str">
        <f>VLOOKUP(Tabel1[[#This Row],[categorie]],Lijst!A:C,3,FALSE)</f>
        <v>Uitgave</v>
      </c>
      <c r="G1843">
        <f>IF(F1843="Uitgave", -ABS(C1843), ABS(C1843))</f>
        <v>-11.85</v>
      </c>
      <c r="H1843" t="str">
        <f>VLOOKUP(Tabel1[[#This Row],[categorie]],Lijst!A:B,2,FALSE)</f>
        <v>Variabel</v>
      </c>
      <c r="I1843" t="str">
        <f>IF(OR(AND(F1843="Uitgave", C1843&lt;0), AND(F1843="Inkomst", C1843&gt;0)), "OK", "FOUT")</f>
        <v>OK</v>
      </c>
    </row>
    <row r="1844" spans="1:9" x14ac:dyDescent="0.3">
      <c r="A1844" s="2">
        <v>45789</v>
      </c>
      <c r="B1844" t="str">
        <f>TEXT(A1844,"mmmm ")</f>
        <v xml:space="preserve">mei </v>
      </c>
      <c r="C1844">
        <v>1.5</v>
      </c>
      <c r="D1844" t="s">
        <v>3</v>
      </c>
      <c r="F1844" t="s">
        <v>65</v>
      </c>
      <c r="G1844">
        <f>IF(F1844="Uitgave", -ABS(C1844), ABS(C1844))</f>
        <v>1.5</v>
      </c>
      <c r="H1844" t="str">
        <f>VLOOKUP(Tabel1[[#This Row],[categorie]],Lijst!A:B,2,FALSE)</f>
        <v>Vast</v>
      </c>
      <c r="I1844" t="str">
        <f>IF(OR(AND(F1844="Uitgave", C1844&lt;0), AND(F1844="Inkomst", C1844&gt;0)), "OK", "FOUT")</f>
        <v>OK</v>
      </c>
    </row>
    <row r="1845" spans="1:9" x14ac:dyDescent="0.3">
      <c r="A1845" s="2">
        <v>45789</v>
      </c>
      <c r="B1845" t="str">
        <f>TEXT(A1845,"mmmm ")</f>
        <v xml:space="preserve">mei </v>
      </c>
      <c r="C1845">
        <v>-8</v>
      </c>
      <c r="D1845" t="s">
        <v>13</v>
      </c>
      <c r="F1845" t="str">
        <f>VLOOKUP(Tabel1[[#This Row],[categorie]],Lijst!A:C,3,FALSE)</f>
        <v>Uitgave</v>
      </c>
      <c r="G1845">
        <f>IF(F1845="Uitgave", -ABS(C1845), ABS(C1845))</f>
        <v>-8</v>
      </c>
      <c r="H1845" t="str">
        <f>VLOOKUP(Tabel1[[#This Row],[categorie]],Lijst!A:B,2,FALSE)</f>
        <v>Vast</v>
      </c>
      <c r="I1845" t="str">
        <f>IF(OR(AND(F1845="Uitgave", C1845&lt;0), AND(F1845="Inkomst", C1845&gt;0)), "OK", "FOUT")</f>
        <v>OK</v>
      </c>
    </row>
    <row r="1846" spans="1:9" x14ac:dyDescent="0.3">
      <c r="A1846" s="2">
        <v>45789</v>
      </c>
      <c r="B1846" t="str">
        <f>TEXT(A1846,"mmmm ")</f>
        <v xml:space="preserve">mei </v>
      </c>
      <c r="C1846">
        <v>-2</v>
      </c>
      <c r="D1846" t="s">
        <v>75</v>
      </c>
      <c r="F1846" t="s">
        <v>18</v>
      </c>
      <c r="G1846">
        <f>IF(F1846="Uitgave", -ABS(C1846), ABS(C1846))</f>
        <v>-2</v>
      </c>
      <c r="H1846" t="str">
        <f>VLOOKUP(Tabel1[[#This Row],[categorie]],Lijst!A:B,2,FALSE)</f>
        <v>Variabel</v>
      </c>
      <c r="I1846" t="str">
        <f>IF(OR(AND(F1846="Uitgave", C1846&lt;0), AND(F1846="Inkomst", C1846&gt;0)), "OK", "FOUT")</f>
        <v>OK</v>
      </c>
    </row>
    <row r="1847" spans="1:9" x14ac:dyDescent="0.3">
      <c r="A1847" s="2">
        <v>45789</v>
      </c>
      <c r="B1847" t="str">
        <f>TEXT(A1847,"mmmm ")</f>
        <v xml:space="preserve">mei </v>
      </c>
      <c r="C1847">
        <v>-7.19</v>
      </c>
      <c r="D1847" t="s">
        <v>3</v>
      </c>
      <c r="F1847" t="s">
        <v>18</v>
      </c>
      <c r="G1847">
        <f>IF(F1847="Uitgave", -ABS(C1847), ABS(C1847))</f>
        <v>-7.19</v>
      </c>
      <c r="H1847" t="str">
        <f>VLOOKUP(Tabel1[[#This Row],[categorie]],Lijst!A:B,2,FALSE)</f>
        <v>Vast</v>
      </c>
      <c r="I1847" t="str">
        <f>IF(OR(AND(F1847="Uitgave", C1847&lt;0), AND(F1847="Inkomst", C1847&gt;0)), "OK", "FOUT")</f>
        <v>OK</v>
      </c>
    </row>
    <row r="1848" spans="1:9" x14ac:dyDescent="0.3">
      <c r="A1848" s="2">
        <v>45789</v>
      </c>
      <c r="B1848" t="str">
        <f>TEXT(A1848,"mmmm ")</f>
        <v xml:space="preserve">mei </v>
      </c>
      <c r="C1848">
        <v>-6.93</v>
      </c>
      <c r="D1848" t="s">
        <v>13</v>
      </c>
      <c r="F1848" t="str">
        <f>VLOOKUP(Tabel1[[#This Row],[categorie]],Lijst!A:C,3,FALSE)</f>
        <v>Uitgave</v>
      </c>
      <c r="G1848">
        <f>IF(F1848="Uitgave", -ABS(C1848), ABS(C1848))</f>
        <v>-6.93</v>
      </c>
      <c r="H1848" t="str">
        <f>VLOOKUP(Tabel1[[#This Row],[categorie]],Lijst!A:B,2,FALSE)</f>
        <v>Vast</v>
      </c>
      <c r="I1848" t="str">
        <f>IF(OR(AND(F1848="Uitgave", C1848&lt;0), AND(F1848="Inkomst", C1848&gt;0)), "OK", "FOUT")</f>
        <v>OK</v>
      </c>
    </row>
    <row r="1849" spans="1:9" x14ac:dyDescent="0.3">
      <c r="A1849" s="2">
        <v>45789</v>
      </c>
      <c r="B1849" t="str">
        <f>TEXT(A1849,"mmmm ")</f>
        <v xml:space="preserve">mei </v>
      </c>
      <c r="C1849">
        <v>-5</v>
      </c>
      <c r="D1849" t="s">
        <v>13</v>
      </c>
      <c r="F1849" t="str">
        <f>VLOOKUP(Tabel1[[#This Row],[categorie]],Lijst!A:C,3,FALSE)</f>
        <v>Uitgave</v>
      </c>
      <c r="G1849">
        <f>IF(F1849="Uitgave", -ABS(C1849), ABS(C1849))</f>
        <v>-5</v>
      </c>
      <c r="H1849" t="str">
        <f>VLOOKUP(Tabel1[[#This Row],[categorie]],Lijst!A:B,2,FALSE)</f>
        <v>Vast</v>
      </c>
      <c r="I1849" t="str">
        <f>IF(OR(AND(F1849="Uitgave", C1849&lt;0), AND(F1849="Inkomst", C1849&gt;0)), "OK", "FOUT")</f>
        <v>OK</v>
      </c>
    </row>
    <row r="1850" spans="1:9" x14ac:dyDescent="0.3">
      <c r="A1850" s="2">
        <v>45789</v>
      </c>
      <c r="B1850" t="str">
        <f>TEXT(A1850,"mmmm ")</f>
        <v xml:space="preserve">mei </v>
      </c>
      <c r="C1850">
        <v>-0.9</v>
      </c>
      <c r="D1850" t="s">
        <v>26</v>
      </c>
      <c r="F1850" t="str">
        <f>VLOOKUP(Tabel1[[#This Row],[categorie]],Lijst!A:C,3,FALSE)</f>
        <v>Uitgave</v>
      </c>
      <c r="G1850">
        <f>IF(F1850="Uitgave", -ABS(C1850), ABS(C1850))</f>
        <v>-0.9</v>
      </c>
      <c r="H1850" t="str">
        <f>VLOOKUP(Tabel1[[#This Row],[categorie]],Lijst!A:B,2,FALSE)</f>
        <v>Variabel</v>
      </c>
      <c r="I1850" t="str">
        <f>IF(OR(AND(F1850="Uitgave", C1850&lt;0), AND(F1850="Inkomst", C1850&gt;0)), "OK", "FOUT")</f>
        <v>OK</v>
      </c>
    </row>
    <row r="1851" spans="1:9" x14ac:dyDescent="0.3">
      <c r="A1851" s="2">
        <v>45789</v>
      </c>
      <c r="B1851" t="str">
        <f>TEXT(A1851,"mmmm ")</f>
        <v xml:space="preserve">mei </v>
      </c>
      <c r="C1851">
        <v>-81.400000000000006</v>
      </c>
      <c r="D1851" t="s">
        <v>3</v>
      </c>
      <c r="F1851" t="str">
        <f>VLOOKUP(Tabel1[[#This Row],[categorie]],Lijst!A:C,3,FALSE)</f>
        <v>Uitgave</v>
      </c>
      <c r="G1851">
        <f>IF(F1851="Uitgave", -ABS(C1851), ABS(C1851))</f>
        <v>-81.400000000000006</v>
      </c>
      <c r="H1851" t="str">
        <f>VLOOKUP(Tabel1[[#This Row],[categorie]],Lijst!A:B,2,FALSE)</f>
        <v>Vast</v>
      </c>
      <c r="I1851" t="str">
        <f>IF(OR(AND(F1851="Uitgave", C1851&lt;0), AND(F1851="Inkomst", C1851&gt;0)), "OK", "FOUT")</f>
        <v>OK</v>
      </c>
    </row>
    <row r="1852" spans="1:9" x14ac:dyDescent="0.3">
      <c r="A1852" s="2">
        <v>45789</v>
      </c>
      <c r="B1852" t="str">
        <f>TEXT(A1852,"mmmm ")</f>
        <v xml:space="preserve">mei </v>
      </c>
      <c r="C1852">
        <v>-5</v>
      </c>
      <c r="D1852" t="s">
        <v>3</v>
      </c>
      <c r="F1852" t="str">
        <f>VLOOKUP(Tabel1[[#This Row],[categorie]],Lijst!A:C,3,FALSE)</f>
        <v>Uitgave</v>
      </c>
      <c r="G1852">
        <f>IF(F1852="Uitgave", -ABS(C1852), ABS(C1852))</f>
        <v>-5</v>
      </c>
      <c r="H1852" t="str">
        <f>VLOOKUP(Tabel1[[#This Row],[categorie]],Lijst!A:B,2,FALSE)</f>
        <v>Vast</v>
      </c>
      <c r="I1852" t="str">
        <f>IF(OR(AND(F1852="Uitgave", C1852&lt;0), AND(F1852="Inkomst", C1852&gt;0)), "OK", "FOUT")</f>
        <v>OK</v>
      </c>
    </row>
    <row r="1853" spans="1:9" x14ac:dyDescent="0.3">
      <c r="A1853" s="2">
        <v>45789</v>
      </c>
      <c r="B1853" t="str">
        <f>TEXT(A1853,"mmmm ")</f>
        <v xml:space="preserve">mei </v>
      </c>
      <c r="C1853">
        <v>-12.01</v>
      </c>
      <c r="D1853" t="s">
        <v>46</v>
      </c>
      <c r="F1853" t="str">
        <f>VLOOKUP(Tabel1[[#This Row],[categorie]],Lijst!A:C,3,FALSE)</f>
        <v>Uitgave</v>
      </c>
      <c r="G1853">
        <f>IF(F1853="Uitgave", -ABS(C1853), ABS(C1853))</f>
        <v>-12.01</v>
      </c>
      <c r="H1853" t="str">
        <f>VLOOKUP(Tabel1[[#This Row],[categorie]],Lijst!A:B,2,FALSE)</f>
        <v>Vast</v>
      </c>
      <c r="I1853" t="str">
        <f>IF(OR(AND(F1853="Uitgave", C1853&lt;0), AND(F1853="Inkomst", C1853&gt;0)), "OK", "FOUT")</f>
        <v>OK</v>
      </c>
    </row>
    <row r="1854" spans="1:9" x14ac:dyDescent="0.3">
      <c r="A1854" s="2">
        <v>45790</v>
      </c>
      <c r="B1854" t="str">
        <f>TEXT(A1854,"mmmm ")</f>
        <v xml:space="preserve">mei </v>
      </c>
      <c r="C1854">
        <v>-14.64</v>
      </c>
      <c r="D1854" t="s">
        <v>3</v>
      </c>
      <c r="F1854" t="s">
        <v>18</v>
      </c>
      <c r="G1854">
        <f>IF(F1854="Uitgave", -ABS(C1854), ABS(C1854))</f>
        <v>-14.64</v>
      </c>
      <c r="H1854" t="str">
        <f>VLOOKUP(Tabel1[[#This Row],[categorie]],Lijst!A:B,2,FALSE)</f>
        <v>Vast</v>
      </c>
      <c r="I1854" t="str">
        <f>IF(OR(AND(F1854="Uitgave", C1854&lt;0), AND(F1854="Inkomst", C1854&gt;0)), "OK", "FOUT")</f>
        <v>OK</v>
      </c>
    </row>
    <row r="1855" spans="1:9" x14ac:dyDescent="0.3">
      <c r="A1855" s="2">
        <v>45790</v>
      </c>
      <c r="B1855" t="str">
        <f>TEXT(A1855,"mmmm ")</f>
        <v xml:space="preserve">mei </v>
      </c>
      <c r="C1855">
        <v>50</v>
      </c>
      <c r="D1855" t="s">
        <v>75</v>
      </c>
      <c r="F1855" t="s">
        <v>65</v>
      </c>
      <c r="G1855">
        <f>IF(F1855="Uitgave", -ABS(C1855), ABS(C1855))</f>
        <v>50</v>
      </c>
      <c r="H1855" t="str">
        <f>VLOOKUP(Tabel1[[#This Row],[categorie]],Lijst!A:B,2,FALSE)</f>
        <v>Variabel</v>
      </c>
      <c r="I1855" t="str">
        <f>IF(OR(AND(F1855="Uitgave", C1855&lt;0), AND(F1855="Inkomst", C1855&gt;0)), "OK", "FOUT")</f>
        <v>OK</v>
      </c>
    </row>
    <row r="1856" spans="1:9" x14ac:dyDescent="0.3">
      <c r="A1856" s="2">
        <v>45790</v>
      </c>
      <c r="B1856" t="str">
        <f>TEXT(A1856,"mmmm ")</f>
        <v xml:space="preserve">mei </v>
      </c>
      <c r="C1856">
        <v>-1.5</v>
      </c>
      <c r="D1856" t="s">
        <v>26</v>
      </c>
      <c r="F1856" t="str">
        <f>VLOOKUP(Tabel1[[#This Row],[categorie]],Lijst!A:C,3,FALSE)</f>
        <v>Uitgave</v>
      </c>
      <c r="G1856">
        <f>IF(F1856="Uitgave", -ABS(C1856), ABS(C1856))</f>
        <v>-1.5</v>
      </c>
      <c r="H1856" t="str">
        <f>VLOOKUP(Tabel1[[#This Row],[categorie]],Lijst!A:B,2,FALSE)</f>
        <v>Variabel</v>
      </c>
      <c r="I1856" t="str">
        <f>IF(OR(AND(F1856="Uitgave", C1856&lt;0), AND(F1856="Inkomst", C1856&gt;0)), "OK", "FOUT")</f>
        <v>OK</v>
      </c>
    </row>
    <row r="1857" spans="1:9" x14ac:dyDescent="0.3">
      <c r="A1857" s="2">
        <v>45790</v>
      </c>
      <c r="B1857" t="str">
        <f>TEXT(A1857,"mmmm ")</f>
        <v xml:space="preserve">mei </v>
      </c>
      <c r="C1857">
        <v>-1.5</v>
      </c>
      <c r="D1857" t="s">
        <v>26</v>
      </c>
      <c r="F1857" t="str">
        <f>VLOOKUP(Tabel1[[#This Row],[categorie]],Lijst!A:C,3,FALSE)</f>
        <v>Uitgave</v>
      </c>
      <c r="G1857">
        <f>IF(F1857="Uitgave", -ABS(C1857), ABS(C1857))</f>
        <v>-1.5</v>
      </c>
      <c r="H1857" t="str">
        <f>VLOOKUP(Tabel1[[#This Row],[categorie]],Lijst!A:B,2,FALSE)</f>
        <v>Variabel</v>
      </c>
      <c r="I1857" t="str">
        <f>IF(OR(AND(F1857="Uitgave", C1857&lt;0), AND(F1857="Inkomst", C1857&gt;0)), "OK", "FOUT")</f>
        <v>OK</v>
      </c>
    </row>
    <row r="1858" spans="1:9" x14ac:dyDescent="0.3">
      <c r="A1858" s="2">
        <v>45790</v>
      </c>
      <c r="B1858" t="str">
        <f>TEXT(A1858,"mmmm ")</f>
        <v xml:space="preserve">mei </v>
      </c>
      <c r="C1858">
        <v>8.33</v>
      </c>
      <c r="D1858" t="s">
        <v>30</v>
      </c>
      <c r="F1858" t="s">
        <v>65</v>
      </c>
      <c r="G1858">
        <f>IF(F1858="Uitgave", -ABS(C1858), ABS(C1858))</f>
        <v>8.33</v>
      </c>
      <c r="H1858" t="str">
        <f>VLOOKUP(Tabel1[[#This Row],[categorie]],Lijst!A:B,2,FALSE)</f>
        <v>Vast</v>
      </c>
      <c r="I1858" t="str">
        <f>IF(OR(AND(F1858="Uitgave", C1858&lt;0), AND(F1858="Inkomst", C1858&gt;0)), "OK", "FOUT")</f>
        <v>OK</v>
      </c>
    </row>
    <row r="1859" spans="1:9" x14ac:dyDescent="0.3">
      <c r="A1859" s="2">
        <v>45791</v>
      </c>
      <c r="B1859" t="str">
        <f>TEXT(A1859,"mmmm ")</f>
        <v xml:space="preserve">mei </v>
      </c>
      <c r="C1859">
        <v>-34.200000000000003</v>
      </c>
      <c r="D1859" t="s">
        <v>9</v>
      </c>
      <c r="F1859" t="s">
        <v>18</v>
      </c>
      <c r="G1859">
        <f>IF(F1859="Uitgave", -ABS(C1859), ABS(C1859))</f>
        <v>-34.200000000000003</v>
      </c>
      <c r="H1859" t="str">
        <f>VLOOKUP(Tabel1[[#This Row],[categorie]],Lijst!A:B,2,FALSE)</f>
        <v>Variabel</v>
      </c>
      <c r="I1859" t="str">
        <f>IF(OR(AND(F1859="Uitgave", C1859&lt;0), AND(F1859="Inkomst", C1859&gt;0)), "OK", "FOUT")</f>
        <v>OK</v>
      </c>
    </row>
    <row r="1860" spans="1:9" x14ac:dyDescent="0.3">
      <c r="A1860" s="2">
        <v>45791</v>
      </c>
      <c r="B1860" t="str">
        <f>TEXT(A1860,"mmmm ")</f>
        <v xml:space="preserve">mei </v>
      </c>
      <c r="C1860">
        <v>-4</v>
      </c>
      <c r="D1860" t="s">
        <v>82</v>
      </c>
      <c r="F1860" t="s">
        <v>18</v>
      </c>
      <c r="G1860">
        <f>IF(F1860="Uitgave", -ABS(C1860), ABS(C1860))</f>
        <v>-4</v>
      </c>
      <c r="H1860" t="str">
        <f>VLOOKUP(Tabel1[[#This Row],[categorie]],Lijst!A:B,2,FALSE)</f>
        <v>Vast</v>
      </c>
      <c r="I1860" t="str">
        <f>IF(OR(AND(F1860="Uitgave", C1860&lt;0), AND(F1860="Inkomst", C1860&gt;0)), "OK", "FOUT")</f>
        <v>OK</v>
      </c>
    </row>
    <row r="1861" spans="1:9" x14ac:dyDescent="0.3">
      <c r="A1861" s="2">
        <v>45791</v>
      </c>
      <c r="B1861" t="str">
        <f>TEXT(A1861,"mmmm ")</f>
        <v xml:space="preserve">mei </v>
      </c>
      <c r="C1861">
        <v>-23.4</v>
      </c>
      <c r="D1861" t="s">
        <v>3</v>
      </c>
      <c r="F1861" t="str">
        <f>VLOOKUP(Tabel1[[#This Row],[categorie]],Lijst!A:C,3,FALSE)</f>
        <v>Uitgave</v>
      </c>
      <c r="G1861">
        <f>IF(F1861="Uitgave", -ABS(C1861), ABS(C1861))</f>
        <v>-23.4</v>
      </c>
      <c r="H1861" t="str">
        <f>VLOOKUP(Tabel1[[#This Row],[categorie]],Lijst!A:B,2,FALSE)</f>
        <v>Vast</v>
      </c>
      <c r="I1861" t="str">
        <f>IF(OR(AND(F1861="Uitgave", C1861&lt;0), AND(F1861="Inkomst", C1861&gt;0)), "OK", "FOUT")</f>
        <v>OK</v>
      </c>
    </row>
    <row r="1862" spans="1:9" x14ac:dyDescent="0.3">
      <c r="A1862" s="2">
        <v>45791</v>
      </c>
      <c r="B1862" t="str">
        <f>TEXT(A1862,"mmmm ")</f>
        <v xml:space="preserve">mei </v>
      </c>
      <c r="C1862">
        <v>-0.9</v>
      </c>
      <c r="D1862" t="s">
        <v>26</v>
      </c>
      <c r="F1862" t="str">
        <f>VLOOKUP(Tabel1[[#This Row],[categorie]],Lijst!A:C,3,FALSE)</f>
        <v>Uitgave</v>
      </c>
      <c r="G1862">
        <f>IF(F1862="Uitgave", -ABS(C1862), ABS(C1862))</f>
        <v>-0.9</v>
      </c>
      <c r="H1862" t="str">
        <f>VLOOKUP(Tabel1[[#This Row],[categorie]],Lijst!A:B,2,FALSE)</f>
        <v>Variabel</v>
      </c>
      <c r="I1862" t="str">
        <f>IF(OR(AND(F1862="Uitgave", C1862&lt;0), AND(F1862="Inkomst", C1862&gt;0)), "OK", "FOUT")</f>
        <v>OK</v>
      </c>
    </row>
    <row r="1863" spans="1:9" x14ac:dyDescent="0.3">
      <c r="A1863" s="2">
        <v>45792</v>
      </c>
      <c r="B1863" t="str">
        <f>TEXT(A1863,"mmmm ")</f>
        <v xml:space="preserve">mei </v>
      </c>
      <c r="C1863">
        <v>-32.799999999999997</v>
      </c>
      <c r="D1863" t="s">
        <v>9</v>
      </c>
      <c r="F1863" t="s">
        <v>18</v>
      </c>
      <c r="G1863">
        <f>IF(F1863="Uitgave", -ABS(C1863), ABS(C1863))</f>
        <v>-32.799999999999997</v>
      </c>
      <c r="H1863" t="str">
        <f>VLOOKUP(Tabel1[[#This Row],[categorie]],Lijst!A:B,2,FALSE)</f>
        <v>Variabel</v>
      </c>
      <c r="I1863" t="str">
        <f>IF(OR(AND(F1863="Uitgave", C1863&lt;0), AND(F1863="Inkomst", C1863&gt;0)), "OK", "FOUT")</f>
        <v>OK</v>
      </c>
    </row>
    <row r="1864" spans="1:9" x14ac:dyDescent="0.3">
      <c r="A1864" s="2">
        <v>45792</v>
      </c>
      <c r="B1864" t="str">
        <f>TEXT(A1864,"mmmm ")</f>
        <v xml:space="preserve">mei </v>
      </c>
      <c r="C1864">
        <v>-8.44</v>
      </c>
      <c r="D1864" t="s">
        <v>3</v>
      </c>
      <c r="F1864" t="str">
        <f>VLOOKUP(Tabel1[[#This Row],[categorie]],Lijst!A:C,3,FALSE)</f>
        <v>Uitgave</v>
      </c>
      <c r="G1864">
        <f>IF(F1864="Uitgave", -ABS(C1864), ABS(C1864))</f>
        <v>-8.44</v>
      </c>
      <c r="H1864" t="str">
        <f>VLOOKUP(Tabel1[[#This Row],[categorie]],Lijst!A:B,2,FALSE)</f>
        <v>Vast</v>
      </c>
      <c r="I1864" t="str">
        <f>IF(OR(AND(F1864="Uitgave", C1864&lt;0), AND(F1864="Inkomst", C1864&gt;0)), "OK", "FOUT")</f>
        <v>OK</v>
      </c>
    </row>
    <row r="1865" spans="1:9" x14ac:dyDescent="0.3">
      <c r="A1865" s="2">
        <v>45792</v>
      </c>
      <c r="B1865" t="str">
        <f>TEXT(A1865,"mmmm ")</f>
        <v xml:space="preserve">mei </v>
      </c>
      <c r="C1865">
        <v>-10.65</v>
      </c>
      <c r="D1865" t="s">
        <v>56</v>
      </c>
      <c r="F1865" t="str">
        <f>VLOOKUP(Tabel1[[#This Row],[categorie]],Lijst!A:C,3,FALSE)</f>
        <v>Uitgave</v>
      </c>
      <c r="G1865">
        <f>IF(F1865="Uitgave", -ABS(C1865), ABS(C1865))</f>
        <v>-10.65</v>
      </c>
      <c r="H1865" t="str">
        <f>VLOOKUP(Tabel1[[#This Row],[categorie]],Lijst!A:B,2,FALSE)</f>
        <v>Variabel</v>
      </c>
      <c r="I1865" t="str">
        <f>IF(OR(AND(F1865="Uitgave", C1865&lt;0), AND(F1865="Inkomst", C1865&gt;0)), "OK", "FOUT")</f>
        <v>OK</v>
      </c>
    </row>
    <row r="1866" spans="1:9" x14ac:dyDescent="0.3">
      <c r="A1866" s="2">
        <v>45792</v>
      </c>
      <c r="B1866" t="str">
        <f>TEXT(A1866,"mmmm ")</f>
        <v xml:space="preserve">mei </v>
      </c>
      <c r="C1866">
        <v>-0.9</v>
      </c>
      <c r="D1866" t="s">
        <v>26</v>
      </c>
      <c r="F1866" t="str">
        <f>VLOOKUP(Tabel1[[#This Row],[categorie]],Lijst!A:C,3,FALSE)</f>
        <v>Uitgave</v>
      </c>
      <c r="G1866">
        <f>IF(F1866="Uitgave", -ABS(C1866), ABS(C1866))</f>
        <v>-0.9</v>
      </c>
      <c r="H1866" t="str">
        <f>VLOOKUP(Tabel1[[#This Row],[categorie]],Lijst!A:B,2,FALSE)</f>
        <v>Variabel</v>
      </c>
      <c r="I1866" t="str">
        <f>IF(OR(AND(F1866="Uitgave", C1866&lt;0), AND(F1866="Inkomst", C1866&gt;0)), "OK", "FOUT")</f>
        <v>OK</v>
      </c>
    </row>
    <row r="1867" spans="1:9" x14ac:dyDescent="0.3">
      <c r="A1867" s="2">
        <v>45792</v>
      </c>
      <c r="B1867" t="str">
        <f>TEXT(A1867,"mmmm ")</f>
        <v xml:space="preserve">mei </v>
      </c>
      <c r="C1867">
        <v>-6.4</v>
      </c>
      <c r="D1867" t="s">
        <v>9</v>
      </c>
      <c r="F1867" t="s">
        <v>18</v>
      </c>
      <c r="G1867">
        <f>IF(F1867="Uitgave", -ABS(C1867), ABS(C1867))</f>
        <v>-6.4</v>
      </c>
      <c r="H1867" t="str">
        <f>VLOOKUP(Tabel1[[#This Row],[categorie]],Lijst!A:B,2,FALSE)</f>
        <v>Variabel</v>
      </c>
      <c r="I1867" t="str">
        <f>IF(OR(AND(F1867="Uitgave", C1867&lt;0), AND(F1867="Inkomst", C1867&gt;0)), "OK", "FOUT")</f>
        <v>OK</v>
      </c>
    </row>
    <row r="1868" spans="1:9" x14ac:dyDescent="0.3">
      <c r="A1868" s="2">
        <v>45792</v>
      </c>
      <c r="B1868" t="str">
        <f>TEXT(A1868,"mmmm ")</f>
        <v xml:space="preserve">mei </v>
      </c>
      <c r="C1868">
        <v>-6.4</v>
      </c>
      <c r="D1868" t="s">
        <v>9</v>
      </c>
      <c r="F1868" t="s">
        <v>18</v>
      </c>
      <c r="G1868">
        <f>IF(F1868="Uitgave", -ABS(C1868), ABS(C1868))</f>
        <v>-6.4</v>
      </c>
      <c r="H1868" t="str">
        <f>VLOOKUP(Tabel1[[#This Row],[categorie]],Lijst!A:B,2,FALSE)</f>
        <v>Variabel</v>
      </c>
      <c r="I1868" t="str">
        <f>IF(OR(AND(F1868="Uitgave", C1868&lt;0), AND(F1868="Inkomst", C1868&gt;0)), "OK", "FOUT")</f>
        <v>OK</v>
      </c>
    </row>
    <row r="1869" spans="1:9" x14ac:dyDescent="0.3">
      <c r="A1869" s="2">
        <v>45793</v>
      </c>
      <c r="B1869" t="str">
        <f>TEXT(A1869,"mmmm ")</f>
        <v xml:space="preserve">mei </v>
      </c>
      <c r="C1869">
        <v>-16.7</v>
      </c>
      <c r="D1869" t="s">
        <v>9</v>
      </c>
      <c r="F1869" t="s">
        <v>18</v>
      </c>
      <c r="G1869">
        <f>IF(F1869="Uitgave", -ABS(C1869), ABS(C1869))</f>
        <v>-16.7</v>
      </c>
      <c r="H1869" t="str">
        <f>VLOOKUP(Tabel1[[#This Row],[categorie]],Lijst!A:B,2,FALSE)</f>
        <v>Variabel</v>
      </c>
      <c r="I1869" t="str">
        <f>IF(OR(AND(F1869="Uitgave", C1869&lt;0), AND(F1869="Inkomst", C1869&gt;0)), "OK", "FOUT")</f>
        <v>OK</v>
      </c>
    </row>
    <row r="1870" spans="1:9" x14ac:dyDescent="0.3">
      <c r="A1870" s="2">
        <v>45793</v>
      </c>
      <c r="B1870" t="str">
        <f>TEXT(A1870,"mmmm ")</f>
        <v xml:space="preserve">mei </v>
      </c>
      <c r="C1870">
        <v>19.5</v>
      </c>
      <c r="D1870" t="s">
        <v>75</v>
      </c>
      <c r="F1870" t="s">
        <v>65</v>
      </c>
      <c r="G1870">
        <f>IF(F1870="Uitgave", -ABS(C1870), ABS(C1870))</f>
        <v>19.5</v>
      </c>
      <c r="H1870" t="str">
        <f>VLOOKUP(Tabel1[[#This Row],[categorie]],Lijst!A:B,2,FALSE)</f>
        <v>Variabel</v>
      </c>
      <c r="I1870" t="str">
        <f>IF(OR(AND(F1870="Uitgave", C1870&lt;0), AND(F1870="Inkomst", C1870&gt;0)), "OK", "FOUT")</f>
        <v>OK</v>
      </c>
    </row>
    <row r="1871" spans="1:9" x14ac:dyDescent="0.3">
      <c r="A1871" s="2">
        <v>45793</v>
      </c>
      <c r="B1871" t="str">
        <f>TEXT(A1871,"mmmm ")</f>
        <v xml:space="preserve">mei </v>
      </c>
      <c r="C1871">
        <v>3.5</v>
      </c>
      <c r="D1871" t="s">
        <v>75</v>
      </c>
      <c r="F1871" t="s">
        <v>65</v>
      </c>
      <c r="G1871">
        <f>IF(F1871="Uitgave", -ABS(C1871), ABS(C1871))</f>
        <v>3.5</v>
      </c>
      <c r="H1871" t="str">
        <f>VLOOKUP(Tabel1[[#This Row],[categorie]],Lijst!A:B,2,FALSE)</f>
        <v>Variabel</v>
      </c>
      <c r="I1871" t="str">
        <f>IF(OR(AND(F1871="Uitgave", C1871&lt;0), AND(F1871="Inkomst", C1871&gt;0)), "OK", "FOUT")</f>
        <v>OK</v>
      </c>
    </row>
    <row r="1872" spans="1:9" x14ac:dyDescent="0.3">
      <c r="A1872" s="2">
        <v>45793</v>
      </c>
      <c r="B1872" t="str">
        <f>TEXT(A1872,"mmmm ")</f>
        <v xml:space="preserve">mei </v>
      </c>
      <c r="C1872">
        <v>-19.5</v>
      </c>
      <c r="D1872" t="s">
        <v>75</v>
      </c>
      <c r="F1872" t="s">
        <v>18</v>
      </c>
      <c r="G1872">
        <f>IF(F1872="Uitgave", -ABS(C1872), ABS(C1872))</f>
        <v>-19.5</v>
      </c>
      <c r="H1872" t="str">
        <f>VLOOKUP(Tabel1[[#This Row],[categorie]],Lijst!A:B,2,FALSE)</f>
        <v>Variabel</v>
      </c>
      <c r="I1872" t="str">
        <f>IF(OR(AND(F1872="Uitgave", C1872&lt;0), AND(F1872="Inkomst", C1872&gt;0)), "OK", "FOUT")</f>
        <v>OK</v>
      </c>
    </row>
    <row r="1873" spans="1:9" x14ac:dyDescent="0.3">
      <c r="A1873" s="2">
        <v>45793</v>
      </c>
      <c r="B1873" t="str">
        <f>TEXT(A1873,"mmmm ")</f>
        <v xml:space="preserve">mei </v>
      </c>
      <c r="C1873">
        <v>14.3</v>
      </c>
      <c r="D1873" t="s">
        <v>3</v>
      </c>
      <c r="F1873" t="s">
        <v>65</v>
      </c>
      <c r="G1873">
        <f>IF(F1873="Uitgave", -ABS(C1873), ABS(C1873))</f>
        <v>14.3</v>
      </c>
      <c r="H1873" t="str">
        <f>VLOOKUP(Tabel1[[#This Row],[categorie]],Lijst!A:B,2,FALSE)</f>
        <v>Vast</v>
      </c>
      <c r="I1873" t="str">
        <f>IF(OR(AND(F1873="Uitgave", C1873&lt;0), AND(F1873="Inkomst", C1873&gt;0)), "OK", "FOUT")</f>
        <v>OK</v>
      </c>
    </row>
    <row r="1874" spans="1:9" x14ac:dyDescent="0.3">
      <c r="A1874" s="2">
        <v>45793</v>
      </c>
      <c r="B1874" t="str">
        <f>TEXT(A1874,"mmmm ")</f>
        <v xml:space="preserve">mei </v>
      </c>
      <c r="C1874">
        <v>-4</v>
      </c>
      <c r="D1874" t="s">
        <v>35</v>
      </c>
      <c r="F1874" t="str">
        <f>VLOOKUP(Tabel1[[#This Row],[categorie]],Lijst!A:C,3,FALSE)</f>
        <v>Uitgave</v>
      </c>
      <c r="G1874">
        <f>IF(F1874="Uitgave", -ABS(C1874), ABS(C1874))</f>
        <v>-4</v>
      </c>
      <c r="H1874" t="str">
        <f>VLOOKUP(Tabel1[[#This Row],[categorie]],Lijst!A:B,2,FALSE)</f>
        <v>Variabel</v>
      </c>
      <c r="I1874" t="str">
        <f>IF(OR(AND(F1874="Uitgave", C1874&lt;0), AND(F1874="Inkomst", C1874&gt;0)), "OK", "FOUT")</f>
        <v>OK</v>
      </c>
    </row>
    <row r="1875" spans="1:9" x14ac:dyDescent="0.3">
      <c r="A1875" s="2">
        <v>45793</v>
      </c>
      <c r="B1875" t="str">
        <f>TEXT(A1875,"mmmm ")</f>
        <v xml:space="preserve">mei </v>
      </c>
      <c r="C1875">
        <v>-7.64</v>
      </c>
      <c r="D1875" t="s">
        <v>3</v>
      </c>
      <c r="F1875" t="s">
        <v>18</v>
      </c>
      <c r="G1875">
        <f>IF(F1875="Uitgave", -ABS(C1875), ABS(C1875))</f>
        <v>-7.64</v>
      </c>
      <c r="H1875" t="str">
        <f>VLOOKUP(Tabel1[[#This Row],[categorie]],Lijst!A:B,2,FALSE)</f>
        <v>Vast</v>
      </c>
      <c r="I1875" t="str">
        <f>IF(OR(AND(F1875="Uitgave", C1875&lt;0), AND(F1875="Inkomst", C1875&gt;0)), "OK", "FOUT")</f>
        <v>OK</v>
      </c>
    </row>
    <row r="1876" spans="1:9" x14ac:dyDescent="0.3">
      <c r="A1876" s="2">
        <v>45793</v>
      </c>
      <c r="B1876" t="str">
        <f>TEXT(A1876,"mmmm ")</f>
        <v xml:space="preserve">mei </v>
      </c>
      <c r="C1876">
        <v>-91.2</v>
      </c>
      <c r="D1876" t="s">
        <v>3</v>
      </c>
      <c r="F1876" t="str">
        <f>VLOOKUP(Tabel1[[#This Row],[categorie]],Lijst!A:C,3,FALSE)</f>
        <v>Uitgave</v>
      </c>
      <c r="G1876">
        <f>IF(F1876="Uitgave", -ABS(C1876), ABS(C1876))</f>
        <v>-91.2</v>
      </c>
      <c r="H1876" t="str">
        <f>VLOOKUP(Tabel1[[#This Row],[categorie]],Lijst!A:B,2,FALSE)</f>
        <v>Vast</v>
      </c>
      <c r="I1876" t="str">
        <f>IF(OR(AND(F1876="Uitgave", C1876&lt;0), AND(F1876="Inkomst", C1876&gt;0)), "OK", "FOUT")</f>
        <v>OK</v>
      </c>
    </row>
    <row r="1877" spans="1:9" x14ac:dyDescent="0.3">
      <c r="A1877" s="2">
        <v>45793</v>
      </c>
      <c r="B1877" t="str">
        <f>TEXT(A1877,"mmmm ")</f>
        <v xml:space="preserve">mei </v>
      </c>
      <c r="C1877">
        <v>-81.66</v>
      </c>
      <c r="D1877" t="s">
        <v>33</v>
      </c>
      <c r="F1877" t="str">
        <f>VLOOKUP(Tabel1[[#This Row],[categorie]],Lijst!A:C,3,FALSE)</f>
        <v>Uitgave</v>
      </c>
      <c r="G1877">
        <f>IF(F1877="Uitgave", -ABS(C1877), ABS(C1877))</f>
        <v>-81.66</v>
      </c>
      <c r="H1877" t="str">
        <f>VLOOKUP(Tabel1[[#This Row],[categorie]],Lijst!A:B,2,FALSE)</f>
        <v>Vast</v>
      </c>
      <c r="I1877" t="str">
        <f>IF(OR(AND(F1877="Uitgave", C1877&lt;0), AND(F1877="Inkomst", C1877&gt;0)), "OK", "FOUT")</f>
        <v>OK</v>
      </c>
    </row>
    <row r="1878" spans="1:9" x14ac:dyDescent="0.3">
      <c r="A1878" s="2">
        <v>45793</v>
      </c>
      <c r="B1878" t="str">
        <f>TEXT(A1878,"mmmm ")</f>
        <v xml:space="preserve">mei </v>
      </c>
      <c r="C1878">
        <v>-85</v>
      </c>
      <c r="D1878" t="s">
        <v>33</v>
      </c>
      <c r="F1878" t="str">
        <f>VLOOKUP(Tabel1[[#This Row],[categorie]],Lijst!A:C,3,FALSE)</f>
        <v>Uitgave</v>
      </c>
      <c r="G1878">
        <f>IF(F1878="Uitgave", -ABS(C1878), ABS(C1878))</f>
        <v>-85</v>
      </c>
      <c r="H1878" t="str">
        <f>VLOOKUP(Tabel1[[#This Row],[categorie]],Lijst!A:B,2,FALSE)</f>
        <v>Vast</v>
      </c>
      <c r="I1878" t="str">
        <f>IF(OR(AND(F1878="Uitgave", C1878&lt;0), AND(F1878="Inkomst", C1878&gt;0)), "OK", "FOUT")</f>
        <v>OK</v>
      </c>
    </row>
    <row r="1879" spans="1:9" x14ac:dyDescent="0.3">
      <c r="A1879" s="2">
        <v>45794</v>
      </c>
      <c r="B1879" t="str">
        <f>TEXT(A1879,"mmmm ")</f>
        <v xml:space="preserve">mei </v>
      </c>
      <c r="C1879">
        <v>-11.13</v>
      </c>
      <c r="D1879" t="s">
        <v>3</v>
      </c>
      <c r="F1879" t="s">
        <v>18</v>
      </c>
      <c r="G1879">
        <f>IF(F1879="Uitgave", -ABS(C1879), ABS(C1879))</f>
        <v>-11.13</v>
      </c>
      <c r="H1879" t="str">
        <f>VLOOKUP(Tabel1[[#This Row],[categorie]],Lijst!A:B,2,FALSE)</f>
        <v>Vast</v>
      </c>
      <c r="I1879" t="str">
        <f>IF(OR(AND(F1879="Uitgave", C1879&lt;0), AND(F1879="Inkomst", C1879&gt;0)), "OK", "FOUT")</f>
        <v>OK</v>
      </c>
    </row>
    <row r="1880" spans="1:9" x14ac:dyDescent="0.3">
      <c r="A1880" s="2">
        <v>45794</v>
      </c>
      <c r="B1880" t="str">
        <f>TEXT(A1880,"mmmm ")</f>
        <v xml:space="preserve">mei </v>
      </c>
      <c r="C1880">
        <v>-5.39</v>
      </c>
      <c r="D1880" t="s">
        <v>3</v>
      </c>
      <c r="F1880" t="s">
        <v>18</v>
      </c>
      <c r="G1880">
        <f>IF(F1880="Uitgave", -ABS(C1880), ABS(C1880))</f>
        <v>-5.39</v>
      </c>
      <c r="H1880" t="str">
        <f>VLOOKUP(Tabel1[[#This Row],[categorie]],Lijst!A:B,2,FALSE)</f>
        <v>Vast</v>
      </c>
      <c r="I1880" t="str">
        <f>IF(OR(AND(F1880="Uitgave", C1880&lt;0), AND(F1880="Inkomst", C1880&gt;0)), "OK", "FOUT")</f>
        <v>OK</v>
      </c>
    </row>
    <row r="1881" spans="1:9" x14ac:dyDescent="0.3">
      <c r="A1881" s="2">
        <v>45794</v>
      </c>
      <c r="B1881" t="str">
        <f>TEXT(A1881,"mmmm ")</f>
        <v xml:space="preserve">mei </v>
      </c>
      <c r="C1881">
        <v>-25.5</v>
      </c>
      <c r="D1881" t="s">
        <v>3</v>
      </c>
      <c r="F1881" t="str">
        <f>VLOOKUP(Tabel1[[#This Row],[categorie]],Lijst!A:C,3,FALSE)</f>
        <v>Uitgave</v>
      </c>
      <c r="G1881">
        <f>IF(F1881="Uitgave", -ABS(C1881), ABS(C1881))</f>
        <v>-25.5</v>
      </c>
      <c r="H1881" t="str">
        <f>VLOOKUP(Tabel1[[#This Row],[categorie]],Lijst!A:B,2,FALSE)</f>
        <v>Vast</v>
      </c>
      <c r="I1881" t="str">
        <f>IF(OR(AND(F1881="Uitgave", C1881&lt;0), AND(F1881="Inkomst", C1881&gt;0)), "OK", "FOUT")</f>
        <v>OK</v>
      </c>
    </row>
    <row r="1882" spans="1:9" x14ac:dyDescent="0.3">
      <c r="A1882" s="2">
        <v>45794</v>
      </c>
      <c r="B1882" t="str">
        <f>TEXT(A1882,"mmmm ")</f>
        <v xml:space="preserve">mei </v>
      </c>
      <c r="C1882">
        <v>-7</v>
      </c>
      <c r="D1882" t="s">
        <v>3</v>
      </c>
      <c r="F1882" t="str">
        <f>VLOOKUP(Tabel1[[#This Row],[categorie]],Lijst!A:C,3,FALSE)</f>
        <v>Uitgave</v>
      </c>
      <c r="G1882">
        <f>IF(F1882="Uitgave", -ABS(C1882), ABS(C1882))</f>
        <v>-7</v>
      </c>
      <c r="H1882" t="str">
        <f>VLOOKUP(Tabel1[[#This Row],[categorie]],Lijst!A:B,2,FALSE)</f>
        <v>Vast</v>
      </c>
      <c r="I1882" t="str">
        <f>IF(OR(AND(F1882="Uitgave", C1882&lt;0), AND(F1882="Inkomst", C1882&gt;0)), "OK", "FOUT")</f>
        <v>OK</v>
      </c>
    </row>
    <row r="1883" spans="1:9" x14ac:dyDescent="0.3">
      <c r="A1883" s="2">
        <v>45794</v>
      </c>
      <c r="B1883" t="str">
        <f>TEXT(A1883,"mmmm ")</f>
        <v xml:space="preserve">mei </v>
      </c>
      <c r="C1883">
        <v>-57.98</v>
      </c>
      <c r="D1883" t="s">
        <v>75</v>
      </c>
      <c r="F1883" t="s">
        <v>18</v>
      </c>
      <c r="G1883">
        <f>IF(F1883="Uitgave", -ABS(C1883), ABS(C1883))</f>
        <v>-57.98</v>
      </c>
      <c r="H1883" t="str">
        <f>VLOOKUP(Tabel1[[#This Row],[categorie]],Lijst!A:B,2,FALSE)</f>
        <v>Variabel</v>
      </c>
      <c r="I1883" t="str">
        <f>IF(OR(AND(F1883="Uitgave", C1883&lt;0), AND(F1883="Inkomst", C1883&gt;0)), "OK", "FOUT")</f>
        <v>OK</v>
      </c>
    </row>
    <row r="1884" spans="1:9" x14ac:dyDescent="0.3">
      <c r="A1884" s="2">
        <v>45795</v>
      </c>
      <c r="B1884" t="str">
        <f>TEXT(A1884,"mmmm ")</f>
        <v xml:space="preserve">mei </v>
      </c>
      <c r="C1884">
        <v>-19.98</v>
      </c>
      <c r="D1884" t="s">
        <v>14</v>
      </c>
      <c r="F1884" t="str">
        <f>VLOOKUP(Tabel1[[#This Row],[categorie]],Lijst!A:C,3,FALSE)</f>
        <v>Uitgave</v>
      </c>
      <c r="G1884">
        <f>IF(F1884="Uitgave", -ABS(C1884), ABS(C1884))</f>
        <v>-19.98</v>
      </c>
      <c r="H1884" t="str">
        <f>VLOOKUP(Tabel1[[#This Row],[categorie]],Lijst!A:B,2,FALSE)</f>
        <v>Variabel</v>
      </c>
      <c r="I1884" t="str">
        <f>IF(OR(AND(F1884="Uitgave", C1884&lt;0), AND(F1884="Inkomst", C1884&gt;0)), "OK", "FOUT")</f>
        <v>OK</v>
      </c>
    </row>
    <row r="1885" spans="1:9" x14ac:dyDescent="0.3">
      <c r="A1885" s="2">
        <v>45795</v>
      </c>
      <c r="B1885" t="str">
        <f>TEXT(A1885,"mmmm ")</f>
        <v xml:space="preserve">mei </v>
      </c>
      <c r="C1885">
        <v>-14.9</v>
      </c>
      <c r="D1885" t="s">
        <v>3</v>
      </c>
      <c r="F1885" t="s">
        <v>18</v>
      </c>
      <c r="G1885">
        <f>IF(F1885="Uitgave", -ABS(C1885), ABS(C1885))</f>
        <v>-14.9</v>
      </c>
      <c r="H1885" t="str">
        <f>VLOOKUP(Tabel1[[#This Row],[categorie]],Lijst!A:B,2,FALSE)</f>
        <v>Vast</v>
      </c>
      <c r="I1885" t="str">
        <f>IF(OR(AND(F1885="Uitgave", C1885&lt;0), AND(F1885="Inkomst", C1885&gt;0)), "OK", "FOUT")</f>
        <v>OK</v>
      </c>
    </row>
    <row r="1886" spans="1:9" x14ac:dyDescent="0.3">
      <c r="A1886" s="2">
        <v>45795</v>
      </c>
      <c r="B1886" t="str">
        <f>TEXT(A1886,"mmmm ")</f>
        <v xml:space="preserve">mei </v>
      </c>
      <c r="C1886">
        <v>-12.38</v>
      </c>
      <c r="D1886" t="s">
        <v>3</v>
      </c>
      <c r="F1886" t="s">
        <v>18</v>
      </c>
      <c r="G1886">
        <f>IF(F1886="Uitgave", -ABS(C1886), ABS(C1886))</f>
        <v>-12.38</v>
      </c>
      <c r="H1886" t="str">
        <f>VLOOKUP(Tabel1[[#This Row],[categorie]],Lijst!A:B,2,FALSE)</f>
        <v>Vast</v>
      </c>
      <c r="I1886" t="str">
        <f>IF(OR(AND(F1886="Uitgave", C1886&lt;0), AND(F1886="Inkomst", C1886&gt;0)), "OK", "FOUT")</f>
        <v>OK</v>
      </c>
    </row>
    <row r="1887" spans="1:9" x14ac:dyDescent="0.3">
      <c r="A1887" s="2">
        <v>45795</v>
      </c>
      <c r="B1887" t="str">
        <f>TEXT(A1887,"mmmm ")</f>
        <v xml:space="preserve">mei </v>
      </c>
      <c r="C1887">
        <v>-77.62</v>
      </c>
      <c r="D1887" t="s">
        <v>59</v>
      </c>
      <c r="F1887" t="str">
        <f>VLOOKUP(Tabel1[[#This Row],[categorie]],Lijst!A:C,3,FALSE)</f>
        <v>Uitgave</v>
      </c>
      <c r="G1887">
        <f>IF(F1887="Uitgave", -ABS(C1887), ABS(C1887))</f>
        <v>-77.62</v>
      </c>
      <c r="H1887" t="str">
        <f>VLOOKUP(Tabel1[[#This Row],[categorie]],Lijst!A:B,2,FALSE)</f>
        <v>Variabel</v>
      </c>
      <c r="I1887" t="str">
        <f>IF(OR(AND(F1887="Uitgave", C1887&lt;0), AND(F1887="Inkomst", C1887&gt;0)), "OK", "FOUT")</f>
        <v>OK</v>
      </c>
    </row>
    <row r="1888" spans="1:9" x14ac:dyDescent="0.3">
      <c r="A1888" s="2">
        <v>45795</v>
      </c>
      <c r="B1888" t="str">
        <f>TEXT(A1888,"mmmm ")</f>
        <v xml:space="preserve">mei </v>
      </c>
      <c r="C1888">
        <v>-3.25</v>
      </c>
      <c r="D1888" t="s">
        <v>56</v>
      </c>
      <c r="F1888" t="str">
        <f>VLOOKUP(Tabel1[[#This Row],[categorie]],Lijst!A:C,3,FALSE)</f>
        <v>Uitgave</v>
      </c>
      <c r="G1888">
        <f>IF(F1888="Uitgave", -ABS(C1888), ABS(C1888))</f>
        <v>-3.25</v>
      </c>
      <c r="H1888" t="str">
        <f>VLOOKUP(Tabel1[[#This Row],[categorie]],Lijst!A:B,2,FALSE)</f>
        <v>Variabel</v>
      </c>
      <c r="I1888" t="str">
        <f>IF(OR(AND(F1888="Uitgave", C1888&lt;0), AND(F1888="Inkomst", C1888&gt;0)), "OK", "FOUT")</f>
        <v>OK</v>
      </c>
    </row>
    <row r="1889" spans="1:9" x14ac:dyDescent="0.3">
      <c r="A1889" s="2">
        <v>45795</v>
      </c>
      <c r="B1889" t="str">
        <f>TEXT(A1889,"mmmm ")</f>
        <v xml:space="preserve">mei </v>
      </c>
      <c r="C1889">
        <v>-6</v>
      </c>
      <c r="D1889" t="s">
        <v>9</v>
      </c>
      <c r="F1889" t="s">
        <v>18</v>
      </c>
      <c r="G1889">
        <f>IF(F1889="Uitgave", -ABS(C1889), ABS(C1889))</f>
        <v>-6</v>
      </c>
      <c r="H1889" t="str">
        <f>VLOOKUP(Tabel1[[#This Row],[categorie]],Lijst!A:B,2,FALSE)</f>
        <v>Variabel</v>
      </c>
      <c r="I1889" t="str">
        <f>IF(OR(AND(F1889="Uitgave", C1889&lt;0), AND(F1889="Inkomst", C1889&gt;0)), "OK", "FOUT")</f>
        <v>OK</v>
      </c>
    </row>
    <row r="1890" spans="1:9" x14ac:dyDescent="0.3">
      <c r="A1890" s="2">
        <v>45796</v>
      </c>
      <c r="B1890" t="str">
        <f>TEXT(A1890,"mmmm ")</f>
        <v xml:space="preserve">mei </v>
      </c>
      <c r="C1890">
        <v>-15.94</v>
      </c>
      <c r="D1890" t="s">
        <v>3</v>
      </c>
      <c r="F1890" t="s">
        <v>18</v>
      </c>
      <c r="G1890">
        <f>IF(F1890="Uitgave", -ABS(C1890), ABS(C1890))</f>
        <v>-15.94</v>
      </c>
      <c r="H1890" t="str">
        <f>VLOOKUP(Tabel1[[#This Row],[categorie]],Lijst!A:B,2,FALSE)</f>
        <v>Vast</v>
      </c>
      <c r="I1890" t="str">
        <f>IF(OR(AND(F1890="Uitgave", C1890&lt;0), AND(F1890="Inkomst", C1890&gt;0)), "OK", "FOUT")</f>
        <v>OK</v>
      </c>
    </row>
    <row r="1891" spans="1:9" x14ac:dyDescent="0.3">
      <c r="A1891" s="2">
        <v>45796</v>
      </c>
      <c r="B1891" t="str">
        <f>TEXT(A1891,"mmmm ")</f>
        <v xml:space="preserve">mei </v>
      </c>
      <c r="C1891">
        <v>-12.38</v>
      </c>
      <c r="D1891" t="s">
        <v>3</v>
      </c>
      <c r="F1891" t="str">
        <f>VLOOKUP(Tabel1[[#This Row],[categorie]],Lijst!A:C,3,FALSE)</f>
        <v>Uitgave</v>
      </c>
      <c r="G1891">
        <f>IF(F1891="Uitgave", -ABS(C1891), ABS(C1891))</f>
        <v>-12.38</v>
      </c>
      <c r="H1891" t="str">
        <f>VLOOKUP(Tabel1[[#This Row],[categorie]],Lijst!A:B,2,FALSE)</f>
        <v>Vast</v>
      </c>
      <c r="I1891" t="str">
        <f>IF(OR(AND(F1891="Uitgave", C1891&lt;0), AND(F1891="Inkomst", C1891&gt;0)), "OK", "FOUT")</f>
        <v>OK</v>
      </c>
    </row>
    <row r="1892" spans="1:9" x14ac:dyDescent="0.3">
      <c r="A1892" s="2">
        <v>45796</v>
      </c>
      <c r="B1892" t="str">
        <f>TEXT(A1892,"mmmm ")</f>
        <v xml:space="preserve">mei </v>
      </c>
      <c r="C1892">
        <v>-120</v>
      </c>
      <c r="D1892" t="s">
        <v>24</v>
      </c>
      <c r="F1892" t="str">
        <f>VLOOKUP(Tabel1[[#This Row],[categorie]],Lijst!A:C,3,FALSE)</f>
        <v>Uitgave</v>
      </c>
      <c r="G1892">
        <f>IF(F1892="Uitgave", -ABS(C1892), ABS(C1892))</f>
        <v>-120</v>
      </c>
      <c r="H1892" t="str">
        <f>VLOOKUP(Tabel1[[#This Row],[categorie]],Lijst!A:B,2,FALSE)</f>
        <v>Vast</v>
      </c>
      <c r="I1892" t="str">
        <f>IF(OR(AND(F1892="Uitgave", C1892&lt;0), AND(F1892="Inkomst", C1892&gt;0)), "OK", "FOUT")</f>
        <v>OK</v>
      </c>
    </row>
    <row r="1893" spans="1:9" x14ac:dyDescent="0.3">
      <c r="A1893" s="2">
        <v>45796</v>
      </c>
      <c r="B1893" t="str">
        <f>TEXT(A1893,"mmmm ")</f>
        <v xml:space="preserve">mei </v>
      </c>
      <c r="C1893">
        <v>-5</v>
      </c>
      <c r="D1893" t="s">
        <v>3</v>
      </c>
      <c r="F1893" t="str">
        <f>VLOOKUP(Tabel1[[#This Row],[categorie]],Lijst!A:C,3,FALSE)</f>
        <v>Uitgave</v>
      </c>
      <c r="G1893">
        <f>IF(F1893="Uitgave", -ABS(C1893), ABS(C1893))</f>
        <v>-5</v>
      </c>
      <c r="H1893" t="str">
        <f>VLOOKUP(Tabel1[[#This Row],[categorie]],Lijst!A:B,2,FALSE)</f>
        <v>Vast</v>
      </c>
      <c r="I1893" t="str">
        <f>IF(OR(AND(F1893="Uitgave", C1893&lt;0), AND(F1893="Inkomst", C1893&gt;0)), "OK", "FOUT")</f>
        <v>OK</v>
      </c>
    </row>
    <row r="1894" spans="1:9" x14ac:dyDescent="0.3">
      <c r="A1894" s="2">
        <v>45796</v>
      </c>
      <c r="B1894" t="str">
        <f>TEXT(A1894,"mmmm ")</f>
        <v xml:space="preserve">mei </v>
      </c>
      <c r="C1894">
        <v>4.5</v>
      </c>
      <c r="D1894" t="s">
        <v>3</v>
      </c>
      <c r="F1894" t="s">
        <v>65</v>
      </c>
      <c r="G1894">
        <f>IF(F1894="Uitgave", -ABS(C1894), ABS(C1894))</f>
        <v>4.5</v>
      </c>
      <c r="H1894" t="str">
        <f>VLOOKUP(Tabel1[[#This Row],[categorie]],Lijst!A:B,2,FALSE)</f>
        <v>Vast</v>
      </c>
      <c r="I1894" t="str">
        <f>IF(OR(AND(F1894="Uitgave", C1894&lt;0), AND(F1894="Inkomst", C1894&gt;0)), "OK", "FOUT")</f>
        <v>OK</v>
      </c>
    </row>
    <row r="1895" spans="1:9" x14ac:dyDescent="0.3">
      <c r="A1895" s="2">
        <v>45796</v>
      </c>
      <c r="B1895" t="str">
        <f>TEXT(A1895,"mmmm ")</f>
        <v xml:space="preserve">mei </v>
      </c>
      <c r="C1895">
        <v>-14.72</v>
      </c>
      <c r="D1895" t="s">
        <v>3</v>
      </c>
      <c r="F1895" t="s">
        <v>18</v>
      </c>
      <c r="G1895">
        <f>IF(F1895="Uitgave", -ABS(C1895), ABS(C1895))</f>
        <v>-14.72</v>
      </c>
      <c r="H1895" t="str">
        <f>VLOOKUP(Tabel1[[#This Row],[categorie]],Lijst!A:B,2,FALSE)</f>
        <v>Vast</v>
      </c>
      <c r="I1895" t="str">
        <f>IF(OR(AND(F1895="Uitgave", C1895&lt;0), AND(F1895="Inkomst", C1895&gt;0)), "OK", "FOUT")</f>
        <v>OK</v>
      </c>
    </row>
    <row r="1896" spans="1:9" x14ac:dyDescent="0.3">
      <c r="A1896" s="2">
        <v>45796</v>
      </c>
      <c r="B1896" t="str">
        <f>TEXT(A1896,"mmmm ")</f>
        <v xml:space="preserve">mei </v>
      </c>
      <c r="C1896">
        <v>-33.549999999999997</v>
      </c>
      <c r="D1896" t="s">
        <v>50</v>
      </c>
      <c r="F1896" t="str">
        <f>VLOOKUP(Tabel1[[#This Row],[categorie]],Lijst!A:C,3,FALSE)</f>
        <v>Uitgave</v>
      </c>
      <c r="G1896">
        <f>IF(F1896="Uitgave", -ABS(C1896), ABS(C1896))</f>
        <v>-33.549999999999997</v>
      </c>
      <c r="H1896" t="str">
        <f>VLOOKUP(Tabel1[[#This Row],[categorie]],Lijst!A:B,2,FALSE)</f>
        <v>Vast</v>
      </c>
      <c r="I1896" t="str">
        <f>IF(OR(AND(F1896="Uitgave", C1896&lt;0), AND(F1896="Inkomst", C1896&gt;0)), "OK", "FOUT")</f>
        <v>OK</v>
      </c>
    </row>
    <row r="1897" spans="1:9" x14ac:dyDescent="0.3">
      <c r="A1897" s="2">
        <v>45796</v>
      </c>
      <c r="B1897" t="str">
        <f>TEXT(A1897,"mmmm ")</f>
        <v xml:space="preserve">mei </v>
      </c>
      <c r="C1897">
        <v>-32.43</v>
      </c>
      <c r="D1897" t="s">
        <v>30</v>
      </c>
      <c r="F1897" t="str">
        <f>VLOOKUP(Tabel1[[#This Row],[categorie]],Lijst!A:C,3,FALSE)</f>
        <v>Uitgave</v>
      </c>
      <c r="G1897">
        <f>IF(F1897="Uitgave", -ABS(C1897), ABS(C1897))</f>
        <v>-32.43</v>
      </c>
      <c r="H1897" t="str">
        <f>VLOOKUP(Tabel1[[#This Row],[categorie]],Lijst!A:B,2,FALSE)</f>
        <v>Vast</v>
      </c>
      <c r="I1897" t="str">
        <f>IF(OR(AND(F1897="Uitgave", C1897&lt;0), AND(F1897="Inkomst", C1897&gt;0)), "OK", "FOUT")</f>
        <v>OK</v>
      </c>
    </row>
    <row r="1898" spans="1:9" x14ac:dyDescent="0.3">
      <c r="A1898" s="2">
        <v>45797</v>
      </c>
      <c r="B1898" t="str">
        <f>TEXT(A1898,"mmmm ")</f>
        <v xml:space="preserve">mei </v>
      </c>
      <c r="C1898">
        <v>-3.7</v>
      </c>
      <c r="D1898" t="s">
        <v>3</v>
      </c>
      <c r="F1898" t="str">
        <f>VLOOKUP(Tabel1[[#This Row],[categorie]],Lijst!A:C,3,FALSE)</f>
        <v>Uitgave</v>
      </c>
      <c r="G1898">
        <f>IF(F1898="Uitgave", -ABS(C1898), ABS(C1898))</f>
        <v>-3.7</v>
      </c>
      <c r="H1898" t="str">
        <f>VLOOKUP(Tabel1[[#This Row],[categorie]],Lijst!A:B,2,FALSE)</f>
        <v>Vast</v>
      </c>
      <c r="I1898" t="str">
        <f>IF(OR(AND(F1898="Uitgave", C1898&lt;0), AND(F1898="Inkomst", C1898&gt;0)), "OK", "FOUT")</f>
        <v>OK</v>
      </c>
    </row>
    <row r="1899" spans="1:9" x14ac:dyDescent="0.3">
      <c r="A1899" s="2">
        <v>45797</v>
      </c>
      <c r="B1899" t="str">
        <f>TEXT(A1899,"mmmm ")</f>
        <v xml:space="preserve">mei </v>
      </c>
      <c r="C1899">
        <v>-5</v>
      </c>
      <c r="D1899" t="s">
        <v>31</v>
      </c>
      <c r="F1899" t="str">
        <f>VLOOKUP(Tabel1[[#This Row],[categorie]],Lijst!A:C,3,FALSE)</f>
        <v>Uitgave</v>
      </c>
      <c r="G1899">
        <f>IF(F1899="Uitgave", -ABS(C1899), ABS(C1899))</f>
        <v>-5</v>
      </c>
      <c r="H1899" t="str">
        <f>VLOOKUP(Tabel1[[#This Row],[categorie]],Lijst!A:B,2,FALSE)</f>
        <v>Vast</v>
      </c>
      <c r="I1899" t="str">
        <f>IF(OR(AND(F1899="Uitgave", C1899&lt;0), AND(F1899="Inkomst", C1899&gt;0)), "OK", "FOUT")</f>
        <v>OK</v>
      </c>
    </row>
    <row r="1900" spans="1:9" x14ac:dyDescent="0.3">
      <c r="A1900" s="2">
        <v>45798</v>
      </c>
      <c r="B1900" t="str">
        <f>TEXT(A1900,"mmmm ")</f>
        <v xml:space="preserve">mei </v>
      </c>
      <c r="C1900">
        <v>-37.299999999999997</v>
      </c>
      <c r="D1900" t="s">
        <v>9</v>
      </c>
      <c r="F1900" t="s">
        <v>18</v>
      </c>
      <c r="G1900">
        <f>IF(F1900="Uitgave", -ABS(C1900), ABS(C1900))</f>
        <v>-37.299999999999997</v>
      </c>
      <c r="H1900" t="str">
        <f>VLOOKUP(Tabel1[[#This Row],[categorie]],Lijst!A:B,2,FALSE)</f>
        <v>Variabel</v>
      </c>
      <c r="I1900" t="str">
        <f>IF(OR(AND(F1900="Uitgave", C1900&lt;0), AND(F1900="Inkomst", C1900&gt;0)), "OK", "FOUT")</f>
        <v>OK</v>
      </c>
    </row>
    <row r="1901" spans="1:9" x14ac:dyDescent="0.3">
      <c r="A1901" s="2">
        <v>45798</v>
      </c>
      <c r="B1901" t="str">
        <f>TEXT(A1901,"mmmm ")</f>
        <v xml:space="preserve">mei </v>
      </c>
      <c r="C1901">
        <v>-5.05</v>
      </c>
      <c r="D1901" t="s">
        <v>3</v>
      </c>
      <c r="F1901" t="str">
        <f>VLOOKUP(Tabel1[[#This Row],[categorie]],Lijst!A:C,3,FALSE)</f>
        <v>Uitgave</v>
      </c>
      <c r="G1901">
        <f>IF(F1901="Uitgave", -ABS(C1901), ABS(C1901))</f>
        <v>-5.05</v>
      </c>
      <c r="H1901" t="str">
        <f>VLOOKUP(Tabel1[[#This Row],[categorie]],Lijst!A:B,2,FALSE)</f>
        <v>Vast</v>
      </c>
      <c r="I1901" t="str">
        <f>IF(OR(AND(F1901="Uitgave", C1901&lt;0), AND(F1901="Inkomst", C1901&gt;0)), "OK", "FOUT")</f>
        <v>OK</v>
      </c>
    </row>
    <row r="1902" spans="1:9" x14ac:dyDescent="0.3">
      <c r="A1902" s="2">
        <v>45798</v>
      </c>
      <c r="B1902" t="str">
        <f>TEXT(A1902,"mmmm ")</f>
        <v xml:space="preserve">mei </v>
      </c>
      <c r="C1902">
        <v>-0.9</v>
      </c>
      <c r="D1902" t="s">
        <v>26</v>
      </c>
      <c r="F1902" t="str">
        <f>VLOOKUP(Tabel1[[#This Row],[categorie]],Lijst!A:C,3,FALSE)</f>
        <v>Uitgave</v>
      </c>
      <c r="G1902">
        <f>IF(F1902="Uitgave", -ABS(C1902), ABS(C1902))</f>
        <v>-0.9</v>
      </c>
      <c r="H1902" t="str">
        <f>VLOOKUP(Tabel1[[#This Row],[categorie]],Lijst!A:B,2,FALSE)</f>
        <v>Variabel</v>
      </c>
      <c r="I1902" t="str">
        <f>IF(OR(AND(F1902="Uitgave", C1902&lt;0), AND(F1902="Inkomst", C1902&gt;0)), "OK", "FOUT")</f>
        <v>OK</v>
      </c>
    </row>
    <row r="1903" spans="1:9" x14ac:dyDescent="0.3">
      <c r="A1903" s="2">
        <v>45798</v>
      </c>
      <c r="B1903" t="str">
        <f>TEXT(A1903,"mmmm ")</f>
        <v xml:space="preserve">mei </v>
      </c>
      <c r="C1903">
        <v>-3.2</v>
      </c>
      <c r="D1903" t="s">
        <v>3</v>
      </c>
      <c r="F1903" t="str">
        <f>VLOOKUP(Tabel1[[#This Row],[categorie]],Lijst!A:C,3,FALSE)</f>
        <v>Uitgave</v>
      </c>
      <c r="G1903">
        <f>IF(F1903="Uitgave", -ABS(C1903), ABS(C1903))</f>
        <v>-3.2</v>
      </c>
      <c r="H1903" t="str">
        <f>VLOOKUP(Tabel1[[#This Row],[categorie]],Lijst!A:B,2,FALSE)</f>
        <v>Vast</v>
      </c>
      <c r="I1903" t="str">
        <f>IF(OR(AND(F1903="Uitgave", C1903&lt;0), AND(F1903="Inkomst", C1903&gt;0)), "OK", "FOUT")</f>
        <v>OK</v>
      </c>
    </row>
    <row r="1904" spans="1:9" x14ac:dyDescent="0.3">
      <c r="A1904" s="2">
        <v>45799</v>
      </c>
      <c r="B1904" t="str">
        <f>TEXT(A1904,"mmmm ")</f>
        <v xml:space="preserve">mei </v>
      </c>
      <c r="C1904">
        <v>-15.95</v>
      </c>
      <c r="D1904" t="s">
        <v>9</v>
      </c>
      <c r="F1904" t="s">
        <v>18</v>
      </c>
      <c r="G1904">
        <f>IF(F1904="Uitgave", -ABS(C1904), ABS(C1904))</f>
        <v>-15.95</v>
      </c>
      <c r="H1904" t="str">
        <f>VLOOKUP(Tabel1[[#This Row],[categorie]],Lijst!A:B,2,FALSE)</f>
        <v>Variabel</v>
      </c>
      <c r="I1904" t="str">
        <f>IF(OR(AND(F1904="Uitgave", C1904&lt;0), AND(F1904="Inkomst", C1904&gt;0)), "OK", "FOUT")</f>
        <v>OK</v>
      </c>
    </row>
    <row r="1905" spans="1:9" x14ac:dyDescent="0.3">
      <c r="A1905" s="2">
        <v>45799</v>
      </c>
      <c r="B1905" t="str">
        <f>TEXT(A1905,"mmmm ")</f>
        <v xml:space="preserve">mei </v>
      </c>
      <c r="C1905">
        <v>-8.89</v>
      </c>
      <c r="D1905" t="s">
        <v>3</v>
      </c>
      <c r="F1905" t="s">
        <v>18</v>
      </c>
      <c r="G1905">
        <f>IF(F1905="Uitgave", -ABS(C1905), ABS(C1905))</f>
        <v>-8.89</v>
      </c>
      <c r="H1905" t="str">
        <f>VLOOKUP(Tabel1[[#This Row],[categorie]],Lijst!A:B,2,FALSE)</f>
        <v>Vast</v>
      </c>
      <c r="I1905" t="str">
        <f>IF(OR(AND(F1905="Uitgave", C1905&lt;0), AND(F1905="Inkomst", C1905&gt;0)), "OK", "FOUT")</f>
        <v>OK</v>
      </c>
    </row>
    <row r="1906" spans="1:9" x14ac:dyDescent="0.3">
      <c r="A1906" s="2">
        <v>45799</v>
      </c>
      <c r="B1906" t="str">
        <f>TEXT(A1906,"mmmm ")</f>
        <v xml:space="preserve">mei </v>
      </c>
      <c r="C1906">
        <v>-22.9</v>
      </c>
      <c r="D1906" t="s">
        <v>3</v>
      </c>
      <c r="F1906" t="str">
        <f>VLOOKUP(Tabel1[[#This Row],[categorie]],Lijst!A:C,3,FALSE)</f>
        <v>Uitgave</v>
      </c>
      <c r="G1906">
        <f>IF(F1906="Uitgave", -ABS(C1906), ABS(C1906))</f>
        <v>-22.9</v>
      </c>
      <c r="H1906" t="str">
        <f>VLOOKUP(Tabel1[[#This Row],[categorie]],Lijst!A:B,2,FALSE)</f>
        <v>Vast</v>
      </c>
      <c r="I1906" t="str">
        <f>IF(OR(AND(F1906="Uitgave", C1906&lt;0), AND(F1906="Inkomst", C1906&gt;0)), "OK", "FOUT")</f>
        <v>OK</v>
      </c>
    </row>
    <row r="1907" spans="1:9" x14ac:dyDescent="0.3">
      <c r="A1907" s="2">
        <v>45799</v>
      </c>
      <c r="B1907" t="str">
        <f>TEXT(A1907,"mmmm ")</f>
        <v xml:space="preserve">mei </v>
      </c>
      <c r="C1907">
        <v>-60</v>
      </c>
      <c r="D1907" t="s">
        <v>14</v>
      </c>
      <c r="F1907" t="str">
        <f>VLOOKUP(Tabel1[[#This Row],[categorie]],Lijst!A:C,3,FALSE)</f>
        <v>Uitgave</v>
      </c>
      <c r="G1907">
        <f>IF(F1907="Uitgave", -ABS(C1907), ABS(C1907))</f>
        <v>-60</v>
      </c>
      <c r="H1907" t="str">
        <f>VLOOKUP(Tabel1[[#This Row],[categorie]],Lijst!A:B,2,FALSE)</f>
        <v>Variabel</v>
      </c>
      <c r="I1907" t="str">
        <f>IF(OR(AND(F1907="Uitgave", C1907&lt;0), AND(F1907="Inkomst", C1907&gt;0)), "OK", "FOUT")</f>
        <v>OK</v>
      </c>
    </row>
    <row r="1908" spans="1:9" x14ac:dyDescent="0.3">
      <c r="A1908" s="2">
        <v>45799</v>
      </c>
      <c r="B1908" t="str">
        <f>TEXT(A1908,"mmmm ")</f>
        <v xml:space="preserve">mei </v>
      </c>
      <c r="C1908">
        <v>-2.7</v>
      </c>
      <c r="D1908" t="s">
        <v>3</v>
      </c>
      <c r="F1908" t="str">
        <f>VLOOKUP(Tabel1[[#This Row],[categorie]],Lijst!A:C,3,FALSE)</f>
        <v>Uitgave</v>
      </c>
      <c r="G1908">
        <f>IF(F1908="Uitgave", -ABS(C1908), ABS(C1908))</f>
        <v>-2.7</v>
      </c>
      <c r="H1908" t="str">
        <f>VLOOKUP(Tabel1[[#This Row],[categorie]],Lijst!A:B,2,FALSE)</f>
        <v>Vast</v>
      </c>
      <c r="I1908" t="str">
        <f>IF(OR(AND(F1908="Uitgave", C1908&lt;0), AND(F1908="Inkomst", C1908&gt;0)), "OK", "FOUT")</f>
        <v>OK</v>
      </c>
    </row>
    <row r="1909" spans="1:9" x14ac:dyDescent="0.3">
      <c r="A1909" s="2">
        <v>45799</v>
      </c>
      <c r="B1909" t="str">
        <f>TEXT(A1909,"mmmm ")</f>
        <v xml:space="preserve">mei </v>
      </c>
      <c r="C1909">
        <v>-17.64</v>
      </c>
      <c r="D1909" t="s">
        <v>3</v>
      </c>
      <c r="F1909" t="str">
        <f>VLOOKUP(Tabel1[[#This Row],[categorie]],Lijst!A:C,3,FALSE)</f>
        <v>Uitgave</v>
      </c>
      <c r="G1909">
        <f>IF(F1909="Uitgave", -ABS(C1909), ABS(C1909))</f>
        <v>-17.64</v>
      </c>
      <c r="H1909" t="str">
        <f>VLOOKUP(Tabel1[[#This Row],[categorie]],Lijst!A:B,2,FALSE)</f>
        <v>Vast</v>
      </c>
      <c r="I1909" t="str">
        <f>IF(OR(AND(F1909="Uitgave", C1909&lt;0), AND(F1909="Inkomst", C1909&gt;0)), "OK", "FOUT")</f>
        <v>OK</v>
      </c>
    </row>
    <row r="1910" spans="1:9" x14ac:dyDescent="0.3">
      <c r="A1910" s="2">
        <v>45799</v>
      </c>
      <c r="B1910" t="str">
        <f>TEXT(A1910,"mmmm ")</f>
        <v xml:space="preserve">mei </v>
      </c>
      <c r="C1910">
        <v>-53.29</v>
      </c>
      <c r="D1910" t="s">
        <v>28</v>
      </c>
      <c r="F1910" t="str">
        <f>VLOOKUP(Tabel1[[#This Row],[categorie]],Lijst!A:C,3,FALSE)</f>
        <v>Uitgave</v>
      </c>
      <c r="G1910">
        <f>IF(F1910="Uitgave", -ABS(C1910), ABS(C1910))</f>
        <v>-53.29</v>
      </c>
      <c r="H1910" t="str">
        <f>VLOOKUP(Tabel1[[#This Row],[categorie]],Lijst!A:B,2,FALSE)</f>
        <v>Vast</v>
      </c>
      <c r="I1910" t="str">
        <f>IF(OR(AND(F1910="Uitgave", C1910&lt;0), AND(F1910="Inkomst", C1910&gt;0)), "OK", "FOUT")</f>
        <v>OK</v>
      </c>
    </row>
    <row r="1911" spans="1:9" x14ac:dyDescent="0.3">
      <c r="A1911" s="2">
        <v>45800</v>
      </c>
      <c r="B1911" t="str">
        <f>TEXT(A1911,"mmmm ")</f>
        <v xml:space="preserve">mei </v>
      </c>
      <c r="C1911">
        <v>-10.6</v>
      </c>
      <c r="D1911" t="s">
        <v>9</v>
      </c>
      <c r="F1911" t="s">
        <v>18</v>
      </c>
      <c r="G1911">
        <f>IF(F1911="Uitgave", -ABS(C1911), ABS(C1911))</f>
        <v>-10.6</v>
      </c>
      <c r="H1911" t="str">
        <f>VLOOKUP(Tabel1[[#This Row],[categorie]],Lijst!A:B,2,FALSE)</f>
        <v>Variabel</v>
      </c>
      <c r="I1911" t="str">
        <f>IF(OR(AND(F1911="Uitgave", C1911&lt;0), AND(F1911="Inkomst", C1911&gt;0)), "OK", "FOUT")</f>
        <v>OK</v>
      </c>
    </row>
    <row r="1912" spans="1:9" x14ac:dyDescent="0.3">
      <c r="A1912" s="2">
        <v>45800</v>
      </c>
      <c r="B1912" t="str">
        <f>TEXT(A1912,"mmmm ")</f>
        <v xml:space="preserve">mei </v>
      </c>
      <c r="C1912">
        <v>-6.61</v>
      </c>
      <c r="D1912" t="s">
        <v>3</v>
      </c>
      <c r="F1912" t="str">
        <f>VLOOKUP(Tabel1[[#This Row],[categorie]],Lijst!A:C,3,FALSE)</f>
        <v>Uitgave</v>
      </c>
      <c r="G1912">
        <f>IF(F1912="Uitgave", -ABS(C1912), ABS(C1912))</f>
        <v>-6.61</v>
      </c>
      <c r="H1912" t="str">
        <f>VLOOKUP(Tabel1[[#This Row],[categorie]],Lijst!A:B,2,FALSE)</f>
        <v>Vast</v>
      </c>
      <c r="I1912" t="str">
        <f>IF(OR(AND(F1912="Uitgave", C1912&lt;0), AND(F1912="Inkomst", C1912&gt;0)), "OK", "FOUT")</f>
        <v>OK</v>
      </c>
    </row>
    <row r="1913" spans="1:9" x14ac:dyDescent="0.3">
      <c r="A1913" s="2">
        <v>45800</v>
      </c>
      <c r="B1913" t="str">
        <f>TEXT(A1913,"mmmm ")</f>
        <v xml:space="preserve">mei </v>
      </c>
      <c r="C1913">
        <v>-7.21</v>
      </c>
      <c r="D1913" t="s">
        <v>3</v>
      </c>
      <c r="F1913" t="s">
        <v>18</v>
      </c>
      <c r="G1913">
        <f>IF(F1913="Uitgave", -ABS(C1913), ABS(C1913))</f>
        <v>-7.21</v>
      </c>
      <c r="H1913" t="str">
        <f>VLOOKUP(Tabel1[[#This Row],[categorie]],Lijst!A:B,2,FALSE)</f>
        <v>Vast</v>
      </c>
      <c r="I1913" t="str">
        <f>IF(OR(AND(F1913="Uitgave", C1913&lt;0), AND(F1913="Inkomst", C1913&gt;0)), "OK", "FOUT")</f>
        <v>OK</v>
      </c>
    </row>
    <row r="1914" spans="1:9" x14ac:dyDescent="0.3">
      <c r="A1914" s="2">
        <v>45800</v>
      </c>
      <c r="B1914" t="str">
        <f>TEXT(A1914,"mmmm ")</f>
        <v xml:space="preserve">mei </v>
      </c>
      <c r="C1914">
        <v>-1.2</v>
      </c>
      <c r="D1914" t="s">
        <v>26</v>
      </c>
      <c r="F1914" t="str">
        <f>VLOOKUP(Tabel1[[#This Row],[categorie]],Lijst!A:C,3,FALSE)</f>
        <v>Uitgave</v>
      </c>
      <c r="G1914">
        <f>IF(F1914="Uitgave", -ABS(C1914), ABS(C1914))</f>
        <v>-1.2</v>
      </c>
      <c r="H1914" t="str">
        <f>VLOOKUP(Tabel1[[#This Row],[categorie]],Lijst!A:B,2,FALSE)</f>
        <v>Variabel</v>
      </c>
      <c r="I1914" t="str">
        <f>IF(OR(AND(F1914="Uitgave", C1914&lt;0), AND(F1914="Inkomst", C1914&gt;0)), "OK", "FOUT")</f>
        <v>OK</v>
      </c>
    </row>
    <row r="1915" spans="1:9" x14ac:dyDescent="0.3">
      <c r="A1915" s="2">
        <v>45800</v>
      </c>
      <c r="B1915" t="str">
        <f>TEXT(A1915,"mmmm ")</f>
        <v xml:space="preserve">mei </v>
      </c>
      <c r="C1915">
        <v>-192.64</v>
      </c>
      <c r="D1915" t="s">
        <v>82</v>
      </c>
      <c r="F1915" t="s">
        <v>18</v>
      </c>
      <c r="G1915">
        <f>IF(F1915="Uitgave", -ABS(C1915), ABS(C1915))</f>
        <v>-192.64</v>
      </c>
      <c r="H1915" t="str">
        <f>VLOOKUP(Tabel1[[#This Row],[categorie]],Lijst!A:B,2,FALSE)</f>
        <v>Vast</v>
      </c>
      <c r="I1915" t="str">
        <f>IF(OR(AND(F1915="Uitgave", C1915&lt;0), AND(F1915="Inkomst", C1915&gt;0)), "OK", "FOUT")</f>
        <v>OK</v>
      </c>
    </row>
    <row r="1916" spans="1:9" x14ac:dyDescent="0.3">
      <c r="A1916" s="2">
        <v>45801</v>
      </c>
      <c r="B1916" t="str">
        <f>TEXT(A1916,"mmmm ")</f>
        <v xml:space="preserve">mei </v>
      </c>
      <c r="C1916">
        <v>-23.41</v>
      </c>
      <c r="D1916" t="s">
        <v>3</v>
      </c>
      <c r="F1916" t="str">
        <f>VLOOKUP(Tabel1[[#This Row],[categorie]],Lijst!A:C,3,FALSE)</f>
        <v>Uitgave</v>
      </c>
      <c r="G1916">
        <f>IF(F1916="Uitgave", -ABS(C1916), ABS(C1916))</f>
        <v>-23.41</v>
      </c>
      <c r="H1916" t="str">
        <f>VLOOKUP(Tabel1[[#This Row],[categorie]],Lijst!A:B,2,FALSE)</f>
        <v>Vast</v>
      </c>
      <c r="I1916" t="str">
        <f>IF(OR(AND(F1916="Uitgave", C1916&lt;0), AND(F1916="Inkomst", C1916&gt;0)), "OK", "FOUT")</f>
        <v>OK</v>
      </c>
    </row>
    <row r="1917" spans="1:9" x14ac:dyDescent="0.3">
      <c r="A1917" s="2">
        <v>45801</v>
      </c>
      <c r="B1917" t="str">
        <f>TEXT(A1917,"mmmm ")</f>
        <v xml:space="preserve">mei </v>
      </c>
      <c r="C1917">
        <v>-10.5</v>
      </c>
      <c r="D1917" t="s">
        <v>14</v>
      </c>
      <c r="F1917" t="str">
        <f>VLOOKUP(Tabel1[[#This Row],[categorie]],Lijst!A:C,3,FALSE)</f>
        <v>Uitgave</v>
      </c>
      <c r="G1917">
        <f>IF(F1917="Uitgave", -ABS(C1917), ABS(C1917))</f>
        <v>-10.5</v>
      </c>
      <c r="H1917" t="str">
        <f>VLOOKUP(Tabel1[[#This Row],[categorie]],Lijst!A:B,2,FALSE)</f>
        <v>Variabel</v>
      </c>
      <c r="I1917" t="str">
        <f>IF(OR(AND(F1917="Uitgave", C1917&lt;0), AND(F1917="Inkomst", C1917&gt;0)), "OK", "FOUT")</f>
        <v>OK</v>
      </c>
    </row>
    <row r="1918" spans="1:9" x14ac:dyDescent="0.3">
      <c r="A1918" s="2">
        <v>45801</v>
      </c>
      <c r="B1918" t="str">
        <f>TEXT(A1918,"mmmm ")</f>
        <v xml:space="preserve">mei </v>
      </c>
      <c r="C1918">
        <v>-3.75</v>
      </c>
      <c r="D1918" t="s">
        <v>14</v>
      </c>
      <c r="F1918" t="str">
        <f>VLOOKUP(Tabel1[[#This Row],[categorie]],Lijst!A:C,3,FALSE)</f>
        <v>Uitgave</v>
      </c>
      <c r="G1918">
        <f>IF(F1918="Uitgave", -ABS(C1918), ABS(C1918))</f>
        <v>-3.75</v>
      </c>
      <c r="H1918" t="str">
        <f>VLOOKUP(Tabel1[[#This Row],[categorie]],Lijst!A:B,2,FALSE)</f>
        <v>Variabel</v>
      </c>
      <c r="I1918" t="str">
        <f>IF(OR(AND(F1918="Uitgave", C1918&lt;0), AND(F1918="Inkomst", C1918&gt;0)), "OK", "FOUT")</f>
        <v>OK</v>
      </c>
    </row>
    <row r="1919" spans="1:9" x14ac:dyDescent="0.3">
      <c r="A1919" s="2">
        <v>45801</v>
      </c>
      <c r="B1919" t="str">
        <f>TEXT(A1919,"mmmm ")</f>
        <v xml:space="preserve">mei </v>
      </c>
      <c r="C1919">
        <v>-25</v>
      </c>
      <c r="D1919" t="s">
        <v>43</v>
      </c>
      <c r="F1919" t="str">
        <f>VLOOKUP(Tabel1[[#This Row],[categorie]],Lijst!A:C,3,FALSE)</f>
        <v>Uitgave</v>
      </c>
      <c r="G1919">
        <f>IF(F1919="Uitgave", -ABS(C1919), ABS(C1919))</f>
        <v>-25</v>
      </c>
      <c r="H1919" t="str">
        <f>VLOOKUP(Tabel1[[#This Row],[categorie]],Lijst!A:B,2,FALSE)</f>
        <v>Vast</v>
      </c>
      <c r="I1919" t="str">
        <f>IF(OR(AND(F1919="Uitgave", C1919&lt;0), AND(F1919="Inkomst", C1919&gt;0)), "OK", "FOUT")</f>
        <v>OK</v>
      </c>
    </row>
    <row r="1920" spans="1:9" x14ac:dyDescent="0.3">
      <c r="A1920" s="2">
        <v>45802</v>
      </c>
      <c r="B1920" t="str">
        <f>TEXT(A1920,"mmmm ")</f>
        <v xml:space="preserve">mei </v>
      </c>
      <c r="C1920">
        <v>-18.66</v>
      </c>
      <c r="D1920" t="s">
        <v>3</v>
      </c>
      <c r="F1920" t="str">
        <f>VLOOKUP(Tabel1[[#This Row],[categorie]],Lijst!A:C,3,FALSE)</f>
        <v>Uitgave</v>
      </c>
      <c r="G1920">
        <f>IF(F1920="Uitgave", -ABS(C1920), ABS(C1920))</f>
        <v>-18.66</v>
      </c>
      <c r="H1920" t="str">
        <f>VLOOKUP(Tabel1[[#This Row],[categorie]],Lijst!A:B,2,FALSE)</f>
        <v>Vast</v>
      </c>
      <c r="I1920" t="str">
        <f>IF(OR(AND(F1920="Uitgave", C1920&lt;0), AND(F1920="Inkomst", C1920&gt;0)), "OK", "FOUT")</f>
        <v>OK</v>
      </c>
    </row>
    <row r="1921" spans="1:9" x14ac:dyDescent="0.3">
      <c r="A1921" s="2">
        <v>45802</v>
      </c>
      <c r="B1921" t="str">
        <f>TEXT(A1921,"mmmm ")</f>
        <v xml:space="preserve">mei </v>
      </c>
      <c r="C1921">
        <v>-0.98</v>
      </c>
      <c r="D1921" t="s">
        <v>3</v>
      </c>
      <c r="F1921" t="s">
        <v>18</v>
      </c>
      <c r="G1921">
        <f>IF(F1921="Uitgave", -ABS(C1921), ABS(C1921))</f>
        <v>-0.98</v>
      </c>
      <c r="H1921" t="str">
        <f>VLOOKUP(Tabel1[[#This Row],[categorie]],Lijst!A:B,2,FALSE)</f>
        <v>Vast</v>
      </c>
      <c r="I1921" t="str">
        <f>IF(OR(AND(F1921="Uitgave", C1921&lt;0), AND(F1921="Inkomst", C1921&gt;0)), "OK", "FOUT")</f>
        <v>OK</v>
      </c>
    </row>
    <row r="1922" spans="1:9" x14ac:dyDescent="0.3">
      <c r="A1922" s="2">
        <v>45802</v>
      </c>
      <c r="B1922" t="str">
        <f>TEXT(A1922,"mmmm ")</f>
        <v xml:space="preserve">mei </v>
      </c>
      <c r="C1922">
        <v>-20.67</v>
      </c>
      <c r="D1922" t="s">
        <v>3</v>
      </c>
      <c r="F1922" t="s">
        <v>18</v>
      </c>
      <c r="G1922">
        <f>IF(F1922="Uitgave", -ABS(C1922), ABS(C1922))</f>
        <v>-20.67</v>
      </c>
      <c r="H1922" t="str">
        <f>VLOOKUP(Tabel1[[#This Row],[categorie]],Lijst!A:B,2,FALSE)</f>
        <v>Vast</v>
      </c>
      <c r="I1922" t="str">
        <f>IF(OR(AND(F1922="Uitgave", C1922&lt;0), AND(F1922="Inkomst", C1922&gt;0)), "OK", "FOUT")</f>
        <v>OK</v>
      </c>
    </row>
    <row r="1923" spans="1:9" x14ac:dyDescent="0.3">
      <c r="A1923" s="2">
        <v>45803</v>
      </c>
      <c r="B1923" t="str">
        <f>TEXT(A1923,"mmmm ")</f>
        <v xml:space="preserve">mei </v>
      </c>
      <c r="C1923">
        <v>-29.45</v>
      </c>
      <c r="D1923" t="s">
        <v>3</v>
      </c>
      <c r="F1923" t="str">
        <f>VLOOKUP(Tabel1[[#This Row],[categorie]],Lijst!A:C,3,FALSE)</f>
        <v>Uitgave</v>
      </c>
      <c r="G1923">
        <f>IF(F1923="Uitgave", -ABS(C1923), ABS(C1923))</f>
        <v>-29.45</v>
      </c>
      <c r="H1923" t="str">
        <f>VLOOKUP(Tabel1[[#This Row],[categorie]],Lijst!A:B,2,FALSE)</f>
        <v>Vast</v>
      </c>
      <c r="I1923" t="str">
        <f>IF(OR(AND(F1923="Uitgave", C1923&lt;0), AND(F1923="Inkomst", C1923&gt;0)), "OK", "FOUT")</f>
        <v>OK</v>
      </c>
    </row>
    <row r="1924" spans="1:9" x14ac:dyDescent="0.3">
      <c r="A1924" s="2">
        <v>45803</v>
      </c>
      <c r="B1924" t="str">
        <f>TEXT(A1924,"mmmm ")</f>
        <v xml:space="preserve">mei </v>
      </c>
      <c r="C1924">
        <v>-145</v>
      </c>
      <c r="D1924" t="s">
        <v>35</v>
      </c>
      <c r="F1924" t="str">
        <f>VLOOKUP(Tabel1[[#This Row],[categorie]],Lijst!A:C,3,FALSE)</f>
        <v>Uitgave</v>
      </c>
      <c r="G1924">
        <f>IF(F1924="Uitgave", -ABS(C1924), ABS(C1924))</f>
        <v>-145</v>
      </c>
      <c r="H1924" t="str">
        <f>VLOOKUP(Tabel1[[#This Row],[categorie]],Lijst!A:B,2,FALSE)</f>
        <v>Variabel</v>
      </c>
      <c r="I1924" t="str">
        <f>IF(OR(AND(F1924="Uitgave", C1924&lt;0), AND(F1924="Inkomst", C1924&gt;0)), "OK", "FOUT")</f>
        <v>OK</v>
      </c>
    </row>
    <row r="1925" spans="1:9" x14ac:dyDescent="0.3">
      <c r="A1925" s="2">
        <v>45803</v>
      </c>
      <c r="B1925" t="str">
        <f>TEXT(A1925,"mmmm ")</f>
        <v xml:space="preserve">mei </v>
      </c>
      <c r="C1925">
        <v>-2.33</v>
      </c>
      <c r="D1925" t="s">
        <v>3</v>
      </c>
      <c r="F1925" t="s">
        <v>18</v>
      </c>
      <c r="G1925">
        <f>IF(F1925="Uitgave", -ABS(C1925), ABS(C1925))</f>
        <v>-2.33</v>
      </c>
      <c r="H1925" t="str">
        <f>VLOOKUP(Tabel1[[#This Row],[categorie]],Lijst!A:B,2,FALSE)</f>
        <v>Vast</v>
      </c>
      <c r="I1925" t="str">
        <f>IF(OR(AND(F1925="Uitgave", C1925&lt;0), AND(F1925="Inkomst", C1925&gt;0)), "OK", "FOUT")</f>
        <v>OK</v>
      </c>
    </row>
    <row r="1926" spans="1:9" x14ac:dyDescent="0.3">
      <c r="A1926" s="2">
        <v>45803</v>
      </c>
      <c r="B1926" t="str">
        <f>TEXT(A1926,"mmmm ")</f>
        <v xml:space="preserve">mei </v>
      </c>
      <c r="C1926">
        <v>-6.01</v>
      </c>
      <c r="D1926" t="s">
        <v>13</v>
      </c>
      <c r="F1926" t="str">
        <f>VLOOKUP(Tabel1[[#This Row],[categorie]],Lijst!A:C,3,FALSE)</f>
        <v>Uitgave</v>
      </c>
      <c r="G1926">
        <f>IF(F1926="Uitgave", -ABS(C1926), ABS(C1926))</f>
        <v>-6.01</v>
      </c>
      <c r="H1926" t="str">
        <f>VLOOKUP(Tabel1[[#This Row],[categorie]],Lijst!A:B,2,FALSE)</f>
        <v>Vast</v>
      </c>
      <c r="I1926" t="str">
        <f>IF(OR(AND(F1926="Uitgave", C1926&lt;0), AND(F1926="Inkomst", C1926&gt;0)), "OK", "FOUT")</f>
        <v>OK</v>
      </c>
    </row>
    <row r="1927" spans="1:9" x14ac:dyDescent="0.3">
      <c r="A1927" s="2">
        <v>45803</v>
      </c>
      <c r="B1927" t="str">
        <f>TEXT(A1927,"mmmm ")</f>
        <v xml:space="preserve">mei </v>
      </c>
      <c r="C1927">
        <v>-9.09</v>
      </c>
      <c r="D1927" t="s">
        <v>13</v>
      </c>
      <c r="F1927" t="str">
        <f>VLOOKUP(Tabel1[[#This Row],[categorie]],Lijst!A:C,3,FALSE)</f>
        <v>Uitgave</v>
      </c>
      <c r="G1927">
        <f>IF(F1927="Uitgave", -ABS(C1927), ABS(C1927))</f>
        <v>-9.09</v>
      </c>
      <c r="H1927" t="str">
        <f>VLOOKUP(Tabel1[[#This Row],[categorie]],Lijst!A:B,2,FALSE)</f>
        <v>Vast</v>
      </c>
      <c r="I1927" t="str">
        <f>IF(OR(AND(F1927="Uitgave", C1927&lt;0), AND(F1927="Inkomst", C1927&gt;0)), "OK", "FOUT")</f>
        <v>OK</v>
      </c>
    </row>
    <row r="1928" spans="1:9" x14ac:dyDescent="0.3">
      <c r="A1928" s="2">
        <v>45803</v>
      </c>
      <c r="B1928" t="str">
        <f>TEXT(A1928,"mmmm ")</f>
        <v xml:space="preserve">mei </v>
      </c>
      <c r="C1928">
        <v>-5</v>
      </c>
      <c r="D1928" t="s">
        <v>13</v>
      </c>
      <c r="F1928" t="str">
        <f>VLOOKUP(Tabel1[[#This Row],[categorie]],Lijst!A:C,3,FALSE)</f>
        <v>Uitgave</v>
      </c>
      <c r="G1928">
        <f>IF(F1928="Uitgave", -ABS(C1928), ABS(C1928))</f>
        <v>-5</v>
      </c>
      <c r="H1928" t="str">
        <f>VLOOKUP(Tabel1[[#This Row],[categorie]],Lijst!A:B,2,FALSE)</f>
        <v>Vast</v>
      </c>
      <c r="I1928" t="str">
        <f>IF(OR(AND(F1928="Uitgave", C1928&lt;0), AND(F1928="Inkomst", C1928&gt;0)), "OK", "FOUT")</f>
        <v>OK</v>
      </c>
    </row>
    <row r="1929" spans="1:9" x14ac:dyDescent="0.3">
      <c r="A1929" s="2">
        <v>45803</v>
      </c>
      <c r="B1929" t="str">
        <f>TEXT(A1929,"mmmm ")</f>
        <v xml:space="preserve">mei </v>
      </c>
      <c r="C1929">
        <v>-4.29</v>
      </c>
      <c r="D1929" t="s">
        <v>13</v>
      </c>
      <c r="F1929" t="str">
        <f>VLOOKUP(Tabel1[[#This Row],[categorie]],Lijst!A:C,3,FALSE)</f>
        <v>Uitgave</v>
      </c>
      <c r="G1929">
        <f>IF(F1929="Uitgave", -ABS(C1929), ABS(C1929))</f>
        <v>-4.29</v>
      </c>
      <c r="H1929" t="str">
        <f>VLOOKUP(Tabel1[[#This Row],[categorie]],Lijst!A:B,2,FALSE)</f>
        <v>Vast</v>
      </c>
      <c r="I1929" t="str">
        <f>IF(OR(AND(F1929="Uitgave", C1929&lt;0), AND(F1929="Inkomst", C1929&gt;0)), "OK", "FOUT")</f>
        <v>OK</v>
      </c>
    </row>
    <row r="1930" spans="1:9" x14ac:dyDescent="0.3">
      <c r="A1930" s="2">
        <v>45803</v>
      </c>
      <c r="B1930" t="str">
        <f>TEXT(A1930,"mmmm ")</f>
        <v xml:space="preserve">mei </v>
      </c>
      <c r="C1930">
        <v>-5</v>
      </c>
      <c r="D1930" t="s">
        <v>13</v>
      </c>
      <c r="F1930" t="str">
        <f>VLOOKUP(Tabel1[[#This Row],[categorie]],Lijst!A:C,3,FALSE)</f>
        <v>Uitgave</v>
      </c>
      <c r="G1930">
        <f>IF(F1930="Uitgave", -ABS(C1930), ABS(C1930))</f>
        <v>-5</v>
      </c>
      <c r="H1930" t="str">
        <f>VLOOKUP(Tabel1[[#This Row],[categorie]],Lijst!A:B,2,FALSE)</f>
        <v>Vast</v>
      </c>
      <c r="I1930" t="str">
        <f>IF(OR(AND(F1930="Uitgave", C1930&lt;0), AND(F1930="Inkomst", C1930&gt;0)), "OK", "FOUT")</f>
        <v>OK</v>
      </c>
    </row>
    <row r="1931" spans="1:9" x14ac:dyDescent="0.3">
      <c r="A1931" s="2">
        <v>45803</v>
      </c>
      <c r="B1931" t="str">
        <f>TEXT(A1931,"mmmm ")</f>
        <v xml:space="preserve">mei </v>
      </c>
      <c r="C1931">
        <v>530.58000000000004</v>
      </c>
      <c r="D1931" t="s">
        <v>83</v>
      </c>
      <c r="F1931" t="s">
        <v>65</v>
      </c>
      <c r="G1931">
        <f>IF(F1931="Uitgave", -ABS(C1931), ABS(C1931))</f>
        <v>530.58000000000004</v>
      </c>
      <c r="H1931" t="str">
        <f>VLOOKUP(Tabel1[[#This Row],[categorie]],Lijst!A:B,2,FALSE)</f>
        <v>Inkomsten</v>
      </c>
      <c r="I1931" t="str">
        <f>IF(OR(AND(F1931="Uitgave", C1931&lt;0), AND(F1931="Inkomst", C1931&gt;0)), "OK", "FOUT")</f>
        <v>OK</v>
      </c>
    </row>
    <row r="1932" spans="1:9" x14ac:dyDescent="0.3">
      <c r="A1932" s="2">
        <v>45803</v>
      </c>
      <c r="B1932" t="str">
        <f>TEXT(A1932,"mmmm ")</f>
        <v xml:space="preserve">mei </v>
      </c>
      <c r="C1932">
        <v>-113.49</v>
      </c>
      <c r="D1932" t="s">
        <v>28</v>
      </c>
      <c r="F1932" t="str">
        <f>VLOOKUP(Tabel1[[#This Row],[categorie]],Lijst!A:C,3,FALSE)</f>
        <v>Uitgave</v>
      </c>
      <c r="G1932">
        <f>IF(F1932="Uitgave", -ABS(C1932), ABS(C1932))</f>
        <v>-113.49</v>
      </c>
      <c r="H1932" t="str">
        <f>VLOOKUP(Tabel1[[#This Row],[categorie]],Lijst!A:B,2,FALSE)</f>
        <v>Vast</v>
      </c>
      <c r="I1932" t="str">
        <f>IF(OR(AND(F1932="Uitgave", C1932&lt;0), AND(F1932="Inkomst", C1932&gt;0)), "OK", "FOUT")</f>
        <v>OK</v>
      </c>
    </row>
    <row r="1933" spans="1:9" x14ac:dyDescent="0.3">
      <c r="A1933" s="2">
        <v>45804</v>
      </c>
      <c r="B1933" t="str">
        <f>TEXT(A1933,"mmmm ")</f>
        <v xml:space="preserve">mei </v>
      </c>
      <c r="C1933">
        <v>83</v>
      </c>
      <c r="D1933" t="s">
        <v>82</v>
      </c>
      <c r="F1933" t="s">
        <v>65</v>
      </c>
      <c r="G1933">
        <f>IF(F1933="Uitgave", -ABS(C1933), ABS(C1933))</f>
        <v>83</v>
      </c>
      <c r="H1933" t="str">
        <f>VLOOKUP(Tabel1[[#This Row],[categorie]],Lijst!A:B,2,FALSE)</f>
        <v>Vast</v>
      </c>
      <c r="I1933" t="str">
        <f>IF(OR(AND(F1933="Uitgave", C1933&lt;0), AND(F1933="Inkomst", C1933&gt;0)), "OK", "FOUT")</f>
        <v>OK</v>
      </c>
    </row>
    <row r="1934" spans="1:9" x14ac:dyDescent="0.3">
      <c r="A1934" s="2">
        <v>45804</v>
      </c>
      <c r="B1934" t="str">
        <f>TEXT(A1934,"mmmm ")</f>
        <v xml:space="preserve">mei </v>
      </c>
      <c r="C1934">
        <v>-37.9</v>
      </c>
      <c r="D1934" t="s">
        <v>9</v>
      </c>
      <c r="F1934" t="s">
        <v>18</v>
      </c>
      <c r="G1934">
        <f>IF(F1934="Uitgave", -ABS(C1934), ABS(C1934))</f>
        <v>-37.9</v>
      </c>
      <c r="H1934" t="str">
        <f>VLOOKUP(Tabel1[[#This Row],[categorie]],Lijst!A:B,2,FALSE)</f>
        <v>Variabel</v>
      </c>
      <c r="I1934" t="str">
        <f>IF(OR(AND(F1934="Uitgave", C1934&lt;0), AND(F1934="Inkomst", C1934&gt;0)), "OK", "FOUT")</f>
        <v>OK</v>
      </c>
    </row>
    <row r="1935" spans="1:9" x14ac:dyDescent="0.3">
      <c r="A1935" s="2">
        <v>45804</v>
      </c>
      <c r="B1935" t="str">
        <f>TEXT(A1935,"mmmm ")</f>
        <v xml:space="preserve">mei </v>
      </c>
      <c r="C1935">
        <v>-12.25</v>
      </c>
      <c r="D1935" t="s">
        <v>3</v>
      </c>
      <c r="F1935" t="str">
        <f>VLOOKUP(Tabel1[[#This Row],[categorie]],Lijst!A:C,3,FALSE)</f>
        <v>Uitgave</v>
      </c>
      <c r="G1935">
        <f>IF(F1935="Uitgave", -ABS(C1935), ABS(C1935))</f>
        <v>-12.25</v>
      </c>
      <c r="H1935" t="str">
        <f>VLOOKUP(Tabel1[[#This Row],[categorie]],Lijst!A:B,2,FALSE)</f>
        <v>Vast</v>
      </c>
      <c r="I1935" t="str">
        <f>IF(OR(AND(F1935="Uitgave", C1935&lt;0), AND(F1935="Inkomst", C1935&gt;0)), "OK", "FOUT")</f>
        <v>OK</v>
      </c>
    </row>
    <row r="1936" spans="1:9" x14ac:dyDescent="0.3">
      <c r="A1936" s="2">
        <v>45804</v>
      </c>
      <c r="B1936" t="str">
        <f>TEXT(A1936,"mmmm ")</f>
        <v xml:space="preserve">mei </v>
      </c>
      <c r="C1936">
        <v>-7.26</v>
      </c>
      <c r="D1936" t="s">
        <v>3</v>
      </c>
      <c r="F1936" t="str">
        <f>VLOOKUP(Tabel1[[#This Row],[categorie]],Lijst!A:C,3,FALSE)</f>
        <v>Uitgave</v>
      </c>
      <c r="G1936">
        <f>IF(F1936="Uitgave", -ABS(C1936), ABS(C1936))</f>
        <v>-7.26</v>
      </c>
      <c r="H1936" t="str">
        <f>VLOOKUP(Tabel1[[#This Row],[categorie]],Lijst!A:B,2,FALSE)</f>
        <v>Vast</v>
      </c>
      <c r="I1936" t="str">
        <f>IF(OR(AND(F1936="Uitgave", C1936&lt;0), AND(F1936="Inkomst", C1936&gt;0)), "OK", "FOUT")</f>
        <v>OK</v>
      </c>
    </row>
    <row r="1937" spans="1:9" x14ac:dyDescent="0.3">
      <c r="A1937" s="2">
        <v>45804</v>
      </c>
      <c r="B1937" t="str">
        <f>TEXT(A1937,"mmmm ")</f>
        <v xml:space="preserve">mei </v>
      </c>
      <c r="C1937">
        <v>-3.3</v>
      </c>
      <c r="D1937" t="s">
        <v>25</v>
      </c>
      <c r="F1937" t="str">
        <f>VLOOKUP(Tabel1[[#This Row],[categorie]],Lijst!A:C,3,FALSE)</f>
        <v>Uitgave</v>
      </c>
      <c r="G1937">
        <f>IF(F1937="Uitgave", -ABS(C1937), ABS(C1937))</f>
        <v>-3.3</v>
      </c>
      <c r="H1937" t="str">
        <f>VLOOKUP(Tabel1[[#This Row],[categorie]],Lijst!A:B,2,FALSE)</f>
        <v>Variabel</v>
      </c>
      <c r="I1937" t="str">
        <f>IF(OR(AND(F1937="Uitgave", C1937&lt;0), AND(F1937="Inkomst", C1937&gt;0)), "OK", "FOUT")</f>
        <v>OK</v>
      </c>
    </row>
    <row r="1938" spans="1:9" x14ac:dyDescent="0.3">
      <c r="A1938" s="2">
        <v>45804</v>
      </c>
      <c r="B1938" t="str">
        <f>TEXT(A1938,"mmmm ")</f>
        <v xml:space="preserve">mei </v>
      </c>
      <c r="C1938">
        <v>-1.5</v>
      </c>
      <c r="D1938" t="s">
        <v>26</v>
      </c>
      <c r="F1938" t="str">
        <f>VLOOKUP(Tabel1[[#This Row],[categorie]],Lijst!A:C,3,FALSE)</f>
        <v>Uitgave</v>
      </c>
      <c r="G1938">
        <f>IF(F1938="Uitgave", -ABS(C1938), ABS(C1938))</f>
        <v>-1.5</v>
      </c>
      <c r="H1938" t="str">
        <f>VLOOKUP(Tabel1[[#This Row],[categorie]],Lijst!A:B,2,FALSE)</f>
        <v>Variabel</v>
      </c>
      <c r="I1938" t="str">
        <f>IF(OR(AND(F1938="Uitgave", C1938&lt;0), AND(F1938="Inkomst", C1938&gt;0)), "OK", "FOUT")</f>
        <v>OK</v>
      </c>
    </row>
    <row r="1939" spans="1:9" x14ac:dyDescent="0.3">
      <c r="A1939" s="2">
        <v>45804</v>
      </c>
      <c r="B1939" t="str">
        <f>TEXT(A1939,"mmmm ")</f>
        <v xml:space="preserve">mei </v>
      </c>
      <c r="C1939">
        <v>-0.9</v>
      </c>
      <c r="D1939" t="s">
        <v>26</v>
      </c>
      <c r="F1939" t="str">
        <f>VLOOKUP(Tabel1[[#This Row],[categorie]],Lijst!A:C,3,FALSE)</f>
        <v>Uitgave</v>
      </c>
      <c r="G1939">
        <f>IF(F1939="Uitgave", -ABS(C1939), ABS(C1939))</f>
        <v>-0.9</v>
      </c>
      <c r="H1939" t="str">
        <f>VLOOKUP(Tabel1[[#This Row],[categorie]],Lijst!A:B,2,FALSE)</f>
        <v>Variabel</v>
      </c>
      <c r="I1939" t="str">
        <f>IF(OR(AND(F1939="Uitgave", C1939&lt;0), AND(F1939="Inkomst", C1939&gt;0)), "OK", "FOUT")</f>
        <v>OK</v>
      </c>
    </row>
    <row r="1940" spans="1:9" x14ac:dyDescent="0.3">
      <c r="A1940" s="2">
        <v>45804</v>
      </c>
      <c r="B1940" t="str">
        <f>TEXT(A1940,"mmmm ")</f>
        <v xml:space="preserve">mei </v>
      </c>
      <c r="C1940">
        <v>-1.5</v>
      </c>
      <c r="D1940" t="s">
        <v>26</v>
      </c>
      <c r="F1940" t="str">
        <f>VLOOKUP(Tabel1[[#This Row],[categorie]],Lijst!A:C,3,FALSE)</f>
        <v>Uitgave</v>
      </c>
      <c r="G1940">
        <f>IF(F1940="Uitgave", -ABS(C1940), ABS(C1940))</f>
        <v>-1.5</v>
      </c>
      <c r="H1940" t="str">
        <f>VLOOKUP(Tabel1[[#This Row],[categorie]],Lijst!A:B,2,FALSE)</f>
        <v>Variabel</v>
      </c>
      <c r="I1940" t="str">
        <f>IF(OR(AND(F1940="Uitgave", C1940&lt;0), AND(F1940="Inkomst", C1940&gt;0)), "OK", "FOUT")</f>
        <v>OK</v>
      </c>
    </row>
    <row r="1941" spans="1:9" x14ac:dyDescent="0.3">
      <c r="A1941" s="2">
        <v>45804</v>
      </c>
      <c r="B1941" t="str">
        <f>TEXT(A1941,"mmmm ")</f>
        <v xml:space="preserve">mei </v>
      </c>
      <c r="C1941">
        <v>-1.5</v>
      </c>
      <c r="D1941" t="s">
        <v>26</v>
      </c>
      <c r="F1941" t="str">
        <f>VLOOKUP(Tabel1[[#This Row],[categorie]],Lijst!A:C,3,FALSE)</f>
        <v>Uitgave</v>
      </c>
      <c r="G1941">
        <f>IF(F1941="Uitgave", -ABS(C1941), ABS(C1941))</f>
        <v>-1.5</v>
      </c>
      <c r="H1941" t="str">
        <f>VLOOKUP(Tabel1[[#This Row],[categorie]],Lijst!A:B,2,FALSE)</f>
        <v>Variabel</v>
      </c>
      <c r="I1941" t="str">
        <f>IF(OR(AND(F1941="Uitgave", C1941&lt;0), AND(F1941="Inkomst", C1941&gt;0)), "OK", "FOUT")</f>
        <v>OK</v>
      </c>
    </row>
    <row r="1942" spans="1:9" x14ac:dyDescent="0.3">
      <c r="A1942" s="2">
        <v>45804</v>
      </c>
      <c r="B1942" t="str">
        <f>TEXT(A1942,"mmmm ")</f>
        <v xml:space="preserve">mei </v>
      </c>
      <c r="C1942">
        <v>-1.8</v>
      </c>
      <c r="D1942" t="s">
        <v>26</v>
      </c>
      <c r="F1942" t="str">
        <f>VLOOKUP(Tabel1[[#This Row],[categorie]],Lijst!A:C,3,FALSE)</f>
        <v>Uitgave</v>
      </c>
      <c r="G1942">
        <f>IF(F1942="Uitgave", -ABS(C1942), ABS(C1942))</f>
        <v>-1.8</v>
      </c>
      <c r="H1942" t="str">
        <f>VLOOKUP(Tabel1[[#This Row],[categorie]],Lijst!A:B,2,FALSE)</f>
        <v>Variabel</v>
      </c>
      <c r="I1942" t="str">
        <f>IF(OR(AND(F1942="Uitgave", C1942&lt;0), AND(F1942="Inkomst", C1942&gt;0)), "OK", "FOUT")</f>
        <v>OK</v>
      </c>
    </row>
    <row r="1943" spans="1:9" x14ac:dyDescent="0.3">
      <c r="A1943" s="2">
        <v>45804</v>
      </c>
      <c r="B1943" t="str">
        <f>TEXT(A1943,"mmmm ")</f>
        <v xml:space="preserve">mei </v>
      </c>
      <c r="C1943">
        <v>-11.35</v>
      </c>
      <c r="D1943" t="s">
        <v>3</v>
      </c>
      <c r="F1943" t="str">
        <f>VLOOKUP(Tabel1[[#This Row],[categorie]],Lijst!A:C,3,FALSE)</f>
        <v>Uitgave</v>
      </c>
      <c r="G1943">
        <f>IF(F1943="Uitgave", -ABS(C1943), ABS(C1943))</f>
        <v>-11.35</v>
      </c>
      <c r="H1943" t="str">
        <f>VLOOKUP(Tabel1[[#This Row],[categorie]],Lijst!A:B,2,FALSE)</f>
        <v>Vast</v>
      </c>
      <c r="I1943" t="str">
        <f>IF(OR(AND(F1943="Uitgave", C1943&lt;0), AND(F1943="Inkomst", C1943&gt;0)), "OK", "FOUT")</f>
        <v>OK</v>
      </c>
    </row>
    <row r="1944" spans="1:9" x14ac:dyDescent="0.3">
      <c r="A1944" s="2">
        <v>45805</v>
      </c>
      <c r="B1944" t="str">
        <f>TEXT(A1944,"mmmm ")</f>
        <v xml:space="preserve">mei </v>
      </c>
      <c r="C1944">
        <v>-9.7200000000000006</v>
      </c>
      <c r="D1944" t="s">
        <v>82</v>
      </c>
      <c r="F1944" t="s">
        <v>18</v>
      </c>
      <c r="G1944">
        <f>IF(F1944="Uitgave", -ABS(C1944), ABS(C1944))</f>
        <v>-9.7200000000000006</v>
      </c>
      <c r="H1944" t="str">
        <f>VLOOKUP(Tabel1[[#This Row],[categorie]],Lijst!A:B,2,FALSE)</f>
        <v>Vast</v>
      </c>
      <c r="I1944" t="str">
        <f>IF(OR(AND(F1944="Uitgave", C1944&lt;0), AND(F1944="Inkomst", C1944&gt;0)), "OK", "FOUT")</f>
        <v>OK</v>
      </c>
    </row>
    <row r="1945" spans="1:9" x14ac:dyDescent="0.3">
      <c r="A1945" s="2">
        <v>45805</v>
      </c>
      <c r="B1945" t="str">
        <f>TEXT(A1945,"mmmm ")</f>
        <v xml:space="preserve">mei </v>
      </c>
      <c r="C1945">
        <v>-24.99</v>
      </c>
      <c r="D1945" t="s">
        <v>55</v>
      </c>
      <c r="F1945" t="str">
        <f>VLOOKUP(Tabel1[[#This Row],[categorie]],Lijst!A:C,3,FALSE)</f>
        <v>Uitgave</v>
      </c>
      <c r="G1945">
        <f>IF(F1945="Uitgave", -ABS(C1945), ABS(C1945))</f>
        <v>-24.99</v>
      </c>
      <c r="H1945" t="str">
        <f>VLOOKUP(Tabel1[[#This Row],[categorie]],Lijst!A:B,2,FALSE)</f>
        <v>Variabel</v>
      </c>
      <c r="I1945" t="str">
        <f>IF(OR(AND(F1945="Uitgave", C1945&lt;0), AND(F1945="Inkomst", C1945&gt;0)), "OK", "FOUT")</f>
        <v>OK</v>
      </c>
    </row>
    <row r="1946" spans="1:9" x14ac:dyDescent="0.3">
      <c r="A1946" s="2">
        <v>45805</v>
      </c>
      <c r="B1946" t="str">
        <f>TEXT(A1946,"mmmm ")</f>
        <v xml:space="preserve">mei </v>
      </c>
      <c r="C1946">
        <v>-41.11</v>
      </c>
      <c r="D1946" t="s">
        <v>3</v>
      </c>
      <c r="F1946" t="str">
        <f>VLOOKUP(Tabel1[[#This Row],[categorie]],Lijst!A:C,3,FALSE)</f>
        <v>Uitgave</v>
      </c>
      <c r="G1946">
        <f>IF(F1946="Uitgave", -ABS(C1946), ABS(C1946))</f>
        <v>-41.11</v>
      </c>
      <c r="H1946" t="str">
        <f>VLOOKUP(Tabel1[[#This Row],[categorie]],Lijst!A:B,2,FALSE)</f>
        <v>Vast</v>
      </c>
      <c r="I1946" t="str">
        <f>IF(OR(AND(F1946="Uitgave", C1946&lt;0), AND(F1946="Inkomst", C1946&gt;0)), "OK", "FOUT")</f>
        <v>OK</v>
      </c>
    </row>
    <row r="1947" spans="1:9" x14ac:dyDescent="0.3">
      <c r="A1947" s="2">
        <v>45805</v>
      </c>
      <c r="B1947" t="str">
        <f>TEXT(A1947,"mmmm ")</f>
        <v xml:space="preserve">mei </v>
      </c>
      <c r="C1947">
        <v>-8.52</v>
      </c>
      <c r="D1947" t="s">
        <v>3</v>
      </c>
      <c r="F1947" t="str">
        <f>VLOOKUP(Tabel1[[#This Row],[categorie]],Lijst!A:C,3,FALSE)</f>
        <v>Uitgave</v>
      </c>
      <c r="G1947">
        <f>IF(F1947="Uitgave", -ABS(C1947), ABS(C1947))</f>
        <v>-8.52</v>
      </c>
      <c r="H1947" t="str">
        <f>VLOOKUP(Tabel1[[#This Row],[categorie]],Lijst!A:B,2,FALSE)</f>
        <v>Vast</v>
      </c>
      <c r="I1947" t="str">
        <f>IF(OR(AND(F1947="Uitgave", C1947&lt;0), AND(F1947="Inkomst", C1947&gt;0)), "OK", "FOUT")</f>
        <v>OK</v>
      </c>
    </row>
    <row r="1948" spans="1:9" x14ac:dyDescent="0.3">
      <c r="A1948" s="2">
        <v>45805</v>
      </c>
      <c r="B1948" t="str">
        <f>TEXT(A1948,"mmmm ")</f>
        <v xml:space="preserve">mei </v>
      </c>
      <c r="C1948">
        <v>-1.99</v>
      </c>
      <c r="D1948" t="s">
        <v>35</v>
      </c>
      <c r="F1948" t="str">
        <f>VLOOKUP(Tabel1[[#This Row],[categorie]],Lijst!A:C,3,FALSE)</f>
        <v>Uitgave</v>
      </c>
      <c r="G1948">
        <f>IF(F1948="Uitgave", -ABS(C1948), ABS(C1948))</f>
        <v>-1.99</v>
      </c>
      <c r="H1948" t="str">
        <f>VLOOKUP(Tabel1[[#This Row],[categorie]],Lijst!A:B,2,FALSE)</f>
        <v>Variabel</v>
      </c>
      <c r="I1948" t="str">
        <f>IF(OR(AND(F1948="Uitgave", C1948&lt;0), AND(F1948="Inkomst", C1948&gt;0)), "OK", "FOUT")</f>
        <v>OK</v>
      </c>
    </row>
    <row r="1949" spans="1:9" x14ac:dyDescent="0.3">
      <c r="A1949" s="2">
        <v>45805</v>
      </c>
      <c r="B1949" t="str">
        <f>TEXT(A1949,"mmmm ")</f>
        <v xml:space="preserve">mei </v>
      </c>
      <c r="C1949">
        <v>-1.5</v>
      </c>
      <c r="D1949" t="s">
        <v>19</v>
      </c>
      <c r="F1949" t="str">
        <f>VLOOKUP(Tabel1[[#This Row],[categorie]],Lijst!A:C,3,FALSE)</f>
        <v>Uitgave</v>
      </c>
      <c r="G1949">
        <f>IF(F1949="Uitgave", -ABS(C1949), ABS(C1949))</f>
        <v>-1.5</v>
      </c>
      <c r="H1949" t="str">
        <f>VLOOKUP(Tabel1[[#This Row],[categorie]],Lijst!A:B,2,FALSE)</f>
        <v>Vast</v>
      </c>
      <c r="I1949" t="str">
        <f>IF(OR(AND(F1949="Uitgave", C1949&lt;0), AND(F1949="Inkomst", C1949&gt;0)), "OK", "FOUT")</f>
        <v>OK</v>
      </c>
    </row>
    <row r="1950" spans="1:9" x14ac:dyDescent="0.3">
      <c r="A1950" s="2">
        <v>45805</v>
      </c>
      <c r="B1950" t="str">
        <f>TEXT(A1950,"mmmm ")</f>
        <v xml:space="preserve">mei </v>
      </c>
      <c r="C1950">
        <v>-14</v>
      </c>
      <c r="D1950" t="s">
        <v>75</v>
      </c>
      <c r="F1950" t="s">
        <v>18</v>
      </c>
      <c r="G1950">
        <f>IF(F1950="Uitgave", -ABS(C1950), ABS(C1950))</f>
        <v>-14</v>
      </c>
      <c r="H1950" t="str">
        <f>VLOOKUP(Tabel1[[#This Row],[categorie]],Lijst!A:B,2,FALSE)</f>
        <v>Variabel</v>
      </c>
      <c r="I1950" t="str">
        <f>IF(OR(AND(F1950="Uitgave", C1950&lt;0), AND(F1950="Inkomst", C1950&gt;0)), "OK", "FOUT")</f>
        <v>OK</v>
      </c>
    </row>
    <row r="1951" spans="1:9" x14ac:dyDescent="0.3">
      <c r="A1951" s="2">
        <v>45806</v>
      </c>
      <c r="B1951" t="str">
        <f>TEXT(A1951,"mmmm ")</f>
        <v xml:space="preserve">mei </v>
      </c>
      <c r="C1951">
        <v>-5.57</v>
      </c>
      <c r="D1951" t="s">
        <v>3</v>
      </c>
      <c r="F1951" t="str">
        <f>VLOOKUP(Tabel1[[#This Row],[categorie]],Lijst!A:C,3,FALSE)</f>
        <v>Uitgave</v>
      </c>
      <c r="G1951">
        <f>IF(F1951="Uitgave", -ABS(C1951), ABS(C1951))</f>
        <v>-5.57</v>
      </c>
      <c r="H1951" t="str">
        <f>VLOOKUP(Tabel1[[#This Row],[categorie]],Lijst!A:B,2,FALSE)</f>
        <v>Vast</v>
      </c>
      <c r="I1951" t="str">
        <f>IF(OR(AND(F1951="Uitgave", C1951&lt;0), AND(F1951="Inkomst", C1951&gt;0)), "OK", "FOUT")</f>
        <v>OK</v>
      </c>
    </row>
    <row r="1952" spans="1:9" x14ac:dyDescent="0.3">
      <c r="A1952" s="2">
        <v>45806</v>
      </c>
      <c r="B1952" t="str">
        <f>TEXT(A1952,"mmmm ")</f>
        <v xml:space="preserve">mei </v>
      </c>
      <c r="C1952">
        <v>-24.71</v>
      </c>
      <c r="D1952" t="s">
        <v>3</v>
      </c>
      <c r="F1952" t="str">
        <f>VLOOKUP(Tabel1[[#This Row],[categorie]],Lijst!A:C,3,FALSE)</f>
        <v>Uitgave</v>
      </c>
      <c r="G1952">
        <f>IF(F1952="Uitgave", -ABS(C1952), ABS(C1952))</f>
        <v>-24.71</v>
      </c>
      <c r="H1952" t="str">
        <f>VLOOKUP(Tabel1[[#This Row],[categorie]],Lijst!A:B,2,FALSE)</f>
        <v>Vast</v>
      </c>
      <c r="I1952" t="str">
        <f>IF(OR(AND(F1952="Uitgave", C1952&lt;0), AND(F1952="Inkomst", C1952&gt;0)), "OK", "FOUT")</f>
        <v>OK</v>
      </c>
    </row>
    <row r="1953" spans="1:9" x14ac:dyDescent="0.3">
      <c r="A1953" s="2">
        <v>45806</v>
      </c>
      <c r="B1953" t="str">
        <f>TEXT(A1953,"mmmm ")</f>
        <v xml:space="preserve">mei </v>
      </c>
      <c r="C1953">
        <v>-91</v>
      </c>
      <c r="D1953" t="s">
        <v>45</v>
      </c>
      <c r="F1953" t="str">
        <f>VLOOKUP(Tabel1[[#This Row],[categorie]],Lijst!A:C,3,FALSE)</f>
        <v>Uitgave</v>
      </c>
      <c r="G1953">
        <f>IF(F1953="Uitgave", -ABS(C1953), ABS(C1953))</f>
        <v>-91</v>
      </c>
      <c r="H1953" t="str">
        <f>VLOOKUP(Tabel1[[#This Row],[categorie]],Lijst!A:B,2,FALSE)</f>
        <v>Variabel</v>
      </c>
      <c r="I1953" t="str">
        <f>IF(OR(AND(F1953="Uitgave", C1953&lt;0), AND(F1953="Inkomst", C1953&gt;0)), "OK", "FOUT")</f>
        <v>OK</v>
      </c>
    </row>
    <row r="1954" spans="1:9" x14ac:dyDescent="0.3">
      <c r="A1954" s="2">
        <v>45806</v>
      </c>
      <c r="B1954" t="str">
        <f>TEXT(A1954,"mmmm ")</f>
        <v xml:space="preserve">mei </v>
      </c>
      <c r="C1954">
        <v>-16</v>
      </c>
      <c r="D1954" t="s">
        <v>3</v>
      </c>
      <c r="F1954" t="str">
        <f>VLOOKUP(Tabel1[[#This Row],[categorie]],Lijst!A:C,3,FALSE)</f>
        <v>Uitgave</v>
      </c>
      <c r="G1954">
        <f>IF(F1954="Uitgave", -ABS(C1954), ABS(C1954))</f>
        <v>-16</v>
      </c>
      <c r="H1954" t="str">
        <f>VLOOKUP(Tabel1[[#This Row],[categorie]],Lijst!A:B,2,FALSE)</f>
        <v>Vast</v>
      </c>
      <c r="I1954" t="str">
        <f>IF(OR(AND(F1954="Uitgave", C1954&lt;0), AND(F1954="Inkomst", C1954&gt;0)), "OK", "FOUT")</f>
        <v>OK</v>
      </c>
    </row>
    <row r="1955" spans="1:9" x14ac:dyDescent="0.3">
      <c r="A1955" s="2">
        <v>45807</v>
      </c>
      <c r="B1955" t="str">
        <f>TEXT(A1955,"mmmm ")</f>
        <v xml:space="preserve">mei </v>
      </c>
      <c r="C1955">
        <v>-586.12</v>
      </c>
      <c r="D1955" t="s">
        <v>73</v>
      </c>
      <c r="F1955" t="str">
        <f>VLOOKUP(Tabel1[[#This Row],[categorie]],Lijst!A:C,3,FALSE)</f>
        <v>Uitgave</v>
      </c>
      <c r="G1955">
        <f>IF(F1955="Uitgave", -ABS(C1955), ABS(C1955))</f>
        <v>-586.12</v>
      </c>
      <c r="H1955" t="str">
        <f>VLOOKUP(Tabel1[[#This Row],[categorie]],Lijst!A:B,2,FALSE)</f>
        <v>Vast</v>
      </c>
      <c r="I1955" t="str">
        <f>IF(OR(AND(F1955="Uitgave", C1955&lt;0), AND(F1955="Inkomst", C1955&gt;0)), "OK", "FOUT")</f>
        <v>OK</v>
      </c>
    </row>
    <row r="1956" spans="1:9" x14ac:dyDescent="0.3">
      <c r="A1956" s="2">
        <v>45807</v>
      </c>
      <c r="B1956" t="str">
        <f>TEXT(A1956,"mmmm ")</f>
        <v xml:space="preserve">mei </v>
      </c>
      <c r="C1956">
        <v>-9.57</v>
      </c>
      <c r="D1956" t="s">
        <v>3</v>
      </c>
      <c r="F1956" t="str">
        <f>VLOOKUP(Tabel1[[#This Row],[categorie]],Lijst!A:C,3,FALSE)</f>
        <v>Uitgave</v>
      </c>
      <c r="G1956">
        <f>IF(F1956="Uitgave", -ABS(C1956), ABS(C1956))</f>
        <v>-9.57</v>
      </c>
      <c r="H1956" t="str">
        <f>VLOOKUP(Tabel1[[#This Row],[categorie]],Lijst!A:B,2,FALSE)</f>
        <v>Vast</v>
      </c>
      <c r="I1956" t="str">
        <f>IF(OR(AND(F1956="Uitgave", C1956&lt;0), AND(F1956="Inkomst", C1956&gt;0)), "OK", "FOUT")</f>
        <v>OK</v>
      </c>
    </row>
    <row r="1957" spans="1:9" x14ac:dyDescent="0.3">
      <c r="A1957" s="2">
        <v>45807</v>
      </c>
      <c r="B1957" t="str">
        <f>TEXT(A1957,"mmmm ")</f>
        <v xml:space="preserve">mei </v>
      </c>
      <c r="C1957">
        <v>-45</v>
      </c>
      <c r="D1957" t="s">
        <v>77</v>
      </c>
      <c r="F1957" t="str">
        <f>VLOOKUP(Tabel1[[#This Row],[categorie]],Lijst!A:C,3,FALSE)</f>
        <v>Uitgave</v>
      </c>
      <c r="G1957">
        <f>IF(F1957="Uitgave", -ABS(C1957), ABS(C1957))</f>
        <v>-45</v>
      </c>
      <c r="H1957" t="str">
        <f>VLOOKUP(Tabel1[[#This Row],[categorie]],Lijst!A:B,2,FALSE)</f>
        <v>Variabel</v>
      </c>
      <c r="I1957" t="str">
        <f>IF(OR(AND(F1957="Uitgave", C1957&lt;0), AND(F1957="Inkomst", C1957&gt;0)), "OK", "FOUT")</f>
        <v>OK</v>
      </c>
    </row>
    <row r="1958" spans="1:9" x14ac:dyDescent="0.3">
      <c r="A1958" s="2">
        <v>45807</v>
      </c>
      <c r="B1958" t="str">
        <f>TEXT(A1958,"mmmm ")</f>
        <v xml:space="preserve">mei </v>
      </c>
      <c r="C1958">
        <v>-9.9499999999999993</v>
      </c>
      <c r="D1958" t="s">
        <v>14</v>
      </c>
      <c r="F1958" t="str">
        <f>VLOOKUP(Tabel1[[#This Row],[categorie]],Lijst!A:C,3,FALSE)</f>
        <v>Uitgave</v>
      </c>
      <c r="G1958">
        <f>IF(F1958="Uitgave", -ABS(C1958), ABS(C1958))</f>
        <v>-9.9499999999999993</v>
      </c>
      <c r="H1958" t="str">
        <f>VLOOKUP(Tabel1[[#This Row],[categorie]],Lijst!A:B,2,FALSE)</f>
        <v>Variabel</v>
      </c>
      <c r="I1958" t="str">
        <f>IF(OR(AND(F1958="Uitgave", C1958&lt;0), AND(F1958="Inkomst", C1958&gt;0)), "OK", "FOUT")</f>
        <v>OK</v>
      </c>
    </row>
    <row r="1959" spans="1:9" x14ac:dyDescent="0.3">
      <c r="A1959" s="2">
        <v>45807</v>
      </c>
      <c r="B1959" t="str">
        <f>TEXT(A1959,"mmmm ")</f>
        <v xml:space="preserve">mei </v>
      </c>
      <c r="C1959">
        <v>-47.4</v>
      </c>
      <c r="D1959" t="s">
        <v>58</v>
      </c>
      <c r="F1959" t="str">
        <f>VLOOKUP(Tabel1[[#This Row],[categorie]],Lijst!A:C,3,FALSE)</f>
        <v>Uitgave</v>
      </c>
      <c r="G1959">
        <f>IF(F1959="Uitgave", -ABS(C1959), ABS(C1959))</f>
        <v>-47.4</v>
      </c>
      <c r="H1959" t="str">
        <f>VLOOKUP(Tabel1[[#This Row],[categorie]],Lijst!A:B,2,FALSE)</f>
        <v>Variabel</v>
      </c>
      <c r="I1959" t="str">
        <f>IF(OR(AND(F1959="Uitgave", C1959&lt;0), AND(F1959="Inkomst", C1959&gt;0)), "OK", "FOUT")</f>
        <v>OK</v>
      </c>
    </row>
    <row r="1960" spans="1:9" x14ac:dyDescent="0.3">
      <c r="A1960" s="2">
        <v>45807</v>
      </c>
      <c r="B1960" t="str">
        <f>TEXT(A1960,"mmmm ")</f>
        <v xml:space="preserve">mei </v>
      </c>
      <c r="C1960">
        <v>-11.99</v>
      </c>
      <c r="D1960" t="s">
        <v>58</v>
      </c>
      <c r="F1960" t="str">
        <f>VLOOKUP(Tabel1[[#This Row],[categorie]],Lijst!A:C,3,FALSE)</f>
        <v>Uitgave</v>
      </c>
      <c r="G1960">
        <f>IF(F1960="Uitgave", -ABS(C1960), ABS(C1960))</f>
        <v>-11.99</v>
      </c>
      <c r="H1960" t="str">
        <f>VLOOKUP(Tabel1[[#This Row],[categorie]],Lijst!A:B,2,FALSE)</f>
        <v>Variabel</v>
      </c>
      <c r="I1960" t="str">
        <f>IF(OR(AND(F1960="Uitgave", C1960&lt;0), AND(F1960="Inkomst", C1960&gt;0)), "OK", "FOUT")</f>
        <v>OK</v>
      </c>
    </row>
    <row r="1961" spans="1:9" x14ac:dyDescent="0.3">
      <c r="A1961" s="2">
        <v>45807</v>
      </c>
      <c r="B1961" t="str">
        <f>TEXT(A1961,"mmmm ")</f>
        <v xml:space="preserve">mei </v>
      </c>
      <c r="C1961">
        <v>-0.01</v>
      </c>
      <c r="D1961" t="s">
        <v>58</v>
      </c>
      <c r="F1961" t="str">
        <f>VLOOKUP(Tabel1[[#This Row],[categorie]],Lijst!A:C,3,FALSE)</f>
        <v>Uitgave</v>
      </c>
      <c r="G1961">
        <f>IF(F1961="Uitgave", -ABS(C1961), ABS(C1961))</f>
        <v>-0.01</v>
      </c>
      <c r="H1961" t="str">
        <f>VLOOKUP(Tabel1[[#This Row],[categorie]],Lijst!A:B,2,FALSE)</f>
        <v>Variabel</v>
      </c>
      <c r="I1961" t="str">
        <f>IF(OR(AND(F1961="Uitgave", C1961&lt;0), AND(F1961="Inkomst", C1961&gt;0)), "OK", "FOUT")</f>
        <v>OK</v>
      </c>
    </row>
    <row r="1962" spans="1:9" x14ac:dyDescent="0.3">
      <c r="A1962" s="2">
        <v>45807</v>
      </c>
      <c r="B1962" t="str">
        <f>TEXT(A1962,"mmmm ")</f>
        <v xml:space="preserve">mei </v>
      </c>
      <c r="C1962">
        <v>-0.01</v>
      </c>
      <c r="D1962" t="s">
        <v>58</v>
      </c>
      <c r="F1962" t="str">
        <f>VLOOKUP(Tabel1[[#This Row],[categorie]],Lijst!A:C,3,FALSE)</f>
        <v>Uitgave</v>
      </c>
      <c r="G1962">
        <f>IF(F1962="Uitgave", -ABS(C1962), ABS(C1962))</f>
        <v>-0.01</v>
      </c>
      <c r="H1962" t="str">
        <f>VLOOKUP(Tabel1[[#This Row],[categorie]],Lijst!A:B,2,FALSE)</f>
        <v>Variabel</v>
      </c>
      <c r="I1962" t="str">
        <f>IF(OR(AND(F1962="Uitgave", C1962&lt;0), AND(F1962="Inkomst", C1962&gt;0)), "OK", "FOUT")</f>
        <v>OK</v>
      </c>
    </row>
    <row r="1963" spans="1:9" x14ac:dyDescent="0.3">
      <c r="A1963" s="2">
        <v>45807</v>
      </c>
      <c r="B1963" t="str">
        <f>TEXT(A1963,"mmmm ")</f>
        <v xml:space="preserve">mei </v>
      </c>
      <c r="C1963">
        <v>-16</v>
      </c>
      <c r="D1963" t="s">
        <v>54</v>
      </c>
      <c r="F1963" t="str">
        <f>VLOOKUP(Tabel1[[#This Row],[categorie]],Lijst!A:C,3,FALSE)</f>
        <v>Uitgave</v>
      </c>
      <c r="G1963">
        <f>IF(F1963="Uitgave", -ABS(C1963), ABS(C1963))</f>
        <v>-16</v>
      </c>
      <c r="H1963" t="str">
        <f>VLOOKUP(Tabel1[[#This Row],[categorie]],Lijst!A:B,2,FALSE)</f>
        <v>Variabel</v>
      </c>
      <c r="I1963" t="str">
        <f>IF(OR(AND(F1963="Uitgave", C1963&lt;0), AND(F1963="Inkomst", C1963&gt;0)), "OK", "FOUT")</f>
        <v>OK</v>
      </c>
    </row>
    <row r="1964" spans="1:9" x14ac:dyDescent="0.3">
      <c r="A1964" s="2">
        <v>45807</v>
      </c>
      <c r="B1964" t="str">
        <f>TEXT(A1964,"mmmm ")</f>
        <v xml:space="preserve">mei </v>
      </c>
      <c r="C1964">
        <v>-69.650000000000006</v>
      </c>
      <c r="D1964" t="s">
        <v>23</v>
      </c>
      <c r="F1964" t="str">
        <f>VLOOKUP(Tabel1[[#This Row],[categorie]],Lijst!A:C,3,FALSE)</f>
        <v>Uitgave</v>
      </c>
      <c r="G1964">
        <f>IF(F1964="Uitgave", -ABS(C1964), ABS(C1964))</f>
        <v>-69.650000000000006</v>
      </c>
      <c r="H1964" t="str">
        <f>VLOOKUP(Tabel1[[#This Row],[categorie]],Lijst!A:B,2,FALSE)</f>
        <v>Vast</v>
      </c>
      <c r="I1964" t="str">
        <f>IF(OR(AND(F1964="Uitgave", C1964&lt;0), AND(F1964="Inkomst", C1964&gt;0)), "OK", "FOUT")</f>
        <v>OK</v>
      </c>
    </row>
    <row r="1965" spans="1:9" x14ac:dyDescent="0.3">
      <c r="A1965" s="2">
        <v>45809</v>
      </c>
      <c r="B1965" t="str">
        <f>TEXT(A1965,"mmmm ")</f>
        <v xml:space="preserve">juni </v>
      </c>
      <c r="C1965">
        <v>4520.3999999999996</v>
      </c>
      <c r="D1965" t="s">
        <v>83</v>
      </c>
      <c r="F1965" t="s">
        <v>65</v>
      </c>
      <c r="G1965">
        <f>IF(F1965="Uitgave", -ABS(C1965), ABS(C1965))</f>
        <v>4520.3999999999996</v>
      </c>
      <c r="H1965" t="str">
        <f>VLOOKUP(Tabel1[[#This Row],[categorie]],Lijst!A:B,2,FALSE)</f>
        <v>Inkomsten</v>
      </c>
      <c r="I1965" t="str">
        <f>IF(OR(AND(F1965="Uitgave", C1965&lt;0), AND(F1965="Inkomst", C1965&gt;0)), "OK", "FOUT")</f>
        <v>OK</v>
      </c>
    </row>
    <row r="1966" spans="1:9" x14ac:dyDescent="0.3">
      <c r="A1966" s="2">
        <v>45809</v>
      </c>
      <c r="B1966" t="str">
        <f>TEXT(A1966,"mmmm ")</f>
        <v xml:space="preserve">juni </v>
      </c>
      <c r="C1966">
        <v>2376.23</v>
      </c>
      <c r="D1966" t="s">
        <v>83</v>
      </c>
      <c r="F1966" t="s">
        <v>65</v>
      </c>
      <c r="G1966">
        <f>IF(F1966="Uitgave", -ABS(C1966), ABS(C1966))</f>
        <v>2376.23</v>
      </c>
      <c r="H1966" t="str">
        <f>VLOOKUP(Tabel1[[#This Row],[categorie]],Lijst!A:B,2,FALSE)</f>
        <v>Inkomsten</v>
      </c>
      <c r="I1966" t="str">
        <f>IF(OR(AND(F1966="Uitgave", C1966&lt;0), AND(F1966="Inkomst", C1966&gt;0)), "OK", "FOUT")</f>
        <v>OK</v>
      </c>
    </row>
    <row r="1967" spans="1:9" x14ac:dyDescent="0.3">
      <c r="A1967" s="2">
        <v>45809</v>
      </c>
      <c r="B1967" t="str">
        <f>TEXT(A1967,"mmmm ")</f>
        <v xml:space="preserve">juni </v>
      </c>
      <c r="C1967">
        <v>-5.0599999999999996</v>
      </c>
      <c r="D1967" t="s">
        <v>3</v>
      </c>
      <c r="F1967" t="s">
        <v>18</v>
      </c>
      <c r="G1967">
        <f>IF(F1967="Uitgave", -ABS(C1967), ABS(C1967))</f>
        <v>-5.0599999999999996</v>
      </c>
      <c r="H1967" t="str">
        <f>VLOOKUP(Tabel1[[#This Row],[categorie]],Lijst!A:B,2,FALSE)</f>
        <v>Vast</v>
      </c>
      <c r="I1967" t="str">
        <f>IF(OR(AND(F1967="Uitgave", C1967&lt;0), AND(F1967="Inkomst", C1967&gt;0)), "OK", "FOUT")</f>
        <v>OK</v>
      </c>
    </row>
    <row r="1968" spans="1:9" x14ac:dyDescent="0.3">
      <c r="A1968" s="2">
        <v>45809</v>
      </c>
      <c r="B1968" t="str">
        <f>TEXT(A1968,"mmmm ")</f>
        <v xml:space="preserve">juni </v>
      </c>
      <c r="C1968">
        <v>-110.86</v>
      </c>
      <c r="D1968" t="s">
        <v>40</v>
      </c>
      <c r="F1968" t="s">
        <v>18</v>
      </c>
      <c r="G1968">
        <f>IF(F1968="Uitgave", -ABS(C1968), ABS(C1968))</f>
        <v>-110.86</v>
      </c>
      <c r="H1968" t="str">
        <f>VLOOKUP(Tabel1[[#This Row],[categorie]],Lijst!A:B,2,FALSE)</f>
        <v>Vast</v>
      </c>
      <c r="I1968" t="str">
        <f>IF(OR(AND(F1968="Uitgave", C1968&lt;0), AND(F1968="Inkomst", C1968&gt;0)), "OK", "FOUT")</f>
        <v>OK</v>
      </c>
    </row>
    <row r="1969" spans="1:9" x14ac:dyDescent="0.3">
      <c r="A1969" s="2">
        <v>45810</v>
      </c>
      <c r="B1969" t="str">
        <f>TEXT(A1969,"mmmm ")</f>
        <v xml:space="preserve">juni </v>
      </c>
      <c r="C1969">
        <v>-1.64</v>
      </c>
      <c r="D1969" t="s">
        <v>3</v>
      </c>
      <c r="F1969" t="s">
        <v>18</v>
      </c>
      <c r="G1969">
        <f>IF(F1969="Uitgave", -ABS(C1969), ABS(C1969))</f>
        <v>-1.64</v>
      </c>
      <c r="H1969" t="str">
        <f>VLOOKUP(Tabel1[[#This Row],[categorie]],Lijst!A:B,2,FALSE)</f>
        <v>Vast</v>
      </c>
      <c r="I1969" t="str">
        <f>IF(OR(AND(F1969="Uitgave", C1969&lt;0), AND(F1969="Inkomst", C1969&gt;0)), "OK", "FOUT")</f>
        <v>OK</v>
      </c>
    </row>
    <row r="1970" spans="1:9" x14ac:dyDescent="0.3">
      <c r="A1970" s="2">
        <v>45810</v>
      </c>
      <c r="B1970" t="str">
        <f>TEXT(A1970,"mmmm ")</f>
        <v xml:space="preserve">juni </v>
      </c>
      <c r="C1970">
        <v>-5</v>
      </c>
      <c r="D1970" t="s">
        <v>13</v>
      </c>
      <c r="F1970" t="s">
        <v>18</v>
      </c>
      <c r="G1970">
        <f>IF(F1970="Uitgave", -ABS(C1970), ABS(C1970))</f>
        <v>-5</v>
      </c>
      <c r="H1970" t="str">
        <f>VLOOKUP(Tabel1[[#This Row],[categorie]],Lijst!A:B,2,FALSE)</f>
        <v>Vast</v>
      </c>
      <c r="I1970" t="str">
        <f>IF(OR(AND(F1970="Uitgave", C1970&lt;0), AND(F1970="Inkomst", C1970&gt;0)), "OK", "FOUT")</f>
        <v>OK</v>
      </c>
    </row>
    <row r="1971" spans="1:9" x14ac:dyDescent="0.3">
      <c r="A1971" s="2">
        <v>45810</v>
      </c>
      <c r="B1971" t="str">
        <f>TEXT(A1971,"mmmm ")</f>
        <v xml:space="preserve">juni </v>
      </c>
      <c r="C1971">
        <v>-2.5</v>
      </c>
      <c r="D1971" t="s">
        <v>25</v>
      </c>
      <c r="F1971" t="s">
        <v>18</v>
      </c>
      <c r="G1971">
        <f>IF(F1971="Uitgave", -ABS(C1971), ABS(C1971))</f>
        <v>-2.5</v>
      </c>
      <c r="H1971" t="str">
        <f>VLOOKUP(Tabel1[[#This Row],[categorie]],Lijst!A:B,2,FALSE)</f>
        <v>Variabel</v>
      </c>
      <c r="I1971" t="str">
        <f>IF(OR(AND(F1971="Uitgave", C1971&lt;0), AND(F1971="Inkomst", C1971&gt;0)), "OK", "FOUT")</f>
        <v>OK</v>
      </c>
    </row>
    <row r="1972" spans="1:9" x14ac:dyDescent="0.3">
      <c r="A1972" s="2">
        <v>45810</v>
      </c>
      <c r="B1972" t="str">
        <f>TEXT(A1972,"mmmm ")</f>
        <v xml:space="preserve">juni </v>
      </c>
      <c r="C1972">
        <v>0.01</v>
      </c>
      <c r="D1972" t="s">
        <v>75</v>
      </c>
      <c r="F1972" t="s">
        <v>17</v>
      </c>
      <c r="G1972">
        <f>IF(F1972="Uitgave", -ABS(C1972), ABS(C1972))</f>
        <v>0.01</v>
      </c>
      <c r="H1972" t="str">
        <f>VLOOKUP(Tabel1[[#This Row],[categorie]],Lijst!A:B,2,FALSE)</f>
        <v>Variabel</v>
      </c>
      <c r="I1972" t="str">
        <f>IF(OR(AND(F1972="Uitgave", C1972&lt;0), AND(F1972="Inkomst", C1972&gt;0)), "OK", "FOUT")</f>
        <v>OK</v>
      </c>
    </row>
    <row r="1973" spans="1:9" x14ac:dyDescent="0.3">
      <c r="A1973" s="2">
        <v>45810</v>
      </c>
      <c r="B1973" t="str">
        <f>TEXT(A1973,"mmmm ")</f>
        <v xml:space="preserve">juni </v>
      </c>
      <c r="C1973">
        <v>0.01</v>
      </c>
      <c r="D1973" t="s">
        <v>75</v>
      </c>
      <c r="F1973" t="s">
        <v>17</v>
      </c>
      <c r="G1973">
        <f>IF(F1973="Uitgave", -ABS(C1973), ABS(C1973))</f>
        <v>0.01</v>
      </c>
      <c r="H1973" t="str">
        <f>VLOOKUP(Tabel1[[#This Row],[categorie]],Lijst!A:B,2,FALSE)</f>
        <v>Variabel</v>
      </c>
      <c r="I1973" t="str">
        <f>IF(OR(AND(F1973="Uitgave", C1973&lt;0), AND(F1973="Inkomst", C1973&gt;0)), "OK", "FOUT")</f>
        <v>OK</v>
      </c>
    </row>
    <row r="1974" spans="1:9" x14ac:dyDescent="0.3">
      <c r="A1974" s="2">
        <v>45810</v>
      </c>
      <c r="B1974" t="str">
        <f>TEXT(A1974,"mmmm ")</f>
        <v xml:space="preserve">juni </v>
      </c>
      <c r="C1974">
        <v>-5.2</v>
      </c>
      <c r="D1974" t="s">
        <v>3</v>
      </c>
      <c r="F1974" t="s">
        <v>18</v>
      </c>
      <c r="G1974">
        <f>IF(F1974="Uitgave", -ABS(C1974), ABS(C1974))</f>
        <v>-5.2</v>
      </c>
      <c r="H1974" t="str">
        <f>VLOOKUP(Tabel1[[#This Row],[categorie]],Lijst!A:B,2,FALSE)</f>
        <v>Vast</v>
      </c>
      <c r="I1974" t="str">
        <f>IF(OR(AND(F1974="Uitgave", C1974&lt;0), AND(F1974="Inkomst", C1974&gt;0)), "OK", "FOUT")</f>
        <v>OK</v>
      </c>
    </row>
    <row r="1975" spans="1:9" x14ac:dyDescent="0.3">
      <c r="A1975" s="2">
        <v>45810</v>
      </c>
      <c r="B1975" t="str">
        <f>TEXT(A1975,"mmmm ")</f>
        <v xml:space="preserve">juni </v>
      </c>
      <c r="C1975">
        <v>-1.7</v>
      </c>
      <c r="D1975" t="s">
        <v>13</v>
      </c>
      <c r="F1975" t="s">
        <v>18</v>
      </c>
      <c r="G1975">
        <f>IF(F1975="Uitgave", -ABS(C1975), ABS(C1975))</f>
        <v>-1.7</v>
      </c>
      <c r="H1975" t="str">
        <f>VLOOKUP(Tabel1[[#This Row],[categorie]],Lijst!A:B,2,FALSE)</f>
        <v>Vast</v>
      </c>
      <c r="I1975" t="str">
        <f>IF(OR(AND(F1975="Uitgave", C1975&lt;0), AND(F1975="Inkomst", C1975&gt;0)), "OK", "FOUT")</f>
        <v>OK</v>
      </c>
    </row>
    <row r="1976" spans="1:9" x14ac:dyDescent="0.3">
      <c r="A1976" s="2">
        <v>45810</v>
      </c>
      <c r="B1976" t="str">
        <f>TEXT(A1976,"mmmm ")</f>
        <v xml:space="preserve">juni </v>
      </c>
      <c r="C1976">
        <v>-45.25</v>
      </c>
      <c r="D1976" t="s">
        <v>1030</v>
      </c>
      <c r="F1976" t="s">
        <v>18</v>
      </c>
      <c r="G1976">
        <f>IF(F1976="Uitgave", -ABS(C1976), ABS(C1976))</f>
        <v>-45.25</v>
      </c>
      <c r="H1976" t="str">
        <f>VLOOKUP(Tabel1[[#This Row],[categorie]],Lijst!A:B,2,FALSE)</f>
        <v>Vast</v>
      </c>
      <c r="I1976" t="str">
        <f>IF(OR(AND(F1976="Uitgave", C1976&lt;0), AND(F1976="Inkomst", C1976&gt;0)), "OK", "FOUT")</f>
        <v>OK</v>
      </c>
    </row>
    <row r="1977" spans="1:9" x14ac:dyDescent="0.3">
      <c r="A1977" s="2">
        <v>45810</v>
      </c>
      <c r="B1977" t="str">
        <f>TEXT(A1977,"mmmm ")</f>
        <v xml:space="preserve">juni </v>
      </c>
      <c r="C1977">
        <v>-44.64</v>
      </c>
      <c r="D1977" t="str" cm="1">
        <f t="array" ref="D1977">IFERROR(
  _xlfn.XLOOKUP(TRUE, ISNUMBER(FIND(Trefwoorden!$A$2:$A$99, E1977)), Trefwoorden!$B$2:$B$99),
  "Onbekend"
)</f>
        <v>Hospitalisatie</v>
      </c>
      <c r="E1977" t="s">
        <v>139</v>
      </c>
      <c r="F1977" t="s">
        <v>18</v>
      </c>
      <c r="G1977">
        <f>IF(F1977="Uitgave", -ABS(C1977), ABS(C1977))</f>
        <v>-44.64</v>
      </c>
      <c r="H1977" t="str">
        <f>VLOOKUP(Tabel1[[#This Row],[categorie]],Lijst!A:B,2,FALSE)</f>
        <v>Vast</v>
      </c>
      <c r="I1977" t="str">
        <f>IF(OR(AND(F1977="Uitgave", C1977&lt;0), AND(F1977="Inkomst", C1977&gt;0)), "OK", "FOUT")</f>
        <v>OK</v>
      </c>
    </row>
    <row r="1978" spans="1:9" x14ac:dyDescent="0.3">
      <c r="A1978" s="2">
        <v>45811</v>
      </c>
      <c r="B1978" t="str">
        <f>TEXT(A1978,"mmmm ")</f>
        <v xml:space="preserve">juni </v>
      </c>
      <c r="C1978">
        <v>-8.77</v>
      </c>
      <c r="D1978" t="s">
        <v>3</v>
      </c>
      <c r="F1978" t="s">
        <v>18</v>
      </c>
      <c r="G1978">
        <f>IF(F1978="Uitgave", -ABS(C1978), ABS(C1978))</f>
        <v>-8.77</v>
      </c>
      <c r="H1978" t="str">
        <f>VLOOKUP(Tabel1[[#This Row],[categorie]],Lijst!A:B,2,FALSE)</f>
        <v>Vast</v>
      </c>
      <c r="I1978" t="str">
        <f>IF(OR(AND(F1978="Uitgave", C1978&lt;0), AND(F1978="Inkomst", C1978&gt;0)), "OK", "FOUT")</f>
        <v>OK</v>
      </c>
    </row>
    <row r="1979" spans="1:9" x14ac:dyDescent="0.3">
      <c r="A1979" s="2">
        <v>45811</v>
      </c>
      <c r="B1979" t="str">
        <f>TEXT(A1979,"mmmm ")</f>
        <v xml:space="preserve">juni </v>
      </c>
      <c r="C1979">
        <v>-35</v>
      </c>
      <c r="D1979" t="s">
        <v>32</v>
      </c>
      <c r="F1979" t="s">
        <v>18</v>
      </c>
      <c r="G1979">
        <f>IF(F1979="Uitgave", -ABS(C1979), ABS(C1979))</f>
        <v>-35</v>
      </c>
      <c r="H1979" t="str">
        <f>VLOOKUP(Tabel1[[#This Row],[categorie]],Lijst!A:B,2,FALSE)</f>
        <v>Variabel</v>
      </c>
      <c r="I1979" t="str">
        <f>IF(OR(AND(F1979="Uitgave", C1979&lt;0), AND(F1979="Inkomst", C1979&gt;0)), "OK", "FOUT")</f>
        <v>OK</v>
      </c>
    </row>
    <row r="1980" spans="1:9" x14ac:dyDescent="0.3">
      <c r="A1980" s="2">
        <v>45811</v>
      </c>
      <c r="B1980" t="str">
        <f>TEXT(A1980,"mmmm ")</f>
        <v xml:space="preserve">juni </v>
      </c>
      <c r="C1980">
        <v>-12</v>
      </c>
      <c r="D1980" t="s">
        <v>39</v>
      </c>
      <c r="F1980" t="s">
        <v>18</v>
      </c>
      <c r="G1980">
        <f>IF(F1980="Uitgave", -ABS(C1980), ABS(C1980))</f>
        <v>-12</v>
      </c>
      <c r="H1980" t="str">
        <f>VLOOKUP(Tabel1[[#This Row],[categorie]],Lijst!A:B,2,FALSE)</f>
        <v>Vast</v>
      </c>
      <c r="I1980" t="str">
        <f>IF(OR(AND(F1980="Uitgave", C1980&lt;0), AND(F1980="Inkomst", C1980&gt;0)), "OK", "FOUT")</f>
        <v>OK</v>
      </c>
    </row>
    <row r="1981" spans="1:9" x14ac:dyDescent="0.3">
      <c r="A1981" s="2">
        <v>45812</v>
      </c>
      <c r="B1981" t="str">
        <f>TEXT(A1981,"mmmm ")</f>
        <v xml:space="preserve">juni </v>
      </c>
      <c r="C1981">
        <v>-20.399999999999999</v>
      </c>
      <c r="D1981" t="s">
        <v>56</v>
      </c>
      <c r="F1981" t="s">
        <v>18</v>
      </c>
      <c r="G1981">
        <f>IF(F1981="Uitgave", -ABS(C1981), ABS(C1981))</f>
        <v>-20.399999999999999</v>
      </c>
      <c r="H1981" t="str">
        <f>VLOOKUP(Tabel1[[#This Row],[categorie]],Lijst!A:B,2,FALSE)</f>
        <v>Variabel</v>
      </c>
      <c r="I1981" t="str">
        <f>IF(OR(AND(F1981="Uitgave", C1981&lt;0), AND(F1981="Inkomst", C1981&gt;0)), "OK", "FOUT")</f>
        <v>OK</v>
      </c>
    </row>
    <row r="1982" spans="1:9" x14ac:dyDescent="0.3">
      <c r="A1982" s="2">
        <v>45812</v>
      </c>
      <c r="B1982" t="str">
        <f>TEXT(A1982,"mmmm ")</f>
        <v xml:space="preserve">juni </v>
      </c>
      <c r="C1982">
        <v>-29.99</v>
      </c>
      <c r="D1982" t="s">
        <v>45</v>
      </c>
      <c r="F1982" t="s">
        <v>18</v>
      </c>
      <c r="G1982">
        <f>IF(F1982="Uitgave", -ABS(C1982), ABS(C1982))</f>
        <v>-29.99</v>
      </c>
      <c r="H1982" t="str">
        <f>VLOOKUP(Tabel1[[#This Row],[categorie]],Lijst!A:B,2,FALSE)</f>
        <v>Variabel</v>
      </c>
      <c r="I1982" t="str">
        <f>IF(OR(AND(F1982="Uitgave", C1982&lt;0), AND(F1982="Inkomst", C1982&gt;0)), "OK", "FOUT")</f>
        <v>OK</v>
      </c>
    </row>
    <row r="1983" spans="1:9" x14ac:dyDescent="0.3">
      <c r="A1983" s="2">
        <v>45812</v>
      </c>
      <c r="B1983" t="str">
        <f>TEXT(A1983,"mmmm ")</f>
        <v xml:space="preserve">juni </v>
      </c>
      <c r="C1983">
        <v>-10.38</v>
      </c>
      <c r="D1983" t="s">
        <v>3</v>
      </c>
      <c r="E1983" t="s">
        <v>37</v>
      </c>
      <c r="F1983" t="s">
        <v>18</v>
      </c>
      <c r="G1983">
        <f>IF(F1983="Uitgave", -ABS(C1983), ABS(C1983))</f>
        <v>-10.38</v>
      </c>
      <c r="H1983" t="str">
        <f>VLOOKUP(Tabel1[[#This Row],[categorie]],Lijst!A:B,2,FALSE)</f>
        <v>Vast</v>
      </c>
      <c r="I1983" t="str">
        <f>IF(OR(AND(F1983="Uitgave", C1983&lt;0), AND(F1983="Inkomst", C1983&gt;0)), "OK", "FOUT")</f>
        <v>OK</v>
      </c>
    </row>
    <row r="1984" spans="1:9" x14ac:dyDescent="0.3">
      <c r="A1984" s="2">
        <v>45812</v>
      </c>
      <c r="B1984" t="str">
        <f>TEXT(A1984,"mmmm ")</f>
        <v xml:space="preserve">juni </v>
      </c>
      <c r="C1984">
        <v>-2.5</v>
      </c>
      <c r="D1984" t="s">
        <v>25</v>
      </c>
      <c r="F1984" t="s">
        <v>18</v>
      </c>
      <c r="G1984">
        <f>IF(F1984="Uitgave", -ABS(C1984), ABS(C1984))</f>
        <v>-2.5</v>
      </c>
      <c r="H1984" t="str">
        <f>VLOOKUP(Tabel1[[#This Row],[categorie]],Lijst!A:B,2,FALSE)</f>
        <v>Variabel</v>
      </c>
      <c r="I1984" t="str">
        <f>IF(OR(AND(F1984="Uitgave", C1984&lt;0), AND(F1984="Inkomst", C1984&gt;0)), "OK", "FOUT")</f>
        <v>OK</v>
      </c>
    </row>
    <row r="1985" spans="1:9" x14ac:dyDescent="0.3">
      <c r="A1985" s="2">
        <v>45812</v>
      </c>
      <c r="B1985" t="str">
        <f>TEXT(A1985,"mmmm ")</f>
        <v xml:space="preserve">juni </v>
      </c>
      <c r="C1985">
        <v>-11.07</v>
      </c>
      <c r="D1985" t="s">
        <v>13</v>
      </c>
      <c r="F1985" t="s">
        <v>18</v>
      </c>
      <c r="G1985">
        <f>IF(F1985="Uitgave", -ABS(C1985), ABS(C1985))</f>
        <v>-11.07</v>
      </c>
      <c r="H1985" t="str">
        <f>VLOOKUP(Tabel1[[#This Row],[categorie]],Lijst!A:B,2,FALSE)</f>
        <v>Vast</v>
      </c>
      <c r="I1985" t="str">
        <f>IF(OR(AND(F1985="Uitgave", C1985&lt;0), AND(F1985="Inkomst", C1985&gt;0)), "OK", "FOUT")</f>
        <v>OK</v>
      </c>
    </row>
    <row r="1986" spans="1:9" x14ac:dyDescent="0.3">
      <c r="A1986" s="2">
        <v>45812</v>
      </c>
      <c r="B1986" t="str">
        <f>TEXT(A1986,"mmmm ")</f>
        <v xml:space="preserve">juni </v>
      </c>
      <c r="C1986">
        <v>-5</v>
      </c>
      <c r="D1986" t="s">
        <v>13</v>
      </c>
      <c r="F1986" t="s">
        <v>18</v>
      </c>
      <c r="G1986">
        <f>IF(F1986="Uitgave", -ABS(C1986), ABS(C1986))</f>
        <v>-5</v>
      </c>
      <c r="H1986" t="str">
        <f>VLOOKUP(Tabel1[[#This Row],[categorie]],Lijst!A:B,2,FALSE)</f>
        <v>Vast</v>
      </c>
      <c r="I1986" t="str">
        <f>IF(OR(AND(F1986="Uitgave", C1986&lt;0), AND(F1986="Inkomst", C1986&gt;0)), "OK", "FOUT")</f>
        <v>OK</v>
      </c>
    </row>
    <row r="1987" spans="1:9" x14ac:dyDescent="0.3">
      <c r="A1987" s="2">
        <v>45812</v>
      </c>
      <c r="B1987" t="str">
        <f>TEXT(A1987,"mmmm ")</f>
        <v xml:space="preserve">juni </v>
      </c>
      <c r="C1987">
        <v>-20.71</v>
      </c>
      <c r="D1987" t="s">
        <v>38</v>
      </c>
      <c r="F1987" t="s">
        <v>18</v>
      </c>
      <c r="G1987">
        <f>IF(F1987="Uitgave", -ABS(C1987), ABS(C1987))</f>
        <v>-20.71</v>
      </c>
      <c r="H1987" t="str">
        <f>VLOOKUP(Tabel1[[#This Row],[categorie]],Lijst!A:B,2,FALSE)</f>
        <v>Vast</v>
      </c>
      <c r="I1987" t="str">
        <f>IF(OR(AND(F1987="Uitgave", C1987&lt;0), AND(F1987="Inkomst", C1987&gt;0)), "OK", "FOUT")</f>
        <v>OK</v>
      </c>
    </row>
    <row r="1988" spans="1:9" x14ac:dyDescent="0.3">
      <c r="A1988" s="2">
        <v>45812</v>
      </c>
      <c r="B1988" t="str">
        <f>TEXT(A1988,"mmmm ")</f>
        <v xml:space="preserve">juni </v>
      </c>
      <c r="C1988">
        <v>-21.41</v>
      </c>
      <c r="D1988" t="s">
        <v>13</v>
      </c>
      <c r="F1988" t="s">
        <v>18</v>
      </c>
      <c r="G1988">
        <f>IF(F1988="Uitgave", -ABS(C1988), ABS(C1988))</f>
        <v>-21.41</v>
      </c>
      <c r="H1988" t="str">
        <f>VLOOKUP(Tabel1[[#This Row],[categorie]],Lijst!A:B,2,FALSE)</f>
        <v>Vast</v>
      </c>
      <c r="I1988" t="str">
        <f>IF(OR(AND(F1988="Uitgave", C1988&lt;0), AND(F1988="Inkomst", C1988&gt;0)), "OK", "FOUT")</f>
        <v>OK</v>
      </c>
    </row>
    <row r="1989" spans="1:9" x14ac:dyDescent="0.3">
      <c r="A1989" s="2">
        <v>45813</v>
      </c>
      <c r="B1989" t="str">
        <f>TEXT(A1989,"mmmm ")</f>
        <v xml:space="preserve">juni </v>
      </c>
      <c r="C1989">
        <v>-3.69</v>
      </c>
      <c r="D1989" t="s">
        <v>3</v>
      </c>
      <c r="F1989" t="s">
        <v>18</v>
      </c>
      <c r="G1989">
        <f>IF(F1989="Uitgave", -ABS(C1989), ABS(C1989))</f>
        <v>-3.69</v>
      </c>
      <c r="H1989" t="str">
        <f>VLOOKUP(Tabel1[[#This Row],[categorie]],Lijst!A:B,2,FALSE)</f>
        <v>Vast</v>
      </c>
      <c r="I1989" t="str">
        <f>IF(OR(AND(F1989="Uitgave", C1989&lt;0), AND(F1989="Inkomst", C1989&gt;0)), "OK", "FOUT")</f>
        <v>OK</v>
      </c>
    </row>
    <row r="1990" spans="1:9" x14ac:dyDescent="0.3">
      <c r="A1990" s="2">
        <v>45813</v>
      </c>
      <c r="B1990" t="str">
        <f>TEXT(A1990,"mmmm ")</f>
        <v xml:space="preserve">juni </v>
      </c>
      <c r="C1990">
        <v>-30</v>
      </c>
      <c r="D1990" t="s">
        <v>82</v>
      </c>
      <c r="F1990" t="s">
        <v>18</v>
      </c>
      <c r="G1990">
        <f>IF(F1990="Uitgave", -ABS(C1990), ABS(C1990))</f>
        <v>-30</v>
      </c>
      <c r="H1990" t="str">
        <f>VLOOKUP(Tabel1[[#This Row],[categorie]],Lijst!A:B,2,FALSE)</f>
        <v>Vast</v>
      </c>
      <c r="I1990" t="str">
        <f>IF(OR(AND(F1990="Uitgave", C1990&lt;0), AND(F1990="Inkomst", C1990&gt;0)), "OK", "FOUT")</f>
        <v>OK</v>
      </c>
    </row>
    <row r="1991" spans="1:9" x14ac:dyDescent="0.3">
      <c r="A1991" s="2">
        <v>45813</v>
      </c>
      <c r="B1991" t="str">
        <f>TEXT(A1991,"mmmm ")</f>
        <v xml:space="preserve">juni </v>
      </c>
      <c r="C1991">
        <v>-24.21</v>
      </c>
      <c r="D1991" t="s">
        <v>3</v>
      </c>
      <c r="F1991" t="s">
        <v>18</v>
      </c>
      <c r="G1991">
        <f>IF(F1991="Uitgave", -ABS(C1991), ABS(C1991))</f>
        <v>-24.21</v>
      </c>
      <c r="H1991" t="str">
        <f>VLOOKUP(Tabel1[[#This Row],[categorie]],Lijst!A:B,2,FALSE)</f>
        <v>Vast</v>
      </c>
      <c r="I1991" t="str">
        <f>IF(OR(AND(F1991="Uitgave", C1991&lt;0), AND(F1991="Inkomst", C1991&gt;0)), "OK", "FOUT")</f>
        <v>OK</v>
      </c>
    </row>
    <row r="1992" spans="1:9" x14ac:dyDescent="0.3">
      <c r="A1992" s="2">
        <v>45813</v>
      </c>
      <c r="B1992" t="str">
        <f>TEXT(A1992,"mmmm ")</f>
        <v xml:space="preserve">juni </v>
      </c>
      <c r="C1992">
        <v>-43.46</v>
      </c>
      <c r="D1992" t="s">
        <v>35</v>
      </c>
      <c r="F1992" t="s">
        <v>18</v>
      </c>
      <c r="G1992">
        <f>IF(F1992="Uitgave", -ABS(C1992), ABS(C1992))</f>
        <v>-43.46</v>
      </c>
      <c r="H1992" t="str">
        <f>VLOOKUP(Tabel1[[#This Row],[categorie]],Lijst!A:B,2,FALSE)</f>
        <v>Variabel</v>
      </c>
      <c r="I1992" t="str">
        <f>IF(OR(AND(F1992="Uitgave", C1992&lt;0), AND(F1992="Inkomst", C1992&gt;0)), "OK", "FOUT")</f>
        <v>OK</v>
      </c>
    </row>
    <row r="1993" spans="1:9" x14ac:dyDescent="0.3">
      <c r="A1993" s="2">
        <v>45813</v>
      </c>
      <c r="B1993" t="str">
        <f>TEXT(A1993,"mmmm ")</f>
        <v xml:space="preserve">juni </v>
      </c>
      <c r="C1993">
        <v>-5.59</v>
      </c>
      <c r="D1993" t="s">
        <v>3</v>
      </c>
      <c r="F1993" t="s">
        <v>18</v>
      </c>
      <c r="G1993">
        <f>IF(F1993="Uitgave", -ABS(C1993), ABS(C1993))</f>
        <v>-5.59</v>
      </c>
      <c r="H1993" t="str">
        <f>VLOOKUP(Tabel1[[#This Row],[categorie]],Lijst!A:B,2,FALSE)</f>
        <v>Vast</v>
      </c>
      <c r="I1993" t="str">
        <f>IF(OR(AND(F1993="Uitgave", C1993&lt;0), AND(F1993="Inkomst", C1993&gt;0)), "OK", "FOUT")</f>
        <v>OK</v>
      </c>
    </row>
    <row r="1994" spans="1:9" x14ac:dyDescent="0.3">
      <c r="A1994" s="2">
        <v>45814</v>
      </c>
      <c r="B1994" t="str">
        <f>TEXT(A1994,"mmmm ")</f>
        <v xml:space="preserve">juni </v>
      </c>
      <c r="C1994">
        <v>-27.84</v>
      </c>
      <c r="D1994" t="s">
        <v>3</v>
      </c>
      <c r="F1994" t="s">
        <v>18</v>
      </c>
      <c r="G1994">
        <f>IF(F1994="Uitgave", -ABS(C1994), ABS(C1994))</f>
        <v>-27.84</v>
      </c>
      <c r="H1994" t="str">
        <f>VLOOKUP(Tabel1[[#This Row],[categorie]],Lijst!A:B,2,FALSE)</f>
        <v>Vast</v>
      </c>
      <c r="I1994" t="str">
        <f>IF(OR(AND(F1994="Uitgave", C1994&lt;0), AND(F1994="Inkomst", C1994&gt;0)), "OK", "FOUT")</f>
        <v>OK</v>
      </c>
    </row>
    <row r="1995" spans="1:9" x14ac:dyDescent="0.3">
      <c r="A1995" s="2">
        <v>45814</v>
      </c>
      <c r="B1995" t="str">
        <f>TEXT(A1995,"mmmm ")</f>
        <v xml:space="preserve">juni </v>
      </c>
      <c r="C1995">
        <v>-14.48</v>
      </c>
      <c r="D1995" t="s">
        <v>3</v>
      </c>
      <c r="F1995" t="s">
        <v>18</v>
      </c>
      <c r="G1995">
        <f>IF(F1995="Uitgave", -ABS(C1995), ABS(C1995))</f>
        <v>-14.48</v>
      </c>
      <c r="H1995" t="str">
        <f>VLOOKUP(Tabel1[[#This Row],[categorie]],Lijst!A:B,2,FALSE)</f>
        <v>Vast</v>
      </c>
      <c r="I1995" t="str">
        <f>IF(OR(AND(F1995="Uitgave", C1995&lt;0), AND(F1995="Inkomst", C1995&gt;0)), "OK", "FOUT")</f>
        <v>OK</v>
      </c>
    </row>
    <row r="1996" spans="1:9" x14ac:dyDescent="0.3">
      <c r="A1996" s="2">
        <v>45814</v>
      </c>
      <c r="B1996" t="str">
        <f>TEXT(A1996,"mmmm ")</f>
        <v xml:space="preserve">juni </v>
      </c>
      <c r="C1996">
        <v>-15.78</v>
      </c>
      <c r="D1996" t="s">
        <v>3</v>
      </c>
      <c r="F1996" t="s">
        <v>18</v>
      </c>
      <c r="G1996">
        <f>IF(F1996="Uitgave", -ABS(C1996), ABS(C1996))</f>
        <v>-15.78</v>
      </c>
      <c r="H1996" t="str">
        <f>VLOOKUP(Tabel1[[#This Row],[categorie]],Lijst!A:B,2,FALSE)</f>
        <v>Vast</v>
      </c>
      <c r="I1996" t="str">
        <f>IF(OR(AND(F1996="Uitgave", C1996&lt;0), AND(F1996="Inkomst", C1996&gt;0)), "OK", "FOUT")</f>
        <v>OK</v>
      </c>
    </row>
    <row r="1997" spans="1:9" x14ac:dyDescent="0.3">
      <c r="A1997" s="2">
        <v>45814</v>
      </c>
      <c r="B1997" t="str">
        <f>TEXT(A1997,"mmmm ")</f>
        <v xml:space="preserve">juni </v>
      </c>
      <c r="C1997">
        <v>-62</v>
      </c>
      <c r="D1997" t="s">
        <v>14</v>
      </c>
      <c r="F1997" t="s">
        <v>18</v>
      </c>
      <c r="G1997">
        <f>IF(F1997="Uitgave", -ABS(C1997), ABS(C1997))</f>
        <v>-62</v>
      </c>
      <c r="H1997" t="str">
        <f>VLOOKUP(Tabel1[[#This Row],[categorie]],Lijst!A:B,2,FALSE)</f>
        <v>Variabel</v>
      </c>
      <c r="I1997" t="str">
        <f>IF(OR(AND(F1997="Uitgave", C1997&lt;0), AND(F1997="Inkomst", C1997&gt;0)), "OK", "FOUT")</f>
        <v>OK</v>
      </c>
    </row>
    <row r="1998" spans="1:9" x14ac:dyDescent="0.3">
      <c r="A1998" s="2">
        <v>45814</v>
      </c>
      <c r="B1998" t="str">
        <f>TEXT(A1998,"mmmm ")</f>
        <v xml:space="preserve">juni </v>
      </c>
      <c r="C1998">
        <v>-810.65</v>
      </c>
      <c r="D1998" t="s">
        <v>10</v>
      </c>
      <c r="F1998" t="s">
        <v>18</v>
      </c>
      <c r="G1998">
        <f>IF(F1998="Uitgave", -ABS(C1998), ABS(C1998))</f>
        <v>-810.65</v>
      </c>
      <c r="H1998" t="str">
        <f>VLOOKUP(Tabel1[[#This Row],[categorie]],Lijst!A:B,2,FALSE)</f>
        <v>Vast</v>
      </c>
      <c r="I1998" t="str">
        <f>IF(OR(AND(F1998="Uitgave", C1998&lt;0), AND(F1998="Inkomst", C1998&gt;0)), "OK", "FOUT")</f>
        <v>OK</v>
      </c>
    </row>
    <row r="1999" spans="1:9" x14ac:dyDescent="0.3">
      <c r="A1999" s="2">
        <v>45814</v>
      </c>
      <c r="B1999" t="str">
        <f>TEXT(A1999,"mmmm ")</f>
        <v xml:space="preserve">juni </v>
      </c>
      <c r="C1999">
        <v>-22.58</v>
      </c>
      <c r="D1999" t="s">
        <v>13</v>
      </c>
      <c r="F1999" t="s">
        <v>18</v>
      </c>
      <c r="G1999">
        <f>IF(F1999="Uitgave", -ABS(C1999), ABS(C1999))</f>
        <v>-22.58</v>
      </c>
      <c r="H1999" t="str">
        <f>VLOOKUP(Tabel1[[#This Row],[categorie]],Lijst!A:B,2,FALSE)</f>
        <v>Vast</v>
      </c>
      <c r="I1999" t="str">
        <f>IF(OR(AND(F1999="Uitgave", C1999&lt;0), AND(F1999="Inkomst", C1999&gt;0)), "OK", "FOUT")</f>
        <v>OK</v>
      </c>
    </row>
    <row r="2000" spans="1:9" x14ac:dyDescent="0.3">
      <c r="A2000" s="2">
        <v>45814</v>
      </c>
      <c r="B2000" t="str">
        <f>TEXT(A2000,"mmmm ")</f>
        <v xml:space="preserve">juni </v>
      </c>
      <c r="C2000">
        <v>-125.81</v>
      </c>
      <c r="D2000" t="s">
        <v>24</v>
      </c>
      <c r="F2000" t="s">
        <v>18</v>
      </c>
      <c r="G2000">
        <f>IF(F2000="Uitgave", -ABS(C2000), ABS(C2000))</f>
        <v>-125.81</v>
      </c>
      <c r="H2000" t="str">
        <f>VLOOKUP(Tabel1[[#This Row],[categorie]],Lijst!A:B,2,FALSE)</f>
        <v>Vast</v>
      </c>
      <c r="I2000" t="str">
        <f>IF(OR(AND(F2000="Uitgave", C2000&lt;0), AND(F2000="Inkomst", C2000&gt;0)), "OK", "FOUT")</f>
        <v>OK</v>
      </c>
    </row>
    <row r="2001" spans="1:9" x14ac:dyDescent="0.3">
      <c r="A2001" s="2">
        <v>45815</v>
      </c>
      <c r="B2001" t="str">
        <f>TEXT(A2001,"mmmm ")</f>
        <v xml:space="preserve">juni </v>
      </c>
      <c r="C2001">
        <v>-7.04</v>
      </c>
      <c r="D2001" t="s">
        <v>3</v>
      </c>
      <c r="F2001" t="s">
        <v>18</v>
      </c>
      <c r="G2001">
        <f>IF(F2001="Uitgave", -ABS(C2001), ABS(C2001))</f>
        <v>-7.04</v>
      </c>
      <c r="H2001" t="str">
        <f>VLOOKUP(Tabel1[[#This Row],[categorie]],Lijst!A:B,2,FALSE)</f>
        <v>Vast</v>
      </c>
      <c r="I2001" t="str">
        <f>IF(OR(AND(F2001="Uitgave", C2001&lt;0), AND(F2001="Inkomst", C2001&gt;0)), "OK", "FOUT")</f>
        <v>OK</v>
      </c>
    </row>
    <row r="2002" spans="1:9" x14ac:dyDescent="0.3">
      <c r="A2002" s="2">
        <v>45815</v>
      </c>
      <c r="B2002" t="str">
        <f>TEXT(A2002,"mmmm ")</f>
        <v xml:space="preserve">juni </v>
      </c>
      <c r="C2002">
        <v>-14.51</v>
      </c>
      <c r="D2002" t="s">
        <v>3</v>
      </c>
      <c r="F2002" t="s">
        <v>18</v>
      </c>
      <c r="G2002">
        <f>IF(F2002="Uitgave", -ABS(C2002), ABS(C2002))</f>
        <v>-14.51</v>
      </c>
      <c r="H2002" t="str">
        <f>VLOOKUP(Tabel1[[#This Row],[categorie]],Lijst!A:B,2,FALSE)</f>
        <v>Vast</v>
      </c>
      <c r="I2002" t="str">
        <f>IF(OR(AND(F2002="Uitgave", C2002&lt;0), AND(F2002="Inkomst", C2002&gt;0)), "OK", "FOUT")</f>
        <v>OK</v>
      </c>
    </row>
    <row r="2003" spans="1:9" x14ac:dyDescent="0.3">
      <c r="A2003" s="2">
        <v>45815</v>
      </c>
      <c r="B2003" t="str">
        <f>TEXT(A2003,"mmmm ")</f>
        <v xml:space="preserve">juni </v>
      </c>
      <c r="C2003">
        <v>-9.02</v>
      </c>
      <c r="D2003" t="s">
        <v>3</v>
      </c>
      <c r="F2003" t="s">
        <v>18</v>
      </c>
      <c r="G2003">
        <f>IF(F2003="Uitgave", -ABS(C2003), ABS(C2003))</f>
        <v>-9.02</v>
      </c>
      <c r="H2003" t="str">
        <f>VLOOKUP(Tabel1[[#This Row],[categorie]],Lijst!A:B,2,FALSE)</f>
        <v>Vast</v>
      </c>
      <c r="I2003" t="str">
        <f>IF(OR(AND(F2003="Uitgave", C2003&lt;0), AND(F2003="Inkomst", C2003&gt;0)), "OK", "FOUT")</f>
        <v>OK</v>
      </c>
    </row>
    <row r="2004" spans="1:9" x14ac:dyDescent="0.3">
      <c r="A2004" s="2">
        <v>45815</v>
      </c>
      <c r="B2004" t="str">
        <f>TEXT(A2004,"mmmm ")</f>
        <v xml:space="preserve">juni </v>
      </c>
      <c r="C2004">
        <v>-30</v>
      </c>
      <c r="D2004" t="s">
        <v>25</v>
      </c>
      <c r="F2004" t="s">
        <v>18</v>
      </c>
      <c r="G2004">
        <f>IF(F2004="Uitgave", -ABS(C2004), ABS(C2004))</f>
        <v>-30</v>
      </c>
      <c r="H2004" t="str">
        <f>VLOOKUP(Tabel1[[#This Row],[categorie]],Lijst!A:B,2,FALSE)</f>
        <v>Variabel</v>
      </c>
      <c r="I2004" t="str">
        <f>IF(OR(AND(F2004="Uitgave", C2004&lt;0), AND(F2004="Inkomst", C2004&gt;0)), "OK", "FOUT")</f>
        <v>OK</v>
      </c>
    </row>
    <row r="2005" spans="1:9" x14ac:dyDescent="0.3">
      <c r="A2005" s="2">
        <v>45815</v>
      </c>
      <c r="B2005" t="str">
        <f>TEXT(A2005,"mmmm ")</f>
        <v xml:space="preserve">juni </v>
      </c>
      <c r="C2005">
        <v>-4</v>
      </c>
      <c r="D2005" t="s">
        <v>35</v>
      </c>
      <c r="F2005" t="s">
        <v>18</v>
      </c>
      <c r="G2005">
        <f>IF(F2005="Uitgave", -ABS(C2005), ABS(C2005))</f>
        <v>-4</v>
      </c>
      <c r="H2005" t="str">
        <f>VLOOKUP(Tabel1[[#This Row],[categorie]],Lijst!A:B,2,FALSE)</f>
        <v>Variabel</v>
      </c>
      <c r="I2005" t="str">
        <f>IF(OR(AND(F2005="Uitgave", C2005&lt;0), AND(F2005="Inkomst", C2005&gt;0)), "OK", "FOUT")</f>
        <v>OK</v>
      </c>
    </row>
    <row r="2006" spans="1:9" x14ac:dyDescent="0.3">
      <c r="A2006" s="2">
        <v>45815</v>
      </c>
      <c r="B2006" t="str">
        <f>TEXT(A2006,"mmmm ")</f>
        <v xml:space="preserve">juni </v>
      </c>
      <c r="C2006">
        <v>-33.44</v>
      </c>
      <c r="D2006" t="s">
        <v>59</v>
      </c>
      <c r="F2006" t="s">
        <v>18</v>
      </c>
      <c r="G2006">
        <f>IF(F2006="Uitgave", -ABS(C2006), ABS(C2006))</f>
        <v>-33.44</v>
      </c>
      <c r="H2006" t="str">
        <f>VLOOKUP(Tabel1[[#This Row],[categorie]],Lijst!A:B,2,FALSE)</f>
        <v>Variabel</v>
      </c>
      <c r="I2006" t="str">
        <f>IF(OR(AND(F2006="Uitgave", C2006&lt;0), AND(F2006="Inkomst", C2006&gt;0)), "OK", "FOUT")</f>
        <v>OK</v>
      </c>
    </row>
    <row r="2007" spans="1:9" x14ac:dyDescent="0.3">
      <c r="A2007" s="2">
        <v>45816</v>
      </c>
      <c r="B2007" t="str">
        <f>TEXT(A2007,"mmmm ")</f>
        <v xml:space="preserve">juni </v>
      </c>
      <c r="C2007">
        <v>45</v>
      </c>
      <c r="D2007" t="s">
        <v>75</v>
      </c>
      <c r="F2007" t="s">
        <v>17</v>
      </c>
      <c r="G2007">
        <f>IF(F2007="Uitgave", -ABS(C2007), ABS(C2007))</f>
        <v>45</v>
      </c>
      <c r="H2007" t="str">
        <f>VLOOKUP(Tabel1[[#This Row],[categorie]],Lijst!A:B,2,FALSE)</f>
        <v>Variabel</v>
      </c>
      <c r="I2007" t="str">
        <f>IF(OR(AND(F2007="Uitgave", C2007&lt;0), AND(F2007="Inkomst", C2007&gt;0)), "OK", "FOUT")</f>
        <v>OK</v>
      </c>
    </row>
    <row r="2008" spans="1:9" x14ac:dyDescent="0.3">
      <c r="A2008" s="2">
        <v>45816</v>
      </c>
      <c r="B2008" t="str">
        <f>TEXT(A2008,"mmmm ")</f>
        <v xml:space="preserve">juni </v>
      </c>
      <c r="C2008">
        <v>-45</v>
      </c>
      <c r="D2008" t="s">
        <v>75</v>
      </c>
      <c r="F2008" t="s">
        <v>18</v>
      </c>
      <c r="G2008">
        <f>IF(F2008="Uitgave", -ABS(C2008), ABS(C2008))</f>
        <v>-45</v>
      </c>
      <c r="H2008" t="str">
        <f>VLOOKUP(Tabel1[[#This Row],[categorie]],Lijst!A:B,2,FALSE)</f>
        <v>Variabel</v>
      </c>
      <c r="I2008" t="str">
        <f>IF(OR(AND(F2008="Uitgave", C2008&lt;0), AND(F2008="Inkomst", C2008&gt;0)), "OK", "FOUT")</f>
        <v>OK</v>
      </c>
    </row>
    <row r="2009" spans="1:9" x14ac:dyDescent="0.3">
      <c r="A2009" s="2">
        <v>45816</v>
      </c>
      <c r="B2009" t="str">
        <f>TEXT(A2009,"mmmm ")</f>
        <v xml:space="preserve">juni </v>
      </c>
      <c r="C2009">
        <v>-67.5</v>
      </c>
      <c r="D2009" t="s">
        <v>21</v>
      </c>
      <c r="F2009" t="s">
        <v>18</v>
      </c>
      <c r="G2009">
        <f>IF(F2009="Uitgave", -ABS(C2009), ABS(C2009))</f>
        <v>-67.5</v>
      </c>
      <c r="H2009" t="str">
        <f>VLOOKUP(Tabel1[[#This Row],[categorie]],Lijst!A:B,2,FALSE)</f>
        <v>Variabel</v>
      </c>
      <c r="I2009" t="str">
        <f>IF(OR(AND(F2009="Uitgave", C2009&lt;0), AND(F2009="Inkomst", C2009&gt;0)), "OK", "FOUT")</f>
        <v>OK</v>
      </c>
    </row>
    <row r="2010" spans="1:9" x14ac:dyDescent="0.3">
      <c r="A2010" s="2">
        <v>45817</v>
      </c>
      <c r="B2010" t="str">
        <f>TEXT(A2010,"mmmm ")</f>
        <v xml:space="preserve">juni </v>
      </c>
      <c r="C2010">
        <v>-21.57</v>
      </c>
      <c r="D2010" t="s">
        <v>3</v>
      </c>
      <c r="F2010" t="s">
        <v>18</v>
      </c>
      <c r="G2010">
        <f>IF(F2010="Uitgave", -ABS(C2010), ABS(C2010))</f>
        <v>-21.57</v>
      </c>
      <c r="H2010" t="str">
        <f>VLOOKUP(Tabel1[[#This Row],[categorie]],Lijst!A:B,2,FALSE)</f>
        <v>Vast</v>
      </c>
      <c r="I2010" t="str">
        <f>IF(OR(AND(F2010="Uitgave", C2010&lt;0), AND(F2010="Inkomst", C2010&gt;0)), "OK", "FOUT")</f>
        <v>OK</v>
      </c>
    </row>
    <row r="2011" spans="1:9" x14ac:dyDescent="0.3">
      <c r="A2011" s="2">
        <v>45817</v>
      </c>
      <c r="B2011" t="str">
        <f>TEXT(A2011,"mmmm ")</f>
        <v xml:space="preserve">juni </v>
      </c>
      <c r="C2011">
        <v>-12.01</v>
      </c>
      <c r="D2011" t="s">
        <v>8</v>
      </c>
      <c r="F2011" t="s">
        <v>18</v>
      </c>
      <c r="G2011">
        <f>IF(F2011="Uitgave", -ABS(C2011), ABS(C2011))</f>
        <v>-12.01</v>
      </c>
      <c r="H2011" t="str">
        <f>VLOOKUP(Tabel1[[#This Row],[categorie]],Lijst!A:B,2,FALSE)</f>
        <v>Vast</v>
      </c>
      <c r="I2011" t="str">
        <f>IF(OR(AND(F2011="Uitgave", C2011&lt;0), AND(F2011="Inkomst", C2011&gt;0)), "OK", "FOUT")</f>
        <v>OK</v>
      </c>
    </row>
    <row r="2012" spans="1:9" x14ac:dyDescent="0.3">
      <c r="A2012" s="2">
        <v>45818</v>
      </c>
      <c r="B2012" t="str">
        <f>TEXT(A2012,"mmmm ")</f>
        <v xml:space="preserve">juni </v>
      </c>
      <c r="C2012">
        <v>-26.57</v>
      </c>
      <c r="D2012" t="s">
        <v>3</v>
      </c>
      <c r="F2012" t="s">
        <v>18</v>
      </c>
      <c r="G2012">
        <f>IF(F2012="Uitgave", -ABS(C2012), ABS(C2012))</f>
        <v>-26.57</v>
      </c>
      <c r="H2012" t="str">
        <f>VLOOKUP(Tabel1[[#This Row],[categorie]],Lijst!A:B,2,FALSE)</f>
        <v>Vast</v>
      </c>
      <c r="I2012" t="str">
        <f>IF(OR(AND(F2012="Uitgave", C2012&lt;0), AND(F2012="Inkomst", C2012&gt;0)), "OK", "FOUT")</f>
        <v>OK</v>
      </c>
    </row>
    <row r="2013" spans="1:9" x14ac:dyDescent="0.3">
      <c r="A2013" s="2">
        <v>45818</v>
      </c>
      <c r="B2013" t="str">
        <f>TEXT(A2013,"mmmm ")</f>
        <v xml:space="preserve">juni </v>
      </c>
      <c r="C2013">
        <v>-2.74</v>
      </c>
      <c r="D2013" t="s">
        <v>3</v>
      </c>
      <c r="F2013" t="s">
        <v>18</v>
      </c>
      <c r="G2013">
        <f>IF(F2013="Uitgave", -ABS(C2013), ABS(C2013))</f>
        <v>-2.74</v>
      </c>
      <c r="H2013" t="str">
        <f>VLOOKUP(Tabel1[[#This Row],[categorie]],Lijst!A:B,2,FALSE)</f>
        <v>Vast</v>
      </c>
      <c r="I2013" t="str">
        <f>IF(OR(AND(F2013="Uitgave", C2013&lt;0), AND(F2013="Inkomst", C2013&gt;0)), "OK", "FOUT")</f>
        <v>OK</v>
      </c>
    </row>
    <row r="2014" spans="1:9" x14ac:dyDescent="0.3">
      <c r="A2014" s="2">
        <v>45818</v>
      </c>
      <c r="B2014" t="str">
        <f>TEXT(A2014,"mmmm ")</f>
        <v xml:space="preserve">juni </v>
      </c>
      <c r="C2014">
        <v>-11.15</v>
      </c>
      <c r="D2014" t="s">
        <v>62</v>
      </c>
      <c r="F2014" t="s">
        <v>18</v>
      </c>
      <c r="G2014">
        <f>IF(F2014="Uitgave", -ABS(C2014), ABS(C2014))</f>
        <v>-11.15</v>
      </c>
      <c r="H2014" t="str">
        <f>VLOOKUP(Tabel1[[#This Row],[categorie]],Lijst!A:B,2,FALSE)</f>
        <v>Variabel</v>
      </c>
      <c r="I2014" t="str">
        <f>IF(OR(AND(F2014="Uitgave", C2014&lt;0), AND(F2014="Inkomst", C2014&gt;0)), "OK", "FOUT")</f>
        <v>OK</v>
      </c>
    </row>
    <row r="2015" spans="1:9" x14ac:dyDescent="0.3">
      <c r="A2015" s="2">
        <v>45818</v>
      </c>
      <c r="B2015" t="str">
        <f>TEXT(A2015,"mmmm ")</f>
        <v xml:space="preserve">juni </v>
      </c>
      <c r="C2015">
        <v>-49.3</v>
      </c>
      <c r="D2015" t="s">
        <v>75</v>
      </c>
      <c r="F2015" t="s">
        <v>18</v>
      </c>
      <c r="G2015">
        <f>IF(F2015="Uitgave", -ABS(C2015), ABS(C2015))</f>
        <v>-49.3</v>
      </c>
      <c r="H2015" t="str">
        <f>VLOOKUP(Tabel1[[#This Row],[categorie]],Lijst!A:B,2,FALSE)</f>
        <v>Variabel</v>
      </c>
      <c r="I2015" t="str">
        <f>IF(OR(AND(F2015="Uitgave", C2015&lt;0), AND(F2015="Inkomst", C2015&gt;0)), "OK", "FOUT")</f>
        <v>OK</v>
      </c>
    </row>
    <row r="2016" spans="1:9" x14ac:dyDescent="0.3">
      <c r="A2016" s="2">
        <v>45818</v>
      </c>
      <c r="B2016" t="str">
        <f>TEXT(A2016,"mmmm ")</f>
        <v xml:space="preserve">juni </v>
      </c>
      <c r="C2016">
        <v>-0.9</v>
      </c>
      <c r="D2016" t="s">
        <v>26</v>
      </c>
      <c r="F2016" t="s">
        <v>18</v>
      </c>
      <c r="G2016">
        <f>IF(F2016="Uitgave", -ABS(C2016), ABS(C2016))</f>
        <v>-0.9</v>
      </c>
      <c r="H2016" t="str">
        <f>VLOOKUP(Tabel1[[#This Row],[categorie]],Lijst!A:B,2,FALSE)</f>
        <v>Variabel</v>
      </c>
      <c r="I2016" t="str">
        <f>IF(OR(AND(F2016="Uitgave", C2016&lt;0), AND(F2016="Inkomst", C2016&gt;0)), "OK", "FOUT")</f>
        <v>OK</v>
      </c>
    </row>
    <row r="2017" spans="1:9" x14ac:dyDescent="0.3">
      <c r="A2017" s="2">
        <v>45819</v>
      </c>
      <c r="B2017" t="str">
        <f>TEXT(A2017,"mmmm ")</f>
        <v xml:space="preserve">juni </v>
      </c>
      <c r="C2017">
        <v>-11.46</v>
      </c>
      <c r="D2017" t="s">
        <v>3</v>
      </c>
      <c r="F2017" t="s">
        <v>18</v>
      </c>
      <c r="G2017">
        <f>IF(F2017="Uitgave", -ABS(C2017), ABS(C2017))</f>
        <v>-11.46</v>
      </c>
      <c r="H2017" t="str">
        <f>VLOOKUP(Tabel1[[#This Row],[categorie]],Lijst!A:B,2,FALSE)</f>
        <v>Vast</v>
      </c>
      <c r="I2017" t="str">
        <f>IF(OR(AND(F2017="Uitgave", C2017&lt;0), AND(F2017="Inkomst", C2017&gt;0)), "OK", "FOUT")</f>
        <v>OK</v>
      </c>
    </row>
    <row r="2018" spans="1:9" x14ac:dyDescent="0.3">
      <c r="A2018" s="2">
        <v>45819</v>
      </c>
      <c r="B2018" t="str">
        <f>TEXT(A2018,"mmmm ")</f>
        <v xml:space="preserve">juni </v>
      </c>
      <c r="C2018">
        <v>-10.83</v>
      </c>
      <c r="D2018" t="s">
        <v>3</v>
      </c>
      <c r="F2018" t="s">
        <v>18</v>
      </c>
      <c r="G2018">
        <f>IF(F2018="Uitgave", -ABS(C2018), ABS(C2018))</f>
        <v>-10.83</v>
      </c>
      <c r="H2018" t="str">
        <f>VLOOKUP(Tabel1[[#This Row],[categorie]],Lijst!A:B,2,FALSE)</f>
        <v>Vast</v>
      </c>
      <c r="I2018" t="str">
        <f>IF(OR(AND(F2018="Uitgave", C2018&lt;0), AND(F2018="Inkomst", C2018&gt;0)), "OK", "FOUT")</f>
        <v>OK</v>
      </c>
    </row>
    <row r="2019" spans="1:9" x14ac:dyDescent="0.3">
      <c r="A2019" s="2">
        <v>45819</v>
      </c>
      <c r="B2019" t="str">
        <f>TEXT(A2019,"mmmm ")</f>
        <v xml:space="preserve">juni </v>
      </c>
      <c r="C2019">
        <v>-2.88</v>
      </c>
      <c r="D2019" t="s">
        <v>3</v>
      </c>
      <c r="F2019" t="s">
        <v>18</v>
      </c>
      <c r="G2019">
        <f>IF(F2019="Uitgave", -ABS(C2019), ABS(C2019))</f>
        <v>-2.88</v>
      </c>
      <c r="H2019" t="str">
        <f>VLOOKUP(Tabel1[[#This Row],[categorie]],Lijst!A:B,2,FALSE)</f>
        <v>Vast</v>
      </c>
      <c r="I2019" t="str">
        <f>IF(OR(AND(F2019="Uitgave", C2019&lt;0), AND(F2019="Inkomst", C2019&gt;0)), "OK", "FOUT")</f>
        <v>OK</v>
      </c>
    </row>
    <row r="2020" spans="1:9" x14ac:dyDescent="0.3">
      <c r="A2020" s="2">
        <v>45819</v>
      </c>
      <c r="B2020" t="str">
        <f>TEXT(A2020,"mmmm ")</f>
        <v xml:space="preserve">juni </v>
      </c>
      <c r="C2020">
        <v>-130</v>
      </c>
      <c r="D2020" t="s">
        <v>45</v>
      </c>
      <c r="F2020" t="s">
        <v>18</v>
      </c>
      <c r="G2020">
        <f>IF(F2020="Uitgave", -ABS(C2020), ABS(C2020))</f>
        <v>-130</v>
      </c>
      <c r="H2020" t="str">
        <f>VLOOKUP(Tabel1[[#This Row],[categorie]],Lijst!A:B,2,FALSE)</f>
        <v>Variabel</v>
      </c>
      <c r="I2020" t="str">
        <f>IF(OR(AND(F2020="Uitgave", C2020&lt;0), AND(F2020="Inkomst", C2020&gt;0)), "OK", "FOUT")</f>
        <v>OK</v>
      </c>
    </row>
    <row r="2021" spans="1:9" x14ac:dyDescent="0.3">
      <c r="A2021" s="2">
        <v>45819</v>
      </c>
      <c r="B2021" t="str">
        <f>TEXT(A2021,"mmmm ")</f>
        <v xml:space="preserve">juni </v>
      </c>
      <c r="C2021">
        <v>-1.8</v>
      </c>
      <c r="D2021" t="s">
        <v>26</v>
      </c>
      <c r="F2021" t="s">
        <v>18</v>
      </c>
      <c r="G2021">
        <f>IF(F2021="Uitgave", -ABS(C2021), ABS(C2021))</f>
        <v>-1.8</v>
      </c>
      <c r="H2021" t="str">
        <f>VLOOKUP(Tabel1[[#This Row],[categorie]],Lijst!A:B,2,FALSE)</f>
        <v>Variabel</v>
      </c>
      <c r="I2021" t="str">
        <f>IF(OR(AND(F2021="Uitgave", C2021&lt;0), AND(F2021="Inkomst", C2021&gt;0)), "OK", "FOUT")</f>
        <v>OK</v>
      </c>
    </row>
    <row r="2022" spans="1:9" x14ac:dyDescent="0.3">
      <c r="A2022" s="2">
        <v>45819</v>
      </c>
      <c r="B2022" t="str">
        <f>TEXT(A2022,"mmmm ")</f>
        <v xml:space="preserve">juni </v>
      </c>
      <c r="C2022">
        <v>-4.78</v>
      </c>
      <c r="D2022" t="s">
        <v>3</v>
      </c>
      <c r="F2022" t="s">
        <v>18</v>
      </c>
      <c r="G2022">
        <f>IF(F2022="Uitgave", -ABS(C2022), ABS(C2022))</f>
        <v>-4.78</v>
      </c>
      <c r="H2022" t="str">
        <f>VLOOKUP(Tabel1[[#This Row],[categorie]],Lijst!A:B,2,FALSE)</f>
        <v>Vast</v>
      </c>
      <c r="I2022" t="str">
        <f>IF(OR(AND(F2022="Uitgave", C2022&lt;0), AND(F2022="Inkomst", C2022&gt;0)), "OK", "FOUT")</f>
        <v>OK</v>
      </c>
    </row>
    <row r="2023" spans="1:9" x14ac:dyDescent="0.3">
      <c r="A2023" s="2">
        <v>45820</v>
      </c>
      <c r="B2023" t="str">
        <f>TEXT(A2023,"mmmm ")</f>
        <v xml:space="preserve">juni </v>
      </c>
      <c r="C2023">
        <v>-4.7300000000000004</v>
      </c>
      <c r="D2023" t="s">
        <v>3</v>
      </c>
      <c r="F2023" t="s">
        <v>18</v>
      </c>
      <c r="G2023">
        <f>IF(F2023="Uitgave", -ABS(C2023), ABS(C2023))</f>
        <v>-4.7300000000000004</v>
      </c>
      <c r="H2023" t="str">
        <f>VLOOKUP(Tabel1[[#This Row],[categorie]],Lijst!A:B,2,FALSE)</f>
        <v>Vast</v>
      </c>
      <c r="I2023" t="str">
        <f>IF(OR(AND(F2023="Uitgave", C2023&lt;0), AND(F2023="Inkomst", C2023&gt;0)), "OK", "FOUT")</f>
        <v>OK</v>
      </c>
    </row>
    <row r="2024" spans="1:9" x14ac:dyDescent="0.3">
      <c r="A2024" s="2">
        <v>45820</v>
      </c>
      <c r="B2024" t="str">
        <f>TEXT(A2024,"mmmm ")</f>
        <v xml:space="preserve">juni </v>
      </c>
      <c r="C2024">
        <v>-10.89</v>
      </c>
      <c r="D2024" t="s">
        <v>3</v>
      </c>
      <c r="F2024" t="s">
        <v>18</v>
      </c>
      <c r="G2024">
        <f>IF(F2024="Uitgave", -ABS(C2024), ABS(C2024))</f>
        <v>-10.89</v>
      </c>
      <c r="H2024" t="str">
        <f>VLOOKUP(Tabel1[[#This Row],[categorie]],Lijst!A:B,2,FALSE)</f>
        <v>Vast</v>
      </c>
      <c r="I2024" t="str">
        <f>IF(OR(AND(F2024="Uitgave", C2024&lt;0), AND(F2024="Inkomst", C2024&gt;0)), "OK", "FOUT")</f>
        <v>OK</v>
      </c>
    </row>
    <row r="2025" spans="1:9" x14ac:dyDescent="0.3">
      <c r="A2025" s="2">
        <v>45820</v>
      </c>
      <c r="B2025" t="str">
        <f>TEXT(A2025,"mmmm ")</f>
        <v xml:space="preserve">juni </v>
      </c>
      <c r="C2025">
        <v>-10.050000000000001</v>
      </c>
      <c r="D2025" t="s">
        <v>3</v>
      </c>
      <c r="F2025" t="s">
        <v>18</v>
      </c>
      <c r="G2025">
        <f>IF(F2025="Uitgave", -ABS(C2025), ABS(C2025))</f>
        <v>-10.050000000000001</v>
      </c>
      <c r="H2025" t="str">
        <f>VLOOKUP(Tabel1[[#This Row],[categorie]],Lijst!A:B,2,FALSE)</f>
        <v>Vast</v>
      </c>
      <c r="I2025" t="str">
        <f>IF(OR(AND(F2025="Uitgave", C2025&lt;0), AND(F2025="Inkomst", C2025&gt;0)), "OK", "FOUT")</f>
        <v>OK</v>
      </c>
    </row>
    <row r="2026" spans="1:9" x14ac:dyDescent="0.3">
      <c r="A2026" s="2">
        <v>45820</v>
      </c>
      <c r="B2026" t="str">
        <f>TEXT(A2026,"mmmm ")</f>
        <v xml:space="preserve">juni </v>
      </c>
      <c r="C2026">
        <v>-18</v>
      </c>
      <c r="D2026" t="s">
        <v>32</v>
      </c>
      <c r="F2026" t="s">
        <v>18</v>
      </c>
      <c r="G2026">
        <f>IF(F2026="Uitgave", -ABS(C2026), ABS(C2026))</f>
        <v>-18</v>
      </c>
      <c r="H2026" t="str">
        <f>VLOOKUP(Tabel1[[#This Row],[categorie]],Lijst!A:B,2,FALSE)</f>
        <v>Variabel</v>
      </c>
      <c r="I2026" t="str">
        <f>IF(OR(AND(F2026="Uitgave", C2026&lt;0), AND(F2026="Inkomst", C2026&gt;0)), "OK", "FOUT")</f>
        <v>OK</v>
      </c>
    </row>
    <row r="2027" spans="1:9" x14ac:dyDescent="0.3">
      <c r="A2027" s="2">
        <v>45820</v>
      </c>
      <c r="B2027" t="str">
        <f>TEXT(A2027,"mmmm ")</f>
        <v xml:space="preserve">juni </v>
      </c>
      <c r="C2027">
        <v>-15.19</v>
      </c>
      <c r="D2027" t="s">
        <v>3</v>
      </c>
      <c r="F2027" t="s">
        <v>18</v>
      </c>
      <c r="G2027">
        <f>IF(F2027="Uitgave", -ABS(C2027), ABS(C2027))</f>
        <v>-15.19</v>
      </c>
      <c r="H2027" t="str">
        <f>VLOOKUP(Tabel1[[#This Row],[categorie]],Lijst!A:B,2,FALSE)</f>
        <v>Vast</v>
      </c>
      <c r="I2027" t="str">
        <f>IF(OR(AND(F2027="Uitgave", C2027&lt;0), AND(F2027="Inkomst", C2027&gt;0)), "OK", "FOUT")</f>
        <v>OK</v>
      </c>
    </row>
    <row r="2028" spans="1:9" x14ac:dyDescent="0.3">
      <c r="A2028" s="2">
        <v>45820</v>
      </c>
      <c r="B2028" t="str">
        <f>TEXT(A2028,"mmmm ")</f>
        <v xml:space="preserve">juni </v>
      </c>
      <c r="C2028">
        <v>-67.5</v>
      </c>
      <c r="D2028" t="s">
        <v>21</v>
      </c>
      <c r="F2028" t="s">
        <v>18</v>
      </c>
      <c r="G2028">
        <f>IF(F2028="Uitgave", -ABS(C2028), ABS(C2028))</f>
        <v>-67.5</v>
      </c>
      <c r="H2028" t="str">
        <f>VLOOKUP(Tabel1[[#This Row],[categorie]],Lijst!A:B,2,FALSE)</f>
        <v>Variabel</v>
      </c>
      <c r="I2028" t="str">
        <f>IF(OR(AND(F2028="Uitgave", C2028&lt;0), AND(F2028="Inkomst", C2028&gt;0)), "OK", "FOUT")</f>
        <v>OK</v>
      </c>
    </row>
    <row r="2029" spans="1:9" x14ac:dyDescent="0.3">
      <c r="A2029" s="2">
        <v>45820</v>
      </c>
      <c r="B2029" t="str">
        <f>TEXT(A2029,"mmmm ")</f>
        <v xml:space="preserve">juni </v>
      </c>
      <c r="C2029">
        <v>50</v>
      </c>
      <c r="D2029" t="s">
        <v>75</v>
      </c>
      <c r="F2029" t="s">
        <v>17</v>
      </c>
      <c r="G2029">
        <f>IF(F2029="Uitgave", -ABS(C2029), ABS(C2029))</f>
        <v>50</v>
      </c>
      <c r="H2029" t="str">
        <f>VLOOKUP(Tabel1[[#This Row],[categorie]],Lijst!A:B,2,FALSE)</f>
        <v>Variabel</v>
      </c>
      <c r="I2029" t="str">
        <f>IF(OR(AND(F2029="Uitgave", C2029&lt;0), AND(F2029="Inkomst", C2029&gt;0)), "OK", "FOUT")</f>
        <v>OK</v>
      </c>
    </row>
    <row r="2030" spans="1:9" x14ac:dyDescent="0.3">
      <c r="A2030" s="2">
        <v>45820</v>
      </c>
      <c r="B2030" t="str">
        <f>TEXT(A2030,"mmmm ")</f>
        <v xml:space="preserve">juni </v>
      </c>
      <c r="C2030">
        <v>-0.9</v>
      </c>
      <c r="D2030" t="s">
        <v>26</v>
      </c>
      <c r="F2030" t="s">
        <v>18</v>
      </c>
      <c r="G2030">
        <f>IF(F2030="Uitgave", -ABS(C2030), ABS(C2030))</f>
        <v>-0.9</v>
      </c>
      <c r="H2030" t="str">
        <f>VLOOKUP(Tabel1[[#This Row],[categorie]],Lijst!A:B,2,FALSE)</f>
        <v>Variabel</v>
      </c>
      <c r="I2030" t="str">
        <f>IF(OR(AND(F2030="Uitgave", C2030&lt;0), AND(F2030="Inkomst", C2030&gt;0)), "OK", "FOUT")</f>
        <v>OK</v>
      </c>
    </row>
    <row r="2031" spans="1:9" x14ac:dyDescent="0.3">
      <c r="A2031" s="2">
        <v>45820</v>
      </c>
      <c r="B2031" t="str">
        <f>TEXT(A2031,"mmmm ")</f>
        <v xml:space="preserve">juni </v>
      </c>
      <c r="C2031">
        <v>-1.5</v>
      </c>
      <c r="D2031" t="s">
        <v>26</v>
      </c>
      <c r="F2031" t="s">
        <v>18</v>
      </c>
      <c r="G2031">
        <f>IF(F2031="Uitgave", -ABS(C2031), ABS(C2031))</f>
        <v>-1.5</v>
      </c>
      <c r="H2031" t="str">
        <f>VLOOKUP(Tabel1[[#This Row],[categorie]],Lijst!A:B,2,FALSE)</f>
        <v>Variabel</v>
      </c>
      <c r="I2031" t="str">
        <f>IF(OR(AND(F2031="Uitgave", C2031&lt;0), AND(F2031="Inkomst", C2031&gt;0)), "OK", "FOUT")</f>
        <v>OK</v>
      </c>
    </row>
    <row r="2032" spans="1:9" x14ac:dyDescent="0.3">
      <c r="A2032" s="2">
        <v>45820</v>
      </c>
      <c r="B2032" t="str">
        <f>TEXT(A2032,"mmmm ")</f>
        <v xml:space="preserve">juni </v>
      </c>
      <c r="C2032">
        <v>-38</v>
      </c>
      <c r="D2032" t="s">
        <v>82</v>
      </c>
      <c r="F2032" t="s">
        <v>18</v>
      </c>
      <c r="G2032">
        <f>IF(F2032="Uitgave", -ABS(C2032), ABS(C2032))</f>
        <v>-38</v>
      </c>
      <c r="H2032" t="str">
        <f>VLOOKUP(Tabel1[[#This Row],[categorie]],Lijst!A:B,2,FALSE)</f>
        <v>Vast</v>
      </c>
      <c r="I2032" t="str">
        <f>IF(OR(AND(F2032="Uitgave", C2032&lt;0), AND(F2032="Inkomst", C2032&gt;0)), "OK", "FOUT")</f>
        <v>OK</v>
      </c>
    </row>
    <row r="2033" spans="1:9" x14ac:dyDescent="0.3">
      <c r="A2033" s="2">
        <v>45820</v>
      </c>
      <c r="B2033" t="str">
        <f>TEXT(A2033,"mmmm ")</f>
        <v xml:space="preserve">juni </v>
      </c>
      <c r="C2033">
        <v>-8</v>
      </c>
      <c r="D2033" t="s">
        <v>13</v>
      </c>
      <c r="F2033" t="s">
        <v>18</v>
      </c>
      <c r="G2033">
        <f>IF(F2033="Uitgave", -ABS(C2033), ABS(C2033))</f>
        <v>-8</v>
      </c>
      <c r="H2033" t="str">
        <f>VLOOKUP(Tabel1[[#This Row],[categorie]],Lijst!A:B,2,FALSE)</f>
        <v>Vast</v>
      </c>
      <c r="I2033" t="str">
        <f>IF(OR(AND(F2033="Uitgave", C2033&lt;0), AND(F2033="Inkomst", C2033&gt;0)), "OK", "FOUT")</f>
        <v>OK</v>
      </c>
    </row>
    <row r="2034" spans="1:9" x14ac:dyDescent="0.3">
      <c r="A2034" s="2">
        <v>45820</v>
      </c>
      <c r="B2034" t="str">
        <f>TEXT(A2034,"mmmm ")</f>
        <v xml:space="preserve">juni </v>
      </c>
      <c r="C2034">
        <v>-18.61</v>
      </c>
      <c r="D2034" t="s">
        <v>59</v>
      </c>
      <c r="F2034" t="s">
        <v>18</v>
      </c>
      <c r="G2034">
        <f>IF(F2034="Uitgave", -ABS(C2034), ABS(C2034))</f>
        <v>-18.61</v>
      </c>
      <c r="H2034" t="str">
        <f>VLOOKUP(Tabel1[[#This Row],[categorie]],Lijst!A:B,2,FALSE)</f>
        <v>Variabel</v>
      </c>
      <c r="I2034" t="str">
        <f>IF(OR(AND(F2034="Uitgave", C2034&lt;0), AND(F2034="Inkomst", C2034&gt;0)), "OK", "FOUT")</f>
        <v>OK</v>
      </c>
    </row>
    <row r="2035" spans="1:9" x14ac:dyDescent="0.3">
      <c r="A2035" s="2">
        <v>45821</v>
      </c>
      <c r="B2035" t="str">
        <f>TEXT(A2035,"mmmm ")</f>
        <v xml:space="preserve">juni </v>
      </c>
      <c r="C2035">
        <v>-3.99</v>
      </c>
      <c r="D2035" t="s">
        <v>3</v>
      </c>
      <c r="F2035" t="s">
        <v>18</v>
      </c>
      <c r="G2035">
        <f>IF(F2035="Uitgave", -ABS(C2035), ABS(C2035))</f>
        <v>-3.99</v>
      </c>
      <c r="H2035" t="str">
        <f>VLOOKUP(Tabel1[[#This Row],[categorie]],Lijst!A:B,2,FALSE)</f>
        <v>Vast</v>
      </c>
      <c r="I2035" t="str">
        <f>IF(OR(AND(F2035="Uitgave", C2035&lt;0), AND(F2035="Inkomst", C2035&gt;0)), "OK", "FOUT")</f>
        <v>OK</v>
      </c>
    </row>
    <row r="2036" spans="1:9" x14ac:dyDescent="0.3">
      <c r="A2036" s="2">
        <v>45821</v>
      </c>
      <c r="B2036" t="str">
        <f>TEXT(A2036,"mmmm ")</f>
        <v xml:space="preserve">juni </v>
      </c>
      <c r="C2036">
        <v>-22.37</v>
      </c>
      <c r="D2036" t="s">
        <v>3</v>
      </c>
      <c r="F2036" t="s">
        <v>18</v>
      </c>
      <c r="G2036">
        <f>IF(F2036="Uitgave", -ABS(C2036), ABS(C2036))</f>
        <v>-22.37</v>
      </c>
      <c r="H2036" t="str">
        <f>VLOOKUP(Tabel1[[#This Row],[categorie]],Lijst!A:B,2,FALSE)</f>
        <v>Vast</v>
      </c>
      <c r="I2036" t="str">
        <f>IF(OR(AND(F2036="Uitgave", C2036&lt;0), AND(F2036="Inkomst", C2036&gt;0)), "OK", "FOUT")</f>
        <v>OK</v>
      </c>
    </row>
    <row r="2037" spans="1:9" x14ac:dyDescent="0.3">
      <c r="A2037" s="2">
        <v>45821</v>
      </c>
      <c r="B2037" t="str">
        <f>TEXT(A2037,"mmmm ")</f>
        <v xml:space="preserve">juni </v>
      </c>
      <c r="C2037">
        <v>-1.99</v>
      </c>
      <c r="D2037" t="s">
        <v>3</v>
      </c>
      <c r="F2037" t="s">
        <v>18</v>
      </c>
      <c r="G2037">
        <f>IF(F2037="Uitgave", -ABS(C2037), ABS(C2037))</f>
        <v>-1.99</v>
      </c>
      <c r="H2037" t="str">
        <f>VLOOKUP(Tabel1[[#This Row],[categorie]],Lijst!A:B,2,FALSE)</f>
        <v>Vast</v>
      </c>
      <c r="I2037" t="str">
        <f>IF(OR(AND(F2037="Uitgave", C2037&lt;0), AND(F2037="Inkomst", C2037&gt;0)), "OK", "FOUT")</f>
        <v>OK</v>
      </c>
    </row>
    <row r="2038" spans="1:9" x14ac:dyDescent="0.3">
      <c r="A2038" s="2">
        <v>45821</v>
      </c>
      <c r="B2038" t="str">
        <f>TEXT(A2038,"mmmm ")</f>
        <v xml:space="preserve">juni </v>
      </c>
      <c r="C2038">
        <v>-45.98</v>
      </c>
      <c r="D2038" t="s">
        <v>32</v>
      </c>
      <c r="F2038" t="s">
        <v>18</v>
      </c>
      <c r="G2038">
        <f>IF(F2038="Uitgave", -ABS(C2038), ABS(C2038))</f>
        <v>-45.98</v>
      </c>
      <c r="H2038" t="str">
        <f>VLOOKUP(Tabel1[[#This Row],[categorie]],Lijst!A:B,2,FALSE)</f>
        <v>Variabel</v>
      </c>
      <c r="I2038" t="str">
        <f>IF(OR(AND(F2038="Uitgave", C2038&lt;0), AND(F2038="Inkomst", C2038&gt;0)), "OK", "FOUT")</f>
        <v>OK</v>
      </c>
    </row>
    <row r="2039" spans="1:9" x14ac:dyDescent="0.3">
      <c r="A2039" s="2">
        <v>45821</v>
      </c>
      <c r="B2039" t="str">
        <f>TEXT(A2039,"mmmm ")</f>
        <v xml:space="preserve">juni </v>
      </c>
      <c r="C2039">
        <v>4.5999999999999996</v>
      </c>
      <c r="D2039" t="s">
        <v>3</v>
      </c>
      <c r="F2039" t="s">
        <v>17</v>
      </c>
      <c r="G2039">
        <f>IF(F2039="Uitgave", -ABS(C2039), ABS(C2039))</f>
        <v>4.5999999999999996</v>
      </c>
      <c r="H2039" t="str">
        <f>VLOOKUP(Tabel1[[#This Row],[categorie]],Lijst!A:B,2,FALSE)</f>
        <v>Vast</v>
      </c>
      <c r="I2039" t="str">
        <f>IF(OR(AND(F2039="Uitgave", C2039&lt;0), AND(F2039="Inkomst", C2039&gt;0)), "OK", "FOUT")</f>
        <v>OK</v>
      </c>
    </row>
    <row r="2040" spans="1:9" x14ac:dyDescent="0.3">
      <c r="A2040" s="2">
        <v>45821</v>
      </c>
      <c r="B2040" t="str">
        <f>TEXT(A2040,"mmmm ")</f>
        <v xml:space="preserve">juni </v>
      </c>
      <c r="C2040">
        <v>4.5999999999999996</v>
      </c>
      <c r="D2040" t="s">
        <v>3</v>
      </c>
      <c r="F2040" t="s">
        <v>17</v>
      </c>
      <c r="G2040">
        <f>IF(F2040="Uitgave", -ABS(C2040), ABS(C2040))</f>
        <v>4.5999999999999996</v>
      </c>
      <c r="H2040" t="str">
        <f>VLOOKUP(Tabel1[[#This Row],[categorie]],Lijst!A:B,2,FALSE)</f>
        <v>Vast</v>
      </c>
      <c r="I2040" t="str">
        <f>IF(OR(AND(F2040="Uitgave", C2040&lt;0), AND(F2040="Inkomst", C2040&gt;0)), "OK", "FOUT")</f>
        <v>OK</v>
      </c>
    </row>
    <row r="2041" spans="1:9" x14ac:dyDescent="0.3">
      <c r="A2041" s="2">
        <v>45821</v>
      </c>
      <c r="B2041" t="str">
        <f>TEXT(A2041,"mmmm ")</f>
        <v xml:space="preserve">juni </v>
      </c>
      <c r="C2041">
        <v>-108.31</v>
      </c>
      <c r="D2041" t="s">
        <v>11</v>
      </c>
      <c r="F2041" t="s">
        <v>18</v>
      </c>
      <c r="G2041">
        <f>IF(F2041="Uitgave", -ABS(C2041), ABS(C2041))</f>
        <v>-108.31</v>
      </c>
      <c r="H2041" t="str">
        <f>VLOOKUP(Tabel1[[#This Row],[categorie]],Lijst!A:B,2,FALSE)</f>
        <v>Vast</v>
      </c>
      <c r="I2041" t="str">
        <f>IF(OR(AND(F2041="Uitgave", C2041&lt;0), AND(F2041="Inkomst", C2041&gt;0)), "OK", "FOUT")</f>
        <v>OK</v>
      </c>
    </row>
    <row r="2042" spans="1:9" x14ac:dyDescent="0.3">
      <c r="A2042" s="2">
        <v>45822</v>
      </c>
      <c r="B2042" t="str">
        <f>TEXT(A2042,"mmmm ")</f>
        <v xml:space="preserve">juni </v>
      </c>
      <c r="C2042">
        <v>-44.63</v>
      </c>
      <c r="D2042" t="s">
        <v>3</v>
      </c>
      <c r="F2042" t="s">
        <v>18</v>
      </c>
      <c r="G2042">
        <f>IF(F2042="Uitgave", -ABS(C2042), ABS(C2042))</f>
        <v>-44.63</v>
      </c>
      <c r="H2042" t="str">
        <f>VLOOKUP(Tabel1[[#This Row],[categorie]],Lijst!A:B,2,FALSE)</f>
        <v>Vast</v>
      </c>
      <c r="I2042" t="str">
        <f>IF(OR(AND(F2042="Uitgave", C2042&lt;0), AND(F2042="Inkomst", C2042&gt;0)), "OK", "FOUT")</f>
        <v>OK</v>
      </c>
    </row>
    <row r="2043" spans="1:9" x14ac:dyDescent="0.3">
      <c r="A2043" s="2">
        <v>45823</v>
      </c>
      <c r="B2043" t="str">
        <f>TEXT(A2043,"mmmm ")</f>
        <v xml:space="preserve">juni </v>
      </c>
      <c r="C2043">
        <v>-43.53</v>
      </c>
      <c r="D2043" t="s">
        <v>3</v>
      </c>
      <c r="F2043" t="s">
        <v>18</v>
      </c>
      <c r="G2043">
        <f>IF(F2043="Uitgave", -ABS(C2043), ABS(C2043))</f>
        <v>-43.53</v>
      </c>
      <c r="H2043" t="str">
        <f>VLOOKUP(Tabel1[[#This Row],[categorie]],Lijst!A:B,2,FALSE)</f>
        <v>Vast</v>
      </c>
      <c r="I2043" t="str">
        <f>IF(OR(AND(F2043="Uitgave", C2043&lt;0), AND(F2043="Inkomst", C2043&gt;0)), "OK", "FOUT")</f>
        <v>OK</v>
      </c>
    </row>
    <row r="2044" spans="1:9" x14ac:dyDescent="0.3">
      <c r="A2044" s="2">
        <v>45823</v>
      </c>
      <c r="B2044" t="str">
        <f>TEXT(A2044,"mmmm ")</f>
        <v xml:space="preserve">juni </v>
      </c>
      <c r="C2044">
        <v>-4.5</v>
      </c>
      <c r="D2044" t="s">
        <v>56</v>
      </c>
      <c r="F2044" t="s">
        <v>18</v>
      </c>
      <c r="G2044">
        <f>IF(F2044="Uitgave", -ABS(C2044), ABS(C2044))</f>
        <v>-4.5</v>
      </c>
      <c r="H2044" t="str">
        <f>VLOOKUP(Tabel1[[#This Row],[categorie]],Lijst!A:B,2,FALSE)</f>
        <v>Variabel</v>
      </c>
      <c r="I2044" t="str">
        <f>IF(OR(AND(F2044="Uitgave", C2044&lt;0), AND(F2044="Inkomst", C2044&gt;0)), "OK", "FOUT")</f>
        <v>OK</v>
      </c>
    </row>
    <row r="2045" spans="1:9" x14ac:dyDescent="0.3">
      <c r="A2045" s="2">
        <v>45823</v>
      </c>
      <c r="B2045" t="str">
        <f>TEXT(A2045,"mmmm ")</f>
        <v xml:space="preserve">juni </v>
      </c>
      <c r="C2045">
        <v>-3.69</v>
      </c>
      <c r="D2045" t="s">
        <v>3</v>
      </c>
      <c r="F2045" t="s">
        <v>18</v>
      </c>
      <c r="G2045">
        <f>IF(F2045="Uitgave", -ABS(C2045), ABS(C2045))</f>
        <v>-3.69</v>
      </c>
      <c r="H2045" t="str">
        <f>VLOOKUP(Tabel1[[#This Row],[categorie]],Lijst!A:B,2,FALSE)</f>
        <v>Vast</v>
      </c>
      <c r="I2045" t="str">
        <f>IF(OR(AND(F2045="Uitgave", C2045&lt;0), AND(F2045="Inkomst", C2045&gt;0)), "OK", "FOUT")</f>
        <v>OK</v>
      </c>
    </row>
    <row r="2046" spans="1:9" x14ac:dyDescent="0.3">
      <c r="A2046" s="2">
        <v>45823</v>
      </c>
      <c r="B2046" t="str">
        <f>TEXT(A2046,"mmmm ")</f>
        <v xml:space="preserve">juni </v>
      </c>
      <c r="C2046">
        <v>-12.87</v>
      </c>
      <c r="D2046" t="s">
        <v>3</v>
      </c>
      <c r="F2046" t="s">
        <v>18</v>
      </c>
      <c r="G2046">
        <f>IF(F2046="Uitgave", -ABS(C2046), ABS(C2046))</f>
        <v>-12.87</v>
      </c>
      <c r="H2046" t="str">
        <f>VLOOKUP(Tabel1[[#This Row],[categorie]],Lijst!A:B,2,FALSE)</f>
        <v>Vast</v>
      </c>
      <c r="I2046" t="str">
        <f>IF(OR(AND(F2046="Uitgave", C2046&lt;0), AND(F2046="Inkomst", C2046&gt;0)), "OK", "FOUT")</f>
        <v>OK</v>
      </c>
    </row>
    <row r="2047" spans="1:9" x14ac:dyDescent="0.3">
      <c r="A2047" s="2">
        <v>45824</v>
      </c>
      <c r="B2047" t="str">
        <f>TEXT(A2047,"mmmm ")</f>
        <v xml:space="preserve">juni </v>
      </c>
      <c r="C2047">
        <v>-12.1</v>
      </c>
      <c r="D2047" t="s">
        <v>9</v>
      </c>
      <c r="F2047" t="s">
        <v>18</v>
      </c>
      <c r="G2047">
        <f>IF(F2047="Uitgave", -ABS(C2047), ABS(C2047))</f>
        <v>-12.1</v>
      </c>
      <c r="H2047" t="str">
        <f>VLOOKUP(Tabel1[[#This Row],[categorie]],Lijst!A:B,2,FALSE)</f>
        <v>Variabel</v>
      </c>
      <c r="I2047" t="str">
        <f>IF(OR(AND(F2047="Uitgave", C2047&lt;0), AND(F2047="Inkomst", C2047&gt;0)), "OK", "FOUT")</f>
        <v>OK</v>
      </c>
    </row>
    <row r="2048" spans="1:9" x14ac:dyDescent="0.3">
      <c r="A2048" s="2">
        <v>45824</v>
      </c>
      <c r="B2048" t="str">
        <f>TEXT(A2048,"mmmm ")</f>
        <v xml:space="preserve">juni </v>
      </c>
      <c r="C2048">
        <v>-13.22</v>
      </c>
      <c r="D2048" t="s">
        <v>3</v>
      </c>
      <c r="F2048" t="s">
        <v>18</v>
      </c>
      <c r="G2048">
        <f>IF(F2048="Uitgave", -ABS(C2048), ABS(C2048))</f>
        <v>-13.22</v>
      </c>
      <c r="H2048" t="str">
        <f>VLOOKUP(Tabel1[[#This Row],[categorie]],Lijst!A:B,2,FALSE)</f>
        <v>Vast</v>
      </c>
      <c r="I2048" t="str">
        <f>IF(OR(AND(F2048="Uitgave", C2048&lt;0), AND(F2048="Inkomst", C2048&gt;0)), "OK", "FOUT")</f>
        <v>OK</v>
      </c>
    </row>
    <row r="2049" spans="1:9" x14ac:dyDescent="0.3">
      <c r="A2049" s="2">
        <v>45824</v>
      </c>
      <c r="B2049" t="str">
        <f>TEXT(A2049,"mmmm ")</f>
        <v xml:space="preserve">juni </v>
      </c>
      <c r="C2049">
        <v>-10.07</v>
      </c>
      <c r="D2049" t="s">
        <v>3</v>
      </c>
      <c r="F2049" t="s">
        <v>18</v>
      </c>
      <c r="G2049">
        <f>IF(F2049="Uitgave", -ABS(C2049), ABS(C2049))</f>
        <v>-10.07</v>
      </c>
      <c r="H2049" t="str">
        <f>VLOOKUP(Tabel1[[#This Row],[categorie]],Lijst!A:B,2,FALSE)</f>
        <v>Vast</v>
      </c>
      <c r="I2049" t="str">
        <f>IF(OR(AND(F2049="Uitgave", C2049&lt;0), AND(F2049="Inkomst", C2049&gt;0)), "OK", "FOUT")</f>
        <v>OK</v>
      </c>
    </row>
    <row r="2050" spans="1:9" x14ac:dyDescent="0.3">
      <c r="A2050" s="2">
        <v>45824</v>
      </c>
      <c r="B2050" t="str">
        <f>TEXT(A2050,"mmmm ")</f>
        <v xml:space="preserve">juni </v>
      </c>
      <c r="C2050">
        <v>-24.3</v>
      </c>
      <c r="D2050" t="s">
        <v>3</v>
      </c>
      <c r="F2050" t="s">
        <v>18</v>
      </c>
      <c r="G2050">
        <f>IF(F2050="Uitgave", -ABS(C2050), ABS(C2050))</f>
        <v>-24.3</v>
      </c>
      <c r="H2050" t="str">
        <f>VLOOKUP(Tabel1[[#This Row],[categorie]],Lijst!A:B,2,FALSE)</f>
        <v>Vast</v>
      </c>
      <c r="I2050" t="str">
        <f>IF(OR(AND(F2050="Uitgave", C2050&lt;0), AND(F2050="Inkomst", C2050&gt;0)), "OK", "FOUT")</f>
        <v>OK</v>
      </c>
    </row>
    <row r="2051" spans="1:9" x14ac:dyDescent="0.3">
      <c r="A2051" s="2">
        <v>45824</v>
      </c>
      <c r="B2051" t="str">
        <f>TEXT(A2051,"mmmm ")</f>
        <v xml:space="preserve">juni </v>
      </c>
      <c r="C2051">
        <v>-5</v>
      </c>
      <c r="D2051" t="s">
        <v>3</v>
      </c>
      <c r="F2051" t="s">
        <v>18</v>
      </c>
      <c r="G2051">
        <f>IF(F2051="Uitgave", -ABS(C2051), ABS(C2051))</f>
        <v>-5</v>
      </c>
      <c r="H2051" t="str">
        <f>VLOOKUP(Tabel1[[#This Row],[categorie]],Lijst!A:B,2,FALSE)</f>
        <v>Vast</v>
      </c>
      <c r="I2051" t="str">
        <f>IF(OR(AND(F2051="Uitgave", C2051&lt;0), AND(F2051="Inkomst", C2051&gt;0)), "OK", "FOUT")</f>
        <v>OK</v>
      </c>
    </row>
    <row r="2052" spans="1:9" x14ac:dyDescent="0.3">
      <c r="A2052" s="2">
        <v>45824</v>
      </c>
      <c r="B2052" t="str">
        <f>TEXT(A2052,"mmmm ")</f>
        <v xml:space="preserve">juni </v>
      </c>
      <c r="C2052">
        <v>-12.5</v>
      </c>
      <c r="D2052" t="s">
        <v>3</v>
      </c>
      <c r="F2052" t="s">
        <v>18</v>
      </c>
      <c r="G2052">
        <f>IF(F2052="Uitgave", -ABS(C2052), ABS(C2052))</f>
        <v>-12.5</v>
      </c>
      <c r="H2052" t="str">
        <f>VLOOKUP(Tabel1[[#This Row],[categorie]],Lijst!A:B,2,FALSE)</f>
        <v>Vast</v>
      </c>
      <c r="I2052" t="str">
        <f>IF(OR(AND(F2052="Uitgave", C2052&lt;0), AND(F2052="Inkomst", C2052&gt;0)), "OK", "FOUT")</f>
        <v>OK</v>
      </c>
    </row>
    <row r="2053" spans="1:9" x14ac:dyDescent="0.3">
      <c r="A2053" s="2">
        <v>45824</v>
      </c>
      <c r="B2053" t="str">
        <f>TEXT(A2053,"mmmm ")</f>
        <v xml:space="preserve">juni </v>
      </c>
      <c r="C2053">
        <v>-0.9</v>
      </c>
      <c r="D2053" t="s">
        <v>26</v>
      </c>
      <c r="F2053" t="s">
        <v>18</v>
      </c>
      <c r="G2053">
        <f>IF(F2053="Uitgave", -ABS(C2053), ABS(C2053))</f>
        <v>-0.9</v>
      </c>
      <c r="H2053" t="str">
        <f>VLOOKUP(Tabel1[[#This Row],[categorie]],Lijst!A:B,2,FALSE)</f>
        <v>Variabel</v>
      </c>
      <c r="I2053" t="str">
        <f>IF(OR(AND(F2053="Uitgave", C2053&lt;0), AND(F2053="Inkomst", C2053&gt;0)), "OK", "FOUT")</f>
        <v>OK</v>
      </c>
    </row>
    <row r="2054" spans="1:9" x14ac:dyDescent="0.3">
      <c r="A2054" s="2">
        <v>45824</v>
      </c>
      <c r="B2054" t="str">
        <f>TEXT(A2054,"mmmm ")</f>
        <v xml:space="preserve">juni </v>
      </c>
      <c r="C2054">
        <v>-35</v>
      </c>
      <c r="D2054" t="s">
        <v>32</v>
      </c>
      <c r="F2054" t="s">
        <v>18</v>
      </c>
      <c r="G2054">
        <f>IF(F2054="Uitgave", -ABS(C2054), ABS(C2054))</f>
        <v>-35</v>
      </c>
      <c r="H2054" t="str">
        <f>VLOOKUP(Tabel1[[#This Row],[categorie]],Lijst!A:B,2,FALSE)</f>
        <v>Variabel</v>
      </c>
      <c r="I2054" t="str">
        <f>IF(OR(AND(F2054="Uitgave", C2054&lt;0), AND(F2054="Inkomst", C2054&gt;0)), "OK", "FOUT")</f>
        <v>OK</v>
      </c>
    </row>
    <row r="2055" spans="1:9" x14ac:dyDescent="0.3">
      <c r="A2055" s="2">
        <v>45824</v>
      </c>
      <c r="B2055" t="str">
        <f>TEXT(A2055,"mmmm ")</f>
        <v xml:space="preserve">juni </v>
      </c>
      <c r="C2055">
        <v>3.3</v>
      </c>
      <c r="D2055" t="s">
        <v>75</v>
      </c>
      <c r="F2055" t="s">
        <v>17</v>
      </c>
      <c r="G2055">
        <f>IF(F2055="Uitgave", -ABS(C2055), ABS(C2055))</f>
        <v>3.3</v>
      </c>
      <c r="H2055" t="str">
        <f>VLOOKUP(Tabel1[[#This Row],[categorie]],Lijst!A:B,2,FALSE)</f>
        <v>Variabel</v>
      </c>
      <c r="I2055" t="str">
        <f>IF(OR(AND(F2055="Uitgave", C2055&lt;0), AND(F2055="Inkomst", C2055&gt;0)), "OK", "FOUT")</f>
        <v>OK</v>
      </c>
    </row>
    <row r="2056" spans="1:9" x14ac:dyDescent="0.3">
      <c r="A2056" s="2">
        <v>45824</v>
      </c>
      <c r="B2056" t="str">
        <f>TEXT(A2056,"mmmm ")</f>
        <v xml:space="preserve">juni </v>
      </c>
      <c r="C2056">
        <v>-81.66</v>
      </c>
      <c r="D2056" t="s">
        <v>33</v>
      </c>
      <c r="F2056" t="s">
        <v>18</v>
      </c>
      <c r="G2056">
        <f>IF(F2056="Uitgave", -ABS(C2056), ABS(C2056))</f>
        <v>-81.66</v>
      </c>
      <c r="H2056" t="str">
        <f>VLOOKUP(Tabel1[[#This Row],[categorie]],Lijst!A:B,2,FALSE)</f>
        <v>Vast</v>
      </c>
      <c r="I2056" t="str">
        <f>IF(OR(AND(F2056="Uitgave", C2056&lt;0), AND(F2056="Inkomst", C2056&gt;0)), "OK", "FOUT")</f>
        <v>OK</v>
      </c>
    </row>
    <row r="2057" spans="1:9" x14ac:dyDescent="0.3">
      <c r="A2057" s="2">
        <v>45824</v>
      </c>
      <c r="B2057" t="str">
        <f>TEXT(A2057,"mmmm ")</f>
        <v xml:space="preserve">juni </v>
      </c>
      <c r="C2057">
        <v>-33.549999999999997</v>
      </c>
      <c r="D2057" t="s">
        <v>8</v>
      </c>
      <c r="F2057" t="s">
        <v>18</v>
      </c>
      <c r="G2057">
        <f>IF(F2057="Uitgave", -ABS(C2057), ABS(C2057))</f>
        <v>-33.549999999999997</v>
      </c>
      <c r="H2057" t="str">
        <f>VLOOKUP(Tabel1[[#This Row],[categorie]],Lijst!A:B,2,FALSE)</f>
        <v>Vast</v>
      </c>
      <c r="I2057" t="str">
        <f>IF(OR(AND(F2057="Uitgave", C2057&lt;0), AND(F2057="Inkomst", C2057&gt;0)), "OK", "FOUT")</f>
        <v>OK</v>
      </c>
    </row>
    <row r="2058" spans="1:9" x14ac:dyDescent="0.3">
      <c r="A2058" s="2">
        <v>45824</v>
      </c>
      <c r="B2058" t="str">
        <f>TEXT(A2058,"mmmm ")</f>
        <v xml:space="preserve">juni </v>
      </c>
      <c r="C2058">
        <v>-85</v>
      </c>
      <c r="D2058" t="s">
        <v>33</v>
      </c>
      <c r="F2058" t="s">
        <v>18</v>
      </c>
      <c r="G2058">
        <f>IF(F2058="Uitgave", -ABS(C2058), ABS(C2058))</f>
        <v>-85</v>
      </c>
      <c r="H2058" t="str">
        <f>VLOOKUP(Tabel1[[#This Row],[categorie]],Lijst!A:B,2,FALSE)</f>
        <v>Vast</v>
      </c>
      <c r="I2058" t="str">
        <f>IF(OR(AND(F2058="Uitgave", C2058&lt;0), AND(F2058="Inkomst", C2058&gt;0)), "OK", "FOUT")</f>
        <v>OK</v>
      </c>
    </row>
    <row r="2059" spans="1:9" x14ac:dyDescent="0.3">
      <c r="A2059" s="2">
        <v>45825</v>
      </c>
      <c r="B2059" t="str">
        <f>TEXT(A2059,"mmmm ")</f>
        <v xml:space="preserve">juni </v>
      </c>
      <c r="C2059">
        <v>-4</v>
      </c>
      <c r="D2059" t="s">
        <v>82</v>
      </c>
      <c r="F2059" t="s">
        <v>18</v>
      </c>
      <c r="G2059">
        <f>IF(F2059="Uitgave", -ABS(C2059), ABS(C2059))</f>
        <v>-4</v>
      </c>
      <c r="H2059" t="str">
        <f>VLOOKUP(Tabel1[[#This Row],[categorie]],Lijst!A:B,2,FALSE)</f>
        <v>Vast</v>
      </c>
      <c r="I2059" t="str">
        <f>IF(OR(AND(F2059="Uitgave", C2059&lt;0), AND(F2059="Inkomst", C2059&gt;0)), "OK", "FOUT")</f>
        <v>OK</v>
      </c>
    </row>
    <row r="2060" spans="1:9" x14ac:dyDescent="0.3">
      <c r="A2060" s="2">
        <v>45825</v>
      </c>
      <c r="B2060" t="str">
        <f>TEXT(A2060,"mmmm ")</f>
        <v xml:space="preserve">juni </v>
      </c>
      <c r="C2060">
        <v>-25.81</v>
      </c>
      <c r="D2060" t="s">
        <v>82</v>
      </c>
      <c r="F2060" t="s">
        <v>18</v>
      </c>
      <c r="G2060">
        <f>IF(F2060="Uitgave", -ABS(C2060), ABS(C2060))</f>
        <v>-25.81</v>
      </c>
      <c r="H2060" t="str">
        <f>VLOOKUP(Tabel1[[#This Row],[categorie]],Lijst!A:B,2,FALSE)</f>
        <v>Vast</v>
      </c>
      <c r="I2060" t="str">
        <f>IF(OR(AND(F2060="Uitgave", C2060&lt;0), AND(F2060="Inkomst", C2060&gt;0)), "OK", "FOUT")</f>
        <v>OK</v>
      </c>
    </row>
    <row r="2061" spans="1:9" x14ac:dyDescent="0.3">
      <c r="A2061" s="2">
        <v>45825</v>
      </c>
      <c r="B2061" t="str">
        <f>TEXT(A2061,"mmmm ")</f>
        <v xml:space="preserve">juni </v>
      </c>
      <c r="C2061">
        <v>-8.7100000000000009</v>
      </c>
      <c r="D2061" t="s">
        <v>3</v>
      </c>
      <c r="F2061" t="s">
        <v>18</v>
      </c>
      <c r="G2061">
        <f>IF(F2061="Uitgave", -ABS(C2061), ABS(C2061))</f>
        <v>-8.7100000000000009</v>
      </c>
      <c r="H2061" t="str">
        <f>VLOOKUP(Tabel1[[#This Row],[categorie]],Lijst!A:B,2,FALSE)</f>
        <v>Vast</v>
      </c>
      <c r="I2061" t="str">
        <f>IF(OR(AND(F2061="Uitgave", C2061&lt;0), AND(F2061="Inkomst", C2061&gt;0)), "OK", "FOUT")</f>
        <v>OK</v>
      </c>
    </row>
    <row r="2062" spans="1:9" x14ac:dyDescent="0.3">
      <c r="A2062" s="2">
        <v>45825</v>
      </c>
      <c r="B2062" t="str">
        <f>TEXT(A2062,"mmmm ")</f>
        <v xml:space="preserve">juni </v>
      </c>
      <c r="C2062">
        <v>-0.69</v>
      </c>
      <c r="D2062" t="s">
        <v>3</v>
      </c>
      <c r="F2062" t="s">
        <v>18</v>
      </c>
      <c r="G2062">
        <f>IF(F2062="Uitgave", -ABS(C2062), ABS(C2062))</f>
        <v>-0.69</v>
      </c>
      <c r="H2062" t="str">
        <f>VLOOKUP(Tabel1[[#This Row],[categorie]],Lijst!A:B,2,FALSE)</f>
        <v>Vast</v>
      </c>
      <c r="I2062" t="str">
        <f>IF(OR(AND(F2062="Uitgave", C2062&lt;0), AND(F2062="Inkomst", C2062&gt;0)), "OK", "FOUT")</f>
        <v>OK</v>
      </c>
    </row>
    <row r="2063" spans="1:9" x14ac:dyDescent="0.3">
      <c r="A2063" s="2">
        <v>45825</v>
      </c>
      <c r="B2063" t="str">
        <f>TEXT(A2063,"mmmm ")</f>
        <v xml:space="preserve">juni </v>
      </c>
      <c r="C2063">
        <v>-24</v>
      </c>
      <c r="D2063" t="s">
        <v>75</v>
      </c>
      <c r="F2063" t="s">
        <v>18</v>
      </c>
      <c r="G2063">
        <f>IF(F2063="Uitgave", -ABS(C2063), ABS(C2063))</f>
        <v>-24</v>
      </c>
      <c r="H2063" t="str">
        <f>VLOOKUP(Tabel1[[#This Row],[categorie]],Lijst!A:B,2,FALSE)</f>
        <v>Variabel</v>
      </c>
      <c r="I2063" t="str">
        <f>IF(OR(AND(F2063="Uitgave", C2063&lt;0), AND(F2063="Inkomst", C2063&gt;0)), "OK", "FOUT")</f>
        <v>OK</v>
      </c>
    </row>
    <row r="2064" spans="1:9" x14ac:dyDescent="0.3">
      <c r="A2064" s="2">
        <v>45825</v>
      </c>
      <c r="B2064" t="str">
        <f>TEXT(A2064,"mmmm ")</f>
        <v xml:space="preserve">juni </v>
      </c>
      <c r="C2064">
        <v>-44.95</v>
      </c>
      <c r="D2064" t="s">
        <v>52</v>
      </c>
      <c r="F2064" t="s">
        <v>18</v>
      </c>
      <c r="G2064">
        <f>IF(F2064="Uitgave", -ABS(C2064), ABS(C2064))</f>
        <v>-44.95</v>
      </c>
      <c r="H2064" t="str">
        <f>VLOOKUP(Tabel1[[#This Row],[categorie]],Lijst!A:B,2,FALSE)</f>
        <v>Variabel</v>
      </c>
      <c r="I2064" t="str">
        <f>IF(OR(AND(F2064="Uitgave", C2064&lt;0), AND(F2064="Inkomst", C2064&gt;0)), "OK", "FOUT")</f>
        <v>OK</v>
      </c>
    </row>
    <row r="2065" spans="1:9" x14ac:dyDescent="0.3">
      <c r="A2065" s="2">
        <v>45826</v>
      </c>
      <c r="B2065" t="str">
        <f>TEXT(A2065,"mmmm ")</f>
        <v xml:space="preserve">juni </v>
      </c>
      <c r="C2065">
        <v>-10.95</v>
      </c>
      <c r="D2065" t="s">
        <v>82</v>
      </c>
      <c r="F2065" t="s">
        <v>18</v>
      </c>
      <c r="G2065">
        <f>IF(F2065="Uitgave", -ABS(C2065), ABS(C2065))</f>
        <v>-10.95</v>
      </c>
      <c r="H2065" t="str">
        <f>VLOOKUP(Tabel1[[#This Row],[categorie]],Lijst!A:B,2,FALSE)</f>
        <v>Vast</v>
      </c>
      <c r="I2065" t="str">
        <f>IF(OR(AND(F2065="Uitgave", C2065&lt;0), AND(F2065="Inkomst", C2065&gt;0)), "OK", "FOUT")</f>
        <v>OK</v>
      </c>
    </row>
    <row r="2066" spans="1:9" x14ac:dyDescent="0.3">
      <c r="A2066" s="2">
        <v>45826</v>
      </c>
      <c r="B2066" t="str">
        <f>TEXT(A2066,"mmmm ")</f>
        <v xml:space="preserve">juni </v>
      </c>
      <c r="C2066">
        <v>-21.19</v>
      </c>
      <c r="D2066" t="s">
        <v>9</v>
      </c>
      <c r="F2066" t="s">
        <v>18</v>
      </c>
      <c r="G2066">
        <f>IF(F2066="Uitgave", -ABS(C2066), ABS(C2066))</f>
        <v>-21.19</v>
      </c>
      <c r="H2066" t="str">
        <f>VLOOKUP(Tabel1[[#This Row],[categorie]],Lijst!A:B,2,FALSE)</f>
        <v>Variabel</v>
      </c>
      <c r="I2066" t="str">
        <f>IF(OR(AND(F2066="Uitgave", C2066&lt;0), AND(F2066="Inkomst", C2066&gt;0)), "OK", "FOUT")</f>
        <v>OK</v>
      </c>
    </row>
    <row r="2067" spans="1:9" x14ac:dyDescent="0.3">
      <c r="A2067" s="2">
        <v>45826</v>
      </c>
      <c r="B2067" t="str">
        <f>TEXT(A2067,"mmmm ")</f>
        <v xml:space="preserve">juni </v>
      </c>
      <c r="C2067">
        <v>-1.55</v>
      </c>
      <c r="D2067" t="s">
        <v>3</v>
      </c>
      <c r="F2067" t="s">
        <v>18</v>
      </c>
      <c r="G2067">
        <f>IF(F2067="Uitgave", -ABS(C2067), ABS(C2067))</f>
        <v>-1.55</v>
      </c>
      <c r="H2067" t="str">
        <f>VLOOKUP(Tabel1[[#This Row],[categorie]],Lijst!A:B,2,FALSE)</f>
        <v>Vast</v>
      </c>
      <c r="I2067" t="str">
        <f>IF(OR(AND(F2067="Uitgave", C2067&lt;0), AND(F2067="Inkomst", C2067&gt;0)), "OK", "FOUT")</f>
        <v>OK</v>
      </c>
    </row>
    <row r="2068" spans="1:9" x14ac:dyDescent="0.3">
      <c r="A2068" s="2">
        <v>45826</v>
      </c>
      <c r="B2068" t="str">
        <f>TEXT(A2068,"mmmm ")</f>
        <v xml:space="preserve">juni </v>
      </c>
      <c r="C2068">
        <v>-6.52</v>
      </c>
      <c r="D2068" t="s">
        <v>30</v>
      </c>
      <c r="F2068" t="s">
        <v>18</v>
      </c>
      <c r="G2068">
        <f>IF(F2068="Uitgave", -ABS(C2068), ABS(C2068))</f>
        <v>-6.52</v>
      </c>
      <c r="H2068" t="str">
        <f>VLOOKUP(Tabel1[[#This Row],[categorie]],Lijst!A:B,2,FALSE)</f>
        <v>Vast</v>
      </c>
      <c r="I2068" t="str">
        <f>IF(OR(AND(F2068="Uitgave", C2068&lt;0), AND(F2068="Inkomst", C2068&gt;0)), "OK", "FOUT")</f>
        <v>OK</v>
      </c>
    </row>
    <row r="2069" spans="1:9" x14ac:dyDescent="0.3">
      <c r="A2069" s="2">
        <v>45826</v>
      </c>
      <c r="B2069" t="str">
        <f>TEXT(A2069,"mmmm ")</f>
        <v xml:space="preserve">juni </v>
      </c>
      <c r="C2069">
        <v>-7.23</v>
      </c>
      <c r="D2069" t="s">
        <v>3</v>
      </c>
      <c r="F2069" t="s">
        <v>18</v>
      </c>
      <c r="G2069">
        <f>IF(F2069="Uitgave", -ABS(C2069), ABS(C2069))</f>
        <v>-7.23</v>
      </c>
      <c r="H2069" t="str">
        <f>VLOOKUP(Tabel1[[#This Row],[categorie]],Lijst!A:B,2,FALSE)</f>
        <v>Vast</v>
      </c>
      <c r="I2069" t="str">
        <f>IF(OR(AND(F2069="Uitgave", C2069&lt;0), AND(F2069="Inkomst", C2069&gt;0)), "OK", "FOUT")</f>
        <v>OK</v>
      </c>
    </row>
    <row r="2070" spans="1:9" x14ac:dyDescent="0.3">
      <c r="A2070" s="2">
        <v>45826</v>
      </c>
      <c r="B2070" t="str">
        <f>TEXT(A2070,"mmmm ")</f>
        <v xml:space="preserve">juni </v>
      </c>
      <c r="C2070">
        <v>-7.58</v>
      </c>
      <c r="D2070" t="s">
        <v>31</v>
      </c>
      <c r="F2070" t="s">
        <v>18</v>
      </c>
      <c r="G2070">
        <f>IF(F2070="Uitgave", -ABS(C2070), ABS(C2070))</f>
        <v>-7.58</v>
      </c>
      <c r="H2070" t="str">
        <f>VLOOKUP(Tabel1[[#This Row],[categorie]],Lijst!A:B,2,FALSE)</f>
        <v>Vast</v>
      </c>
      <c r="I2070" t="str">
        <f>IF(OR(AND(F2070="Uitgave", C2070&lt;0), AND(F2070="Inkomst", C2070&gt;0)), "OK", "FOUT")</f>
        <v>OK</v>
      </c>
    </row>
    <row r="2071" spans="1:9" x14ac:dyDescent="0.3">
      <c r="A2071" s="2">
        <v>45827</v>
      </c>
      <c r="B2071" t="str">
        <f>TEXT(A2071,"mmmm ")</f>
        <v xml:space="preserve">juni </v>
      </c>
      <c r="C2071">
        <v>-8.6</v>
      </c>
      <c r="D2071" t="s">
        <v>9</v>
      </c>
      <c r="F2071" t="s">
        <v>18</v>
      </c>
      <c r="G2071">
        <f>IF(F2071="Uitgave", -ABS(C2071), ABS(C2071))</f>
        <v>-8.6</v>
      </c>
      <c r="H2071" t="str">
        <f>VLOOKUP(Tabel1[[#This Row],[categorie]],Lijst!A:B,2,FALSE)</f>
        <v>Variabel</v>
      </c>
      <c r="I2071" t="str">
        <f>IF(OR(AND(F2071="Uitgave", C2071&lt;0), AND(F2071="Inkomst", C2071&gt;0)), "OK", "FOUT")</f>
        <v>OK</v>
      </c>
    </row>
    <row r="2072" spans="1:9" x14ac:dyDescent="0.3">
      <c r="A2072" s="2">
        <v>45827</v>
      </c>
      <c r="B2072" t="str">
        <f>TEXT(A2072,"mmmm ")</f>
        <v xml:space="preserve">juni </v>
      </c>
      <c r="C2072">
        <v>-9.73</v>
      </c>
      <c r="D2072" t="s">
        <v>3</v>
      </c>
      <c r="F2072" t="s">
        <v>18</v>
      </c>
      <c r="G2072">
        <f>IF(F2072="Uitgave", -ABS(C2072), ABS(C2072))</f>
        <v>-9.73</v>
      </c>
      <c r="H2072" t="str">
        <f>VLOOKUP(Tabel1[[#This Row],[categorie]],Lijst!A:B,2,FALSE)</f>
        <v>Vast</v>
      </c>
      <c r="I2072" t="str">
        <f>IF(OR(AND(F2072="Uitgave", C2072&lt;0), AND(F2072="Inkomst", C2072&gt;0)), "OK", "FOUT")</f>
        <v>OK</v>
      </c>
    </row>
    <row r="2073" spans="1:9" x14ac:dyDescent="0.3">
      <c r="A2073" s="2">
        <v>45827</v>
      </c>
      <c r="B2073" t="str">
        <f>TEXT(A2073,"mmmm ")</f>
        <v xml:space="preserve">juni </v>
      </c>
      <c r="C2073">
        <v>-3.95</v>
      </c>
      <c r="D2073" t="s">
        <v>56</v>
      </c>
      <c r="F2073" t="s">
        <v>18</v>
      </c>
      <c r="G2073">
        <f>IF(F2073="Uitgave", -ABS(C2073), ABS(C2073))</f>
        <v>-3.95</v>
      </c>
      <c r="H2073" t="str">
        <f>VLOOKUP(Tabel1[[#This Row],[categorie]],Lijst!A:B,2,FALSE)</f>
        <v>Variabel</v>
      </c>
      <c r="I2073" t="str">
        <f>IF(OR(AND(F2073="Uitgave", C2073&lt;0), AND(F2073="Inkomst", C2073&gt;0)), "OK", "FOUT")</f>
        <v>OK</v>
      </c>
    </row>
    <row r="2074" spans="1:9" x14ac:dyDescent="0.3">
      <c r="A2074" s="2">
        <v>45827</v>
      </c>
      <c r="B2074" t="str">
        <f>TEXT(A2074,"mmmm ")</f>
        <v xml:space="preserve">juni </v>
      </c>
      <c r="C2074">
        <v>-3.1</v>
      </c>
      <c r="D2074" t="s">
        <v>63</v>
      </c>
      <c r="F2074" t="s">
        <v>18</v>
      </c>
      <c r="G2074">
        <f>IF(F2074="Uitgave", -ABS(C2074), ABS(C2074))</f>
        <v>-3.1</v>
      </c>
      <c r="H2074" t="str">
        <f>VLOOKUP(Tabel1[[#This Row],[categorie]],Lijst!A:B,2,FALSE)</f>
        <v>Variabel</v>
      </c>
      <c r="I2074" t="str">
        <f>IF(OR(AND(F2074="Uitgave", C2074&lt;0), AND(F2074="Inkomst", C2074&gt;0)), "OK", "FOUT")</f>
        <v>OK</v>
      </c>
    </row>
    <row r="2075" spans="1:9" x14ac:dyDescent="0.3">
      <c r="A2075" s="2">
        <v>45827</v>
      </c>
      <c r="B2075" t="str">
        <f>TEXT(A2075,"mmmm ")</f>
        <v xml:space="preserve">juni </v>
      </c>
      <c r="C2075">
        <v>-10.73</v>
      </c>
      <c r="D2075" t="s">
        <v>3</v>
      </c>
      <c r="F2075" t="s">
        <v>18</v>
      </c>
      <c r="G2075">
        <f>IF(F2075="Uitgave", -ABS(C2075), ABS(C2075))</f>
        <v>-10.73</v>
      </c>
      <c r="H2075" t="str">
        <f>VLOOKUP(Tabel1[[#This Row],[categorie]],Lijst!A:B,2,FALSE)</f>
        <v>Vast</v>
      </c>
      <c r="I2075" t="str">
        <f>IF(OR(AND(F2075="Uitgave", C2075&lt;0), AND(F2075="Inkomst", C2075&gt;0)), "OK", "FOUT")</f>
        <v>OK</v>
      </c>
    </row>
    <row r="2076" spans="1:9" x14ac:dyDescent="0.3">
      <c r="A2076" s="2">
        <v>45827</v>
      </c>
      <c r="B2076" t="str">
        <f>TEXT(A2076,"mmmm ")</f>
        <v xml:space="preserve">juni </v>
      </c>
      <c r="C2076">
        <v>-32.99</v>
      </c>
      <c r="D2076" t="s">
        <v>45</v>
      </c>
      <c r="F2076" t="s">
        <v>18</v>
      </c>
      <c r="G2076">
        <f>IF(F2076="Uitgave", -ABS(C2076), ABS(C2076))</f>
        <v>-32.99</v>
      </c>
      <c r="H2076" t="str">
        <f>VLOOKUP(Tabel1[[#This Row],[categorie]],Lijst!A:B,2,FALSE)</f>
        <v>Variabel</v>
      </c>
      <c r="I2076" t="str">
        <f>IF(OR(AND(F2076="Uitgave", C2076&lt;0), AND(F2076="Inkomst", C2076&gt;0)), "OK", "FOUT")</f>
        <v>OK</v>
      </c>
    </row>
    <row r="2077" spans="1:9" x14ac:dyDescent="0.3">
      <c r="A2077" s="2">
        <v>45827</v>
      </c>
      <c r="B2077" t="str">
        <f>TEXT(A2077,"mmmm ")</f>
        <v xml:space="preserve">juni </v>
      </c>
      <c r="C2077">
        <v>-9</v>
      </c>
      <c r="D2077" t="s">
        <v>22</v>
      </c>
      <c r="F2077" t="s">
        <v>18</v>
      </c>
      <c r="G2077">
        <f>IF(F2077="Uitgave", -ABS(C2077), ABS(C2077))</f>
        <v>-9</v>
      </c>
      <c r="H2077" t="str">
        <f>VLOOKUP(Tabel1[[#This Row],[categorie]],Lijst!A:B,2,FALSE)</f>
        <v>Variabel</v>
      </c>
      <c r="I2077" t="str">
        <f>IF(OR(AND(F2077="Uitgave", C2077&lt;0), AND(F2077="Inkomst", C2077&gt;0)), "OK", "FOUT")</f>
        <v>OK</v>
      </c>
    </row>
    <row r="2078" spans="1:9" x14ac:dyDescent="0.3">
      <c r="A2078" s="2">
        <v>45828</v>
      </c>
      <c r="B2078" t="str">
        <f>TEXT(A2078,"mmmm ")</f>
        <v xml:space="preserve">juni </v>
      </c>
      <c r="C2078">
        <v>-24.96</v>
      </c>
      <c r="D2078" t="s">
        <v>3</v>
      </c>
      <c r="F2078" t="s">
        <v>18</v>
      </c>
      <c r="G2078">
        <f>IF(F2078="Uitgave", -ABS(C2078), ABS(C2078))</f>
        <v>-24.96</v>
      </c>
      <c r="H2078" t="str">
        <f>VLOOKUP(Tabel1[[#This Row],[categorie]],Lijst!A:B,2,FALSE)</f>
        <v>Vast</v>
      </c>
      <c r="I2078" t="str">
        <f>IF(OR(AND(F2078="Uitgave", C2078&lt;0), AND(F2078="Inkomst", C2078&gt;0)), "OK", "FOUT")</f>
        <v>OK</v>
      </c>
    </row>
    <row r="2079" spans="1:9" x14ac:dyDescent="0.3">
      <c r="A2079" s="2">
        <v>45828</v>
      </c>
      <c r="B2079" t="str">
        <f>TEXT(A2079,"mmmm ")</f>
        <v xml:space="preserve">juni </v>
      </c>
      <c r="C2079">
        <v>-8.98</v>
      </c>
      <c r="D2079" t="s">
        <v>3</v>
      </c>
      <c r="F2079" t="s">
        <v>18</v>
      </c>
      <c r="G2079">
        <f>IF(F2079="Uitgave", -ABS(C2079), ABS(C2079))</f>
        <v>-8.98</v>
      </c>
      <c r="H2079" t="str">
        <f>VLOOKUP(Tabel1[[#This Row],[categorie]],Lijst!A:B,2,FALSE)</f>
        <v>Vast</v>
      </c>
      <c r="I2079" t="str">
        <f>IF(OR(AND(F2079="Uitgave", C2079&lt;0), AND(F2079="Inkomst", C2079&gt;0)), "OK", "FOUT")</f>
        <v>OK</v>
      </c>
    </row>
    <row r="2080" spans="1:9" x14ac:dyDescent="0.3">
      <c r="A2080" s="2">
        <v>45828</v>
      </c>
      <c r="B2080" t="str">
        <f>TEXT(A2080,"mmmm ")</f>
        <v xml:space="preserve">juni </v>
      </c>
      <c r="C2080">
        <v>-32.950000000000003</v>
      </c>
      <c r="D2080" t="s">
        <v>3</v>
      </c>
      <c r="F2080" t="s">
        <v>18</v>
      </c>
      <c r="G2080">
        <f>IF(F2080="Uitgave", -ABS(C2080), ABS(C2080))</f>
        <v>-32.950000000000003</v>
      </c>
      <c r="H2080" t="str">
        <f>VLOOKUP(Tabel1[[#This Row],[categorie]],Lijst!A:B,2,FALSE)</f>
        <v>Vast</v>
      </c>
      <c r="I2080" t="str">
        <f>IF(OR(AND(F2080="Uitgave", C2080&lt;0), AND(F2080="Inkomst", C2080&gt;0)), "OK", "FOUT")</f>
        <v>OK</v>
      </c>
    </row>
    <row r="2081" spans="1:9" x14ac:dyDescent="0.3">
      <c r="A2081" s="2">
        <v>45828</v>
      </c>
      <c r="B2081" t="str">
        <f>TEXT(A2081,"mmmm ")</f>
        <v xml:space="preserve">juni </v>
      </c>
      <c r="C2081">
        <v>-13.79</v>
      </c>
      <c r="D2081" t="s">
        <v>3</v>
      </c>
      <c r="F2081" t="s">
        <v>18</v>
      </c>
      <c r="G2081">
        <f>IF(F2081="Uitgave", -ABS(C2081), ABS(C2081))</f>
        <v>-13.79</v>
      </c>
      <c r="H2081" t="str">
        <f>VLOOKUP(Tabel1[[#This Row],[categorie]],Lijst!A:B,2,FALSE)</f>
        <v>Vast</v>
      </c>
      <c r="I2081" t="str">
        <f>IF(OR(AND(F2081="Uitgave", C2081&lt;0), AND(F2081="Inkomst", C2081&gt;0)), "OK", "FOUT")</f>
        <v>OK</v>
      </c>
    </row>
    <row r="2082" spans="1:9" x14ac:dyDescent="0.3">
      <c r="A2082" s="2">
        <v>45828</v>
      </c>
      <c r="B2082" t="str">
        <f>TEXT(A2082,"mmmm ")</f>
        <v xml:space="preserve">juni </v>
      </c>
      <c r="C2082">
        <v>-53.29</v>
      </c>
      <c r="D2082" t="s">
        <v>28</v>
      </c>
      <c r="F2082" t="s">
        <v>18</v>
      </c>
      <c r="G2082">
        <f>IF(F2082="Uitgave", -ABS(C2082), ABS(C2082))</f>
        <v>-53.29</v>
      </c>
      <c r="H2082" t="str">
        <f>VLOOKUP(Tabel1[[#This Row],[categorie]],Lijst!A:B,2,FALSE)</f>
        <v>Vast</v>
      </c>
      <c r="I2082" t="str">
        <f>IF(OR(AND(F2082="Uitgave", C2082&lt;0), AND(F2082="Inkomst", C2082&gt;0)), "OK", "FOUT")</f>
        <v>OK</v>
      </c>
    </row>
    <row r="2083" spans="1:9" x14ac:dyDescent="0.3">
      <c r="A2083" s="2">
        <v>45828</v>
      </c>
      <c r="B2083" t="str">
        <f>TEXT(A2083,"mmmm ")</f>
        <v xml:space="preserve">juni </v>
      </c>
      <c r="C2083">
        <v>-46.7</v>
      </c>
      <c r="D2083" t="s">
        <v>30</v>
      </c>
      <c r="F2083" t="s">
        <v>18</v>
      </c>
      <c r="G2083">
        <f>IF(F2083="Uitgave", -ABS(C2083), ABS(C2083))</f>
        <v>-46.7</v>
      </c>
      <c r="H2083" t="str">
        <f>VLOOKUP(Tabel1[[#This Row],[categorie]],Lijst!A:B,2,FALSE)</f>
        <v>Vast</v>
      </c>
      <c r="I2083" t="str">
        <f>IF(OR(AND(F2083="Uitgave", C2083&lt;0), AND(F2083="Inkomst", C2083&gt;0)), "OK", "FOUT")</f>
        <v>OK</v>
      </c>
    </row>
    <row r="2084" spans="1:9" x14ac:dyDescent="0.3">
      <c r="A2084" s="2">
        <v>45828</v>
      </c>
      <c r="B2084" t="str">
        <f>TEXT(A2084,"mmmm ")</f>
        <v xml:space="preserve">juni </v>
      </c>
      <c r="C2084">
        <v>-232.8</v>
      </c>
      <c r="D2084" t="s">
        <v>82</v>
      </c>
      <c r="F2084" t="s">
        <v>18</v>
      </c>
      <c r="G2084">
        <f>IF(F2084="Uitgave", -ABS(C2084), ABS(C2084))</f>
        <v>-232.8</v>
      </c>
      <c r="H2084" t="str">
        <f>VLOOKUP(Tabel1[[#This Row],[categorie]],Lijst!A:B,2,FALSE)</f>
        <v>Vast</v>
      </c>
      <c r="I2084" t="str">
        <f>IF(OR(AND(F2084="Uitgave", C2084&lt;0), AND(F2084="Inkomst", C2084&gt;0)), "OK", "FOUT")</f>
        <v>OK</v>
      </c>
    </row>
    <row r="2085" spans="1:9" x14ac:dyDescent="0.3">
      <c r="A2085" s="2">
        <v>45829</v>
      </c>
      <c r="B2085" t="str">
        <f>TEXT(A2085,"mmmm ")</f>
        <v xml:space="preserve">juni </v>
      </c>
      <c r="C2085">
        <v>-5.38</v>
      </c>
      <c r="D2085" t="s">
        <v>3</v>
      </c>
      <c r="F2085" t="s">
        <v>18</v>
      </c>
      <c r="G2085">
        <f>IF(F2085="Uitgave", -ABS(C2085), ABS(C2085))</f>
        <v>-5.38</v>
      </c>
      <c r="H2085" t="str">
        <f>VLOOKUP(Tabel1[[#This Row],[categorie]],Lijst!A:B,2,FALSE)</f>
        <v>Vast</v>
      </c>
      <c r="I2085" t="str">
        <f>IF(OR(AND(F2085="Uitgave", C2085&lt;0), AND(F2085="Inkomst", C2085&gt;0)), "OK", "FOUT")</f>
        <v>OK</v>
      </c>
    </row>
    <row r="2086" spans="1:9" x14ac:dyDescent="0.3">
      <c r="A2086" s="2">
        <v>45829</v>
      </c>
      <c r="B2086" t="str">
        <f>TEXT(A2086,"mmmm ")</f>
        <v xml:space="preserve">juni </v>
      </c>
      <c r="C2086">
        <v>-27.78</v>
      </c>
      <c r="D2086" t="s">
        <v>3</v>
      </c>
      <c r="F2086" t="s">
        <v>18</v>
      </c>
      <c r="G2086">
        <f>IF(F2086="Uitgave", -ABS(C2086), ABS(C2086))</f>
        <v>-27.78</v>
      </c>
      <c r="H2086" t="str">
        <f>VLOOKUP(Tabel1[[#This Row],[categorie]],Lijst!A:B,2,FALSE)</f>
        <v>Vast</v>
      </c>
      <c r="I2086" t="str">
        <f>IF(OR(AND(F2086="Uitgave", C2086&lt;0), AND(F2086="Inkomst", C2086&gt;0)), "OK", "FOUT")</f>
        <v>OK</v>
      </c>
    </row>
    <row r="2087" spans="1:9" x14ac:dyDescent="0.3">
      <c r="A2087" s="2">
        <v>45829</v>
      </c>
      <c r="B2087" t="str">
        <f>TEXT(A2087,"mmmm ")</f>
        <v xml:space="preserve">juni </v>
      </c>
      <c r="C2087">
        <v>-16.79</v>
      </c>
      <c r="D2087" t="s">
        <v>3</v>
      </c>
      <c r="F2087" t="s">
        <v>18</v>
      </c>
      <c r="G2087">
        <f>IF(F2087="Uitgave", -ABS(C2087), ABS(C2087))</f>
        <v>-16.79</v>
      </c>
      <c r="H2087" t="str">
        <f>VLOOKUP(Tabel1[[#This Row],[categorie]],Lijst!A:B,2,FALSE)</f>
        <v>Vast</v>
      </c>
      <c r="I2087" t="str">
        <f>IF(OR(AND(F2087="Uitgave", C2087&lt;0), AND(F2087="Inkomst", C2087&gt;0)), "OK", "FOUT")</f>
        <v>OK</v>
      </c>
    </row>
    <row r="2088" spans="1:9" x14ac:dyDescent="0.3">
      <c r="A2088" s="2">
        <v>45829</v>
      </c>
      <c r="B2088" t="str">
        <f>TEXT(A2088,"mmmm ")</f>
        <v xml:space="preserve">juni </v>
      </c>
      <c r="C2088">
        <v>-57.5</v>
      </c>
      <c r="D2088" t="s">
        <v>3</v>
      </c>
      <c r="F2088" t="s">
        <v>18</v>
      </c>
      <c r="G2088">
        <f>IF(F2088="Uitgave", -ABS(C2088), ABS(C2088))</f>
        <v>-57.5</v>
      </c>
      <c r="H2088" t="str">
        <f>VLOOKUP(Tabel1[[#This Row],[categorie]],Lijst!A:B,2,FALSE)</f>
        <v>Vast</v>
      </c>
      <c r="I2088" t="str">
        <f>IF(OR(AND(F2088="Uitgave", C2088&lt;0), AND(F2088="Inkomst", C2088&gt;0)), "OK", "FOUT")</f>
        <v>OK</v>
      </c>
    </row>
    <row r="2089" spans="1:9" x14ac:dyDescent="0.3">
      <c r="A2089" s="2">
        <v>45829</v>
      </c>
      <c r="B2089" t="str">
        <f>TEXT(A2089,"mmmm ")</f>
        <v xml:space="preserve">juni </v>
      </c>
      <c r="C2089">
        <v>-17.22</v>
      </c>
      <c r="D2089" t="s">
        <v>3</v>
      </c>
      <c r="F2089" t="s">
        <v>18</v>
      </c>
      <c r="G2089">
        <f>IF(F2089="Uitgave", -ABS(C2089), ABS(C2089))</f>
        <v>-17.22</v>
      </c>
      <c r="H2089" t="str">
        <f>VLOOKUP(Tabel1[[#This Row],[categorie]],Lijst!A:B,2,FALSE)</f>
        <v>Vast</v>
      </c>
      <c r="I2089" t="str">
        <f>IF(OR(AND(F2089="Uitgave", C2089&lt;0), AND(F2089="Inkomst", C2089&gt;0)), "OK", "FOUT")</f>
        <v>OK</v>
      </c>
    </row>
    <row r="2090" spans="1:9" x14ac:dyDescent="0.3">
      <c r="A2090" s="2">
        <v>45829</v>
      </c>
      <c r="B2090" t="str">
        <f>TEXT(A2090,"mmmm ")</f>
        <v xml:space="preserve">juni </v>
      </c>
      <c r="C2090">
        <v>-42.15</v>
      </c>
      <c r="D2090" t="s">
        <v>56</v>
      </c>
      <c r="F2090" t="s">
        <v>18</v>
      </c>
      <c r="G2090">
        <f>IF(F2090="Uitgave", -ABS(C2090), ABS(C2090))</f>
        <v>-42.15</v>
      </c>
      <c r="H2090" t="str">
        <f>VLOOKUP(Tabel1[[#This Row],[categorie]],Lijst!A:B,2,FALSE)</f>
        <v>Variabel</v>
      </c>
      <c r="I2090" t="str">
        <f>IF(OR(AND(F2090="Uitgave", C2090&lt;0), AND(F2090="Inkomst", C2090&gt;0)), "OK", "FOUT")</f>
        <v>OK</v>
      </c>
    </row>
    <row r="2091" spans="1:9" x14ac:dyDescent="0.3">
      <c r="A2091" s="2">
        <v>45829</v>
      </c>
      <c r="B2091" t="str">
        <f>TEXT(A2091,"mmmm ")</f>
        <v xml:space="preserve">juni </v>
      </c>
      <c r="C2091">
        <v>-16.579999999999998</v>
      </c>
      <c r="D2091" t="s">
        <v>53</v>
      </c>
      <c r="F2091" t="s">
        <v>18</v>
      </c>
      <c r="G2091">
        <f>IF(F2091="Uitgave", -ABS(C2091), ABS(C2091))</f>
        <v>-16.579999999999998</v>
      </c>
      <c r="H2091" t="str">
        <f>VLOOKUP(Tabel1[[#This Row],[categorie]],Lijst!A:B,2,FALSE)</f>
        <v>Variabel</v>
      </c>
      <c r="I2091" t="str">
        <f>IF(OR(AND(F2091="Uitgave", C2091&lt;0), AND(F2091="Inkomst", C2091&gt;0)), "OK", "FOUT")</f>
        <v>OK</v>
      </c>
    </row>
    <row r="2092" spans="1:9" x14ac:dyDescent="0.3">
      <c r="A2092" s="2">
        <v>45829</v>
      </c>
      <c r="B2092" t="str">
        <f>TEXT(A2092,"mmmm ")</f>
        <v xml:space="preserve">juni </v>
      </c>
      <c r="C2092">
        <v>-2.19</v>
      </c>
      <c r="D2092" t="s">
        <v>3</v>
      </c>
      <c r="F2092" t="s">
        <v>18</v>
      </c>
      <c r="G2092">
        <f>IF(F2092="Uitgave", -ABS(C2092), ABS(C2092))</f>
        <v>-2.19</v>
      </c>
      <c r="H2092" t="str">
        <f>VLOOKUP(Tabel1[[#This Row],[categorie]],Lijst!A:B,2,FALSE)</f>
        <v>Vast</v>
      </c>
      <c r="I2092" t="str">
        <f>IF(OR(AND(F2092="Uitgave", C2092&lt;0), AND(F2092="Inkomst", C2092&gt;0)), "OK", "FOUT")</f>
        <v>OK</v>
      </c>
    </row>
    <row r="2093" spans="1:9" x14ac:dyDescent="0.3">
      <c r="A2093" s="2">
        <v>45829</v>
      </c>
      <c r="B2093" t="str">
        <f>TEXT(A2093,"mmmm ")</f>
        <v xml:space="preserve">juni </v>
      </c>
      <c r="C2093">
        <v>-32.81</v>
      </c>
      <c r="D2093" t="s">
        <v>62</v>
      </c>
      <c r="F2093" t="s">
        <v>18</v>
      </c>
      <c r="G2093">
        <f>IF(F2093="Uitgave", -ABS(C2093), ABS(C2093))</f>
        <v>-32.81</v>
      </c>
      <c r="H2093" t="str">
        <f>VLOOKUP(Tabel1[[#This Row],[categorie]],Lijst!A:B,2,FALSE)</f>
        <v>Variabel</v>
      </c>
      <c r="I2093" t="str">
        <f>IF(OR(AND(F2093="Uitgave", C2093&lt;0), AND(F2093="Inkomst", C2093&gt;0)), "OK", "FOUT")</f>
        <v>OK</v>
      </c>
    </row>
    <row r="2094" spans="1:9" x14ac:dyDescent="0.3">
      <c r="A2094" s="2">
        <v>45829</v>
      </c>
      <c r="B2094" t="str">
        <f>TEXT(A2094,"mmmm ")</f>
        <v xml:space="preserve">juni </v>
      </c>
      <c r="C2094">
        <v>-48.99</v>
      </c>
      <c r="D2094" t="s">
        <v>45</v>
      </c>
      <c r="F2094" t="s">
        <v>18</v>
      </c>
      <c r="G2094">
        <f>IF(F2094="Uitgave", -ABS(C2094), ABS(C2094))</f>
        <v>-48.99</v>
      </c>
      <c r="H2094" t="str">
        <f>VLOOKUP(Tabel1[[#This Row],[categorie]],Lijst!A:B,2,FALSE)</f>
        <v>Variabel</v>
      </c>
      <c r="I2094" t="str">
        <f>IF(OR(AND(F2094="Uitgave", C2094&lt;0), AND(F2094="Inkomst", C2094&gt;0)), "OK", "FOUT")</f>
        <v>OK</v>
      </c>
    </row>
    <row r="2095" spans="1:9" x14ac:dyDescent="0.3">
      <c r="A2095" s="2">
        <v>45830</v>
      </c>
      <c r="B2095" t="str">
        <f>TEXT(A2095,"mmmm ")</f>
        <v xml:space="preserve">juni </v>
      </c>
      <c r="C2095">
        <v>-9.6300000000000008</v>
      </c>
      <c r="D2095" t="s">
        <v>3</v>
      </c>
      <c r="F2095" t="s">
        <v>18</v>
      </c>
      <c r="G2095">
        <f>IF(F2095="Uitgave", -ABS(C2095), ABS(C2095))</f>
        <v>-9.6300000000000008</v>
      </c>
      <c r="H2095" t="str">
        <f>VLOOKUP(Tabel1[[#This Row],[categorie]],Lijst!A:B,2,FALSE)</f>
        <v>Vast</v>
      </c>
      <c r="I2095" t="str">
        <f>IF(OR(AND(F2095="Uitgave", C2095&lt;0), AND(F2095="Inkomst", C2095&gt;0)), "OK", "FOUT")</f>
        <v>OK</v>
      </c>
    </row>
    <row r="2096" spans="1:9" x14ac:dyDescent="0.3">
      <c r="A2096" s="2">
        <v>45830</v>
      </c>
      <c r="B2096" t="str">
        <f>TEXT(A2096,"mmmm ")</f>
        <v xml:space="preserve">juni </v>
      </c>
      <c r="C2096">
        <v>-12.53</v>
      </c>
      <c r="D2096" t="s">
        <v>3</v>
      </c>
      <c r="F2096" t="s">
        <v>18</v>
      </c>
      <c r="G2096">
        <f>IF(F2096="Uitgave", -ABS(C2096), ABS(C2096))</f>
        <v>-12.53</v>
      </c>
      <c r="H2096" t="str">
        <f>VLOOKUP(Tabel1[[#This Row],[categorie]],Lijst!A:B,2,FALSE)</f>
        <v>Vast</v>
      </c>
      <c r="I2096" t="str">
        <f>IF(OR(AND(F2096="Uitgave", C2096&lt;0), AND(F2096="Inkomst", C2096&gt;0)), "OK", "FOUT")</f>
        <v>OK</v>
      </c>
    </row>
    <row r="2097" spans="1:9" x14ac:dyDescent="0.3">
      <c r="A2097" s="2">
        <v>45830</v>
      </c>
      <c r="B2097" t="str">
        <f>TEXT(A2097,"mmmm ")</f>
        <v xml:space="preserve">juni </v>
      </c>
      <c r="C2097">
        <v>-310.06</v>
      </c>
      <c r="D2097" t="s">
        <v>29</v>
      </c>
      <c r="F2097" t="s">
        <v>18</v>
      </c>
      <c r="G2097">
        <f>IF(F2097="Uitgave", -ABS(C2097), ABS(C2097))</f>
        <v>-310.06</v>
      </c>
      <c r="H2097" t="str">
        <f>VLOOKUP(Tabel1[[#This Row],[categorie]],Lijst!A:B,2,FALSE)</f>
        <v>Vast</v>
      </c>
      <c r="I2097" t="str">
        <f>IF(OR(AND(F2097="Uitgave", C2097&lt;0), AND(F2097="Inkomst", C2097&gt;0)), "OK", "FOUT")</f>
        <v>OK</v>
      </c>
    </row>
    <row r="2098" spans="1:9" x14ac:dyDescent="0.3">
      <c r="A2098" s="2">
        <v>45830</v>
      </c>
      <c r="B2098" t="str">
        <f>TEXT(A2098,"mmmm ")</f>
        <v xml:space="preserve">juni </v>
      </c>
      <c r="C2098">
        <v>-3.9</v>
      </c>
      <c r="D2098" t="s">
        <v>3</v>
      </c>
      <c r="F2098" t="s">
        <v>18</v>
      </c>
      <c r="G2098">
        <f>IF(F2098="Uitgave", -ABS(C2098), ABS(C2098))</f>
        <v>-3.9</v>
      </c>
      <c r="H2098" t="str">
        <f>VLOOKUP(Tabel1[[#This Row],[categorie]],Lijst!A:B,2,FALSE)</f>
        <v>Vast</v>
      </c>
      <c r="I2098" t="str">
        <f>IF(OR(AND(F2098="Uitgave", C2098&lt;0), AND(F2098="Inkomst", C2098&gt;0)), "OK", "FOUT")</f>
        <v>OK</v>
      </c>
    </row>
    <row r="2099" spans="1:9" x14ac:dyDescent="0.3">
      <c r="A2099" s="2">
        <v>45831</v>
      </c>
      <c r="B2099" t="str">
        <f>TEXT(A2099,"mmmm ")</f>
        <v xml:space="preserve">juni </v>
      </c>
      <c r="C2099">
        <v>209.75</v>
      </c>
      <c r="D2099" t="s">
        <v>82</v>
      </c>
      <c r="F2099" t="s">
        <v>17</v>
      </c>
      <c r="G2099">
        <f>IF(F2099="Uitgave", -ABS(C2099), ABS(C2099))</f>
        <v>209.75</v>
      </c>
      <c r="H2099" t="str">
        <f>VLOOKUP(Tabel1[[#This Row],[categorie]],Lijst!A:B,2,FALSE)</f>
        <v>Vast</v>
      </c>
      <c r="I2099" t="str">
        <f>IF(OR(AND(F2099="Uitgave", C2099&lt;0), AND(F2099="Inkomst", C2099&gt;0)), "OK", "FOUT")</f>
        <v>OK</v>
      </c>
    </row>
    <row r="2100" spans="1:9" x14ac:dyDescent="0.3">
      <c r="A2100" s="2">
        <v>45831</v>
      </c>
      <c r="B2100" t="str">
        <f>TEXT(A2100,"mmmm ")</f>
        <v xml:space="preserve">juni </v>
      </c>
      <c r="C2100">
        <v>-4</v>
      </c>
      <c r="D2100" t="s">
        <v>82</v>
      </c>
      <c r="F2100" t="s">
        <v>18</v>
      </c>
      <c r="G2100">
        <f>IF(F2100="Uitgave", -ABS(C2100), ABS(C2100))</f>
        <v>-4</v>
      </c>
      <c r="H2100" t="str">
        <f>VLOOKUP(Tabel1[[#This Row],[categorie]],Lijst!A:B,2,FALSE)</f>
        <v>Vast</v>
      </c>
      <c r="I2100" t="str">
        <f>IF(OR(AND(F2100="Uitgave", C2100&lt;0), AND(F2100="Inkomst", C2100&gt;0)), "OK", "FOUT")</f>
        <v>OK</v>
      </c>
    </row>
    <row r="2101" spans="1:9" x14ac:dyDescent="0.3">
      <c r="A2101" s="2">
        <v>45831</v>
      </c>
      <c r="B2101" t="str">
        <f>TEXT(A2101,"mmmm ")</f>
        <v xml:space="preserve">juni </v>
      </c>
      <c r="C2101">
        <v>-9.6999999999999993</v>
      </c>
      <c r="D2101" t="s">
        <v>3</v>
      </c>
      <c r="F2101" t="s">
        <v>18</v>
      </c>
      <c r="G2101">
        <f>IF(F2101="Uitgave", -ABS(C2101), ABS(C2101))</f>
        <v>-9.6999999999999993</v>
      </c>
      <c r="H2101" t="str">
        <f>VLOOKUP(Tabel1[[#This Row],[categorie]],Lijst!A:B,2,FALSE)</f>
        <v>Vast</v>
      </c>
      <c r="I2101" t="str">
        <f>IF(OR(AND(F2101="Uitgave", C2101&lt;0), AND(F2101="Inkomst", C2101&gt;0)), "OK", "FOUT")</f>
        <v>OK</v>
      </c>
    </row>
    <row r="2102" spans="1:9" x14ac:dyDescent="0.3">
      <c r="A2102" s="2">
        <v>45831</v>
      </c>
      <c r="B2102" t="str">
        <f>TEXT(A2102,"mmmm ")</f>
        <v xml:space="preserve">juni </v>
      </c>
      <c r="C2102">
        <v>-12.3</v>
      </c>
      <c r="D2102" t="s">
        <v>3</v>
      </c>
      <c r="F2102" t="s">
        <v>18</v>
      </c>
      <c r="G2102">
        <f>IF(F2102="Uitgave", -ABS(C2102), ABS(C2102))</f>
        <v>-12.3</v>
      </c>
      <c r="H2102" t="str">
        <f>VLOOKUP(Tabel1[[#This Row],[categorie]],Lijst!A:B,2,FALSE)</f>
        <v>Vast</v>
      </c>
      <c r="I2102" t="str">
        <f>IF(OR(AND(F2102="Uitgave", C2102&lt;0), AND(F2102="Inkomst", C2102&gt;0)), "OK", "FOUT")</f>
        <v>OK</v>
      </c>
    </row>
    <row r="2103" spans="1:9" x14ac:dyDescent="0.3">
      <c r="A2103" s="2">
        <v>45831</v>
      </c>
      <c r="B2103" t="str">
        <f>TEXT(A2103,"mmmm ")</f>
        <v xml:space="preserve">juni </v>
      </c>
      <c r="C2103">
        <v>-2.12</v>
      </c>
      <c r="D2103" t="s">
        <v>3</v>
      </c>
      <c r="F2103" t="s">
        <v>18</v>
      </c>
      <c r="G2103">
        <f>IF(F2103="Uitgave", -ABS(C2103), ABS(C2103))</f>
        <v>-2.12</v>
      </c>
      <c r="H2103" t="str">
        <f>VLOOKUP(Tabel1[[#This Row],[categorie]],Lijst!A:B,2,FALSE)</f>
        <v>Vast</v>
      </c>
      <c r="I2103" t="str">
        <f>IF(OR(AND(F2103="Uitgave", C2103&lt;0), AND(F2103="Inkomst", C2103&gt;0)), "OK", "FOUT")</f>
        <v>OK</v>
      </c>
    </row>
    <row r="2104" spans="1:9" x14ac:dyDescent="0.3">
      <c r="A2104" s="2">
        <v>45832</v>
      </c>
      <c r="B2104" t="str">
        <f>TEXT(A2104,"mmmm ")</f>
        <v xml:space="preserve">juni </v>
      </c>
      <c r="C2104">
        <v>-6.58</v>
      </c>
      <c r="D2104" t="s">
        <v>3</v>
      </c>
      <c r="F2104" t="s">
        <v>18</v>
      </c>
      <c r="G2104">
        <f>IF(F2104="Uitgave", -ABS(C2104), ABS(C2104))</f>
        <v>-6.58</v>
      </c>
      <c r="H2104" t="str">
        <f>VLOOKUP(Tabel1[[#This Row],[categorie]],Lijst!A:B,2,FALSE)</f>
        <v>Vast</v>
      </c>
      <c r="I2104" t="str">
        <f>IF(OR(AND(F2104="Uitgave", C2104&lt;0), AND(F2104="Inkomst", C2104&gt;0)), "OK", "FOUT")</f>
        <v>OK</v>
      </c>
    </row>
    <row r="2105" spans="1:9" x14ac:dyDescent="0.3">
      <c r="A2105" s="2">
        <v>45832</v>
      </c>
      <c r="B2105" t="str">
        <f>TEXT(A2105,"mmmm ")</f>
        <v xml:space="preserve">juni </v>
      </c>
      <c r="C2105">
        <v>-4.58</v>
      </c>
      <c r="D2105" t="s">
        <v>3</v>
      </c>
      <c r="F2105" t="s">
        <v>18</v>
      </c>
      <c r="G2105">
        <f>IF(F2105="Uitgave", -ABS(C2105), ABS(C2105))</f>
        <v>-4.58</v>
      </c>
      <c r="H2105" t="str">
        <f>VLOOKUP(Tabel1[[#This Row],[categorie]],Lijst!A:B,2,FALSE)</f>
        <v>Vast</v>
      </c>
      <c r="I2105" t="str">
        <f>IF(OR(AND(F2105="Uitgave", C2105&lt;0), AND(F2105="Inkomst", C2105&gt;0)), "OK", "FOUT")</f>
        <v>OK</v>
      </c>
    </row>
    <row r="2106" spans="1:9" x14ac:dyDescent="0.3">
      <c r="A2106" s="2">
        <v>45832</v>
      </c>
      <c r="B2106" t="str">
        <f>TEXT(A2106,"mmmm ")</f>
        <v xml:space="preserve">juni </v>
      </c>
      <c r="C2106">
        <v>-4.7300000000000004</v>
      </c>
      <c r="D2106" t="s">
        <v>13</v>
      </c>
      <c r="F2106" t="s">
        <v>18</v>
      </c>
      <c r="G2106">
        <f>IF(F2106="Uitgave", -ABS(C2106), ABS(C2106))</f>
        <v>-4.7300000000000004</v>
      </c>
      <c r="H2106" t="str">
        <f>VLOOKUP(Tabel1[[#This Row],[categorie]],Lijst!A:B,2,FALSE)</f>
        <v>Vast</v>
      </c>
      <c r="I2106" t="str">
        <f>IF(OR(AND(F2106="Uitgave", C2106&lt;0), AND(F2106="Inkomst", C2106&gt;0)), "OK", "FOUT")</f>
        <v>OK</v>
      </c>
    </row>
    <row r="2107" spans="1:9" x14ac:dyDescent="0.3">
      <c r="A2107" s="2">
        <v>45832</v>
      </c>
      <c r="B2107" t="str">
        <f>TEXT(A2107,"mmmm ")</f>
        <v xml:space="preserve">juni </v>
      </c>
      <c r="C2107">
        <v>-1.2</v>
      </c>
      <c r="D2107" t="s">
        <v>26</v>
      </c>
      <c r="F2107" t="s">
        <v>18</v>
      </c>
      <c r="G2107">
        <f>IF(F2107="Uitgave", -ABS(C2107), ABS(C2107))</f>
        <v>-1.2</v>
      </c>
      <c r="H2107" t="str">
        <f>VLOOKUP(Tabel1[[#This Row],[categorie]],Lijst!A:B,2,FALSE)</f>
        <v>Variabel</v>
      </c>
      <c r="I2107" t="str">
        <f>IF(OR(AND(F2107="Uitgave", C2107&lt;0), AND(F2107="Inkomst", C2107&gt;0)), "OK", "FOUT")</f>
        <v>OK</v>
      </c>
    </row>
    <row r="2108" spans="1:9" x14ac:dyDescent="0.3">
      <c r="A2108" s="2">
        <v>45832</v>
      </c>
      <c r="B2108" t="str">
        <f>TEXT(A2108,"mmmm ")</f>
        <v xml:space="preserve">juni </v>
      </c>
      <c r="C2108">
        <v>-1.1000000000000001</v>
      </c>
      <c r="D2108" t="s">
        <v>26</v>
      </c>
      <c r="F2108" t="s">
        <v>18</v>
      </c>
      <c r="G2108">
        <f>IF(F2108="Uitgave", -ABS(C2108), ABS(C2108))</f>
        <v>-1.1000000000000001</v>
      </c>
      <c r="H2108" t="str">
        <f>VLOOKUP(Tabel1[[#This Row],[categorie]],Lijst!A:B,2,FALSE)</f>
        <v>Variabel</v>
      </c>
      <c r="I2108" t="str">
        <f>IF(OR(AND(F2108="Uitgave", C2108&lt;0), AND(F2108="Inkomst", C2108&gt;0)), "OK", "FOUT")</f>
        <v>OK</v>
      </c>
    </row>
    <row r="2109" spans="1:9" x14ac:dyDescent="0.3">
      <c r="A2109" s="2">
        <v>45833</v>
      </c>
      <c r="B2109" t="str">
        <f>TEXT(A2109,"mmmm ")</f>
        <v xml:space="preserve">juni </v>
      </c>
      <c r="C2109">
        <v>-38.4</v>
      </c>
      <c r="D2109" t="s">
        <v>9</v>
      </c>
      <c r="F2109" t="s">
        <v>18</v>
      </c>
      <c r="G2109">
        <f>IF(F2109="Uitgave", -ABS(C2109), ABS(C2109))</f>
        <v>-38.4</v>
      </c>
      <c r="H2109" t="str">
        <f>VLOOKUP(Tabel1[[#This Row],[categorie]],Lijst!A:B,2,FALSE)</f>
        <v>Variabel</v>
      </c>
      <c r="I2109" t="str">
        <f>IF(OR(AND(F2109="Uitgave", C2109&lt;0), AND(F2109="Inkomst", C2109&gt;0)), "OK", "FOUT")</f>
        <v>OK</v>
      </c>
    </row>
    <row r="2110" spans="1:9" x14ac:dyDescent="0.3">
      <c r="A2110" s="2">
        <v>45833</v>
      </c>
      <c r="B2110" t="str">
        <f>TEXT(A2110,"mmmm ")</f>
        <v xml:space="preserve">juni </v>
      </c>
      <c r="C2110">
        <v>-13.77</v>
      </c>
      <c r="D2110" t="s">
        <v>3</v>
      </c>
      <c r="F2110" t="s">
        <v>18</v>
      </c>
      <c r="G2110">
        <f>IF(F2110="Uitgave", -ABS(C2110), ABS(C2110))</f>
        <v>-13.77</v>
      </c>
      <c r="H2110" t="str">
        <f>VLOOKUP(Tabel1[[#This Row],[categorie]],Lijst!A:B,2,FALSE)</f>
        <v>Vast</v>
      </c>
      <c r="I2110" t="str">
        <f>IF(OR(AND(F2110="Uitgave", C2110&lt;0), AND(F2110="Inkomst", C2110&gt;0)), "OK", "FOUT")</f>
        <v>OK</v>
      </c>
    </row>
    <row r="2111" spans="1:9" x14ac:dyDescent="0.3">
      <c r="A2111" s="2">
        <v>45833</v>
      </c>
      <c r="B2111" t="str">
        <f>TEXT(A2111,"mmmm ")</f>
        <v xml:space="preserve">juni </v>
      </c>
      <c r="C2111">
        <v>-8.07</v>
      </c>
      <c r="D2111" t="s">
        <v>3</v>
      </c>
      <c r="F2111" t="s">
        <v>18</v>
      </c>
      <c r="G2111">
        <f>IF(F2111="Uitgave", -ABS(C2111), ABS(C2111))</f>
        <v>-8.07</v>
      </c>
      <c r="H2111" t="str">
        <f>VLOOKUP(Tabel1[[#This Row],[categorie]],Lijst!A:B,2,FALSE)</f>
        <v>Vast</v>
      </c>
      <c r="I2111" t="str">
        <f>IF(OR(AND(F2111="Uitgave", C2111&lt;0), AND(F2111="Inkomst", C2111&gt;0)), "OK", "FOUT")</f>
        <v>OK</v>
      </c>
    </row>
    <row r="2112" spans="1:9" x14ac:dyDescent="0.3">
      <c r="A2112" s="2">
        <v>45833</v>
      </c>
      <c r="B2112" t="str">
        <f>TEXT(A2112,"mmmm ")</f>
        <v xml:space="preserve">juni </v>
      </c>
      <c r="C2112">
        <v>-5.96</v>
      </c>
      <c r="D2112" t="s">
        <v>13</v>
      </c>
      <c r="F2112" t="s">
        <v>18</v>
      </c>
      <c r="G2112">
        <f>IF(F2112="Uitgave", -ABS(C2112), ABS(C2112))</f>
        <v>-5.96</v>
      </c>
      <c r="H2112" t="str">
        <f>VLOOKUP(Tabel1[[#This Row],[categorie]],Lijst!A:B,2,FALSE)</f>
        <v>Vast</v>
      </c>
      <c r="I2112" t="str">
        <f>IF(OR(AND(F2112="Uitgave", C2112&lt;0), AND(F2112="Inkomst", C2112&gt;0)), "OK", "FOUT")</f>
        <v>OK</v>
      </c>
    </row>
    <row r="2113" spans="1:9" x14ac:dyDescent="0.3">
      <c r="A2113" s="2">
        <v>45833</v>
      </c>
      <c r="B2113" t="str">
        <f>TEXT(A2113,"mmmm ")</f>
        <v xml:space="preserve">juni </v>
      </c>
      <c r="C2113">
        <v>-5</v>
      </c>
      <c r="D2113" t="s">
        <v>13</v>
      </c>
      <c r="F2113" t="s">
        <v>18</v>
      </c>
      <c r="G2113">
        <f>IF(F2113="Uitgave", -ABS(C2113), ABS(C2113))</f>
        <v>-5</v>
      </c>
      <c r="H2113" t="str">
        <f>VLOOKUP(Tabel1[[#This Row],[categorie]],Lijst!A:B,2,FALSE)</f>
        <v>Vast</v>
      </c>
      <c r="I2113" t="str">
        <f>IF(OR(AND(F2113="Uitgave", C2113&lt;0), AND(F2113="Inkomst", C2113&gt;0)), "OK", "FOUT")</f>
        <v>OK</v>
      </c>
    </row>
    <row r="2114" spans="1:9" x14ac:dyDescent="0.3">
      <c r="A2114" s="2">
        <v>45833</v>
      </c>
      <c r="B2114" t="str">
        <f>TEXT(A2114,"mmmm ")</f>
        <v xml:space="preserve">juni </v>
      </c>
      <c r="C2114">
        <v>-0.9</v>
      </c>
      <c r="D2114" t="s">
        <v>26</v>
      </c>
      <c r="F2114" t="s">
        <v>18</v>
      </c>
      <c r="G2114">
        <f>IF(F2114="Uitgave", -ABS(C2114), ABS(C2114))</f>
        <v>-0.9</v>
      </c>
      <c r="H2114" t="str">
        <f>VLOOKUP(Tabel1[[#This Row],[categorie]],Lijst!A:B,2,FALSE)</f>
        <v>Variabel</v>
      </c>
      <c r="I2114" t="str">
        <f>IF(OR(AND(F2114="Uitgave", C2114&lt;0), AND(F2114="Inkomst", C2114&gt;0)), "OK", "FOUT")</f>
        <v>OK</v>
      </c>
    </row>
    <row r="2115" spans="1:9" x14ac:dyDescent="0.3">
      <c r="A2115" s="2">
        <v>45834</v>
      </c>
      <c r="B2115" t="str">
        <f>TEXT(A2115,"mmmm ")</f>
        <v xml:space="preserve">juni </v>
      </c>
      <c r="C2115">
        <v>-12.25</v>
      </c>
      <c r="D2115" t="s">
        <v>3</v>
      </c>
      <c r="F2115" t="s">
        <v>18</v>
      </c>
      <c r="G2115">
        <f>IF(F2115="Uitgave", -ABS(C2115), ABS(C2115))</f>
        <v>-12.25</v>
      </c>
      <c r="H2115" t="str">
        <f>VLOOKUP(Tabel1[[#This Row],[categorie]],Lijst!A:B,2,FALSE)</f>
        <v>Vast</v>
      </c>
      <c r="I2115" t="str">
        <f>IF(OR(AND(F2115="Uitgave", C2115&lt;0), AND(F2115="Inkomst", C2115&gt;0)), "OK", "FOUT")</f>
        <v>OK</v>
      </c>
    </row>
    <row r="2116" spans="1:9" x14ac:dyDescent="0.3">
      <c r="A2116" s="2">
        <v>45834</v>
      </c>
      <c r="B2116" t="str">
        <f>TEXT(A2116,"mmmm ")</f>
        <v xml:space="preserve">juni </v>
      </c>
      <c r="C2116">
        <v>-9.4700000000000006</v>
      </c>
      <c r="D2116" t="s">
        <v>3</v>
      </c>
      <c r="F2116" t="s">
        <v>18</v>
      </c>
      <c r="G2116">
        <f>IF(F2116="Uitgave", -ABS(C2116), ABS(C2116))</f>
        <v>-9.4700000000000006</v>
      </c>
      <c r="H2116" t="str">
        <f>VLOOKUP(Tabel1[[#This Row],[categorie]],Lijst!A:B,2,FALSE)</f>
        <v>Vast</v>
      </c>
      <c r="I2116" t="str">
        <f>IF(OR(AND(F2116="Uitgave", C2116&lt;0), AND(F2116="Inkomst", C2116&gt;0)), "OK", "FOUT")</f>
        <v>OK</v>
      </c>
    </row>
    <row r="2117" spans="1:9" x14ac:dyDescent="0.3">
      <c r="A2117" s="2">
        <v>45834</v>
      </c>
      <c r="B2117" t="str">
        <f>TEXT(A2117,"mmmm ")</f>
        <v xml:space="preserve">juni </v>
      </c>
      <c r="C2117">
        <v>-22.9</v>
      </c>
      <c r="D2117" t="s">
        <v>78</v>
      </c>
      <c r="F2117" t="s">
        <v>18</v>
      </c>
      <c r="G2117">
        <f>IF(F2117="Uitgave", -ABS(C2117), ABS(C2117))</f>
        <v>-22.9</v>
      </c>
      <c r="H2117" t="str">
        <f>VLOOKUP(Tabel1[[#This Row],[categorie]],Lijst!A:B,2,FALSE)</f>
        <v>Variabel</v>
      </c>
      <c r="I2117" t="str">
        <f>IF(OR(AND(F2117="Uitgave", C2117&lt;0), AND(F2117="Inkomst", C2117&gt;0)), "OK", "FOUT")</f>
        <v>OK</v>
      </c>
    </row>
    <row r="2118" spans="1:9" x14ac:dyDescent="0.3">
      <c r="A2118" s="2">
        <v>45834</v>
      </c>
      <c r="B2118" t="str">
        <f>TEXT(A2118,"mmmm ")</f>
        <v xml:space="preserve">juni </v>
      </c>
      <c r="C2118">
        <v>-1.5</v>
      </c>
      <c r="D2118" t="s">
        <v>26</v>
      </c>
      <c r="F2118" t="s">
        <v>18</v>
      </c>
      <c r="G2118">
        <f>IF(F2118="Uitgave", -ABS(C2118), ABS(C2118))</f>
        <v>-1.5</v>
      </c>
      <c r="H2118" t="str">
        <f>VLOOKUP(Tabel1[[#This Row],[categorie]],Lijst!A:B,2,FALSE)</f>
        <v>Variabel</v>
      </c>
      <c r="I2118" t="str">
        <f>IF(OR(AND(F2118="Uitgave", C2118&lt;0), AND(F2118="Inkomst", C2118&gt;0)), "OK", "FOUT")</f>
        <v>OK</v>
      </c>
    </row>
    <row r="2119" spans="1:9" x14ac:dyDescent="0.3">
      <c r="A2119" s="2">
        <v>45834</v>
      </c>
      <c r="B2119" t="str">
        <f>TEXT(A2119,"mmmm ")</f>
        <v xml:space="preserve">juni </v>
      </c>
      <c r="C2119">
        <v>-1.5</v>
      </c>
      <c r="D2119" t="s">
        <v>26</v>
      </c>
      <c r="F2119" t="s">
        <v>18</v>
      </c>
      <c r="G2119">
        <f>IF(F2119="Uitgave", -ABS(C2119), ABS(C2119))</f>
        <v>-1.5</v>
      </c>
      <c r="H2119" t="str">
        <f>VLOOKUP(Tabel1[[#This Row],[categorie]],Lijst!A:B,2,FALSE)</f>
        <v>Variabel</v>
      </c>
      <c r="I2119" t="str">
        <f>IF(OR(AND(F2119="Uitgave", C2119&lt;0), AND(F2119="Inkomst", C2119&gt;0)), "OK", "FOUT")</f>
        <v>OK</v>
      </c>
    </row>
    <row r="2120" spans="1:9" x14ac:dyDescent="0.3">
      <c r="A2120" s="2">
        <v>45834</v>
      </c>
      <c r="B2120" t="str">
        <f>TEXT(A2120,"mmmm ")</f>
        <v xml:space="preserve">juni </v>
      </c>
      <c r="C2120">
        <v>-150</v>
      </c>
      <c r="D2120" t="s">
        <v>27</v>
      </c>
      <c r="F2120" t="s">
        <v>18</v>
      </c>
      <c r="G2120">
        <f>IF(F2120="Uitgave", -ABS(C2120), ABS(C2120))</f>
        <v>-150</v>
      </c>
      <c r="H2120" t="str">
        <f>VLOOKUP(Tabel1[[#This Row],[categorie]],Lijst!A:B,2,FALSE)</f>
        <v>Variabel</v>
      </c>
      <c r="I2120" t="str">
        <f>IF(OR(AND(F2120="Uitgave", C2120&lt;0), AND(F2120="Inkomst", C2120&gt;0)), "OK", "FOUT")</f>
        <v>OK</v>
      </c>
    </row>
    <row r="2121" spans="1:9" x14ac:dyDescent="0.3">
      <c r="A2121" s="2">
        <v>45834</v>
      </c>
      <c r="B2121" t="str">
        <f>TEXT(A2121,"mmmm ")</f>
        <v xml:space="preserve">juni </v>
      </c>
      <c r="C2121">
        <v>-113.49</v>
      </c>
      <c r="D2121" t="s">
        <v>41</v>
      </c>
      <c r="F2121" t="s">
        <v>18</v>
      </c>
      <c r="G2121">
        <f>IF(F2121="Uitgave", -ABS(C2121), ABS(C2121))</f>
        <v>-113.49</v>
      </c>
      <c r="H2121" t="str">
        <f>VLOOKUP(Tabel1[[#This Row],[categorie]],Lijst!A:B,2,FALSE)</f>
        <v>Vast</v>
      </c>
      <c r="I2121" t="str">
        <f>IF(OR(AND(F2121="Uitgave", C2121&lt;0), AND(F2121="Inkomst", C2121&gt;0)), "OK", "FOUT")</f>
        <v>OK</v>
      </c>
    </row>
    <row r="2122" spans="1:9" x14ac:dyDescent="0.3">
      <c r="A2122" s="2">
        <v>45835</v>
      </c>
      <c r="B2122" t="str">
        <f>TEXT(A2122,"mmmm ")</f>
        <v xml:space="preserve">juni </v>
      </c>
      <c r="C2122">
        <v>-9.19</v>
      </c>
      <c r="D2122" t="s">
        <v>3</v>
      </c>
      <c r="F2122" t="s">
        <v>18</v>
      </c>
      <c r="G2122">
        <f>IF(F2122="Uitgave", -ABS(C2122), ABS(C2122))</f>
        <v>-9.19</v>
      </c>
      <c r="H2122" t="str">
        <f>VLOOKUP(Tabel1[[#This Row],[categorie]],Lijst!A:B,2,FALSE)</f>
        <v>Vast</v>
      </c>
      <c r="I2122" t="str">
        <f>IF(OR(AND(F2122="Uitgave", C2122&lt;0), AND(F2122="Inkomst", C2122&gt;0)), "OK", "FOUT")</f>
        <v>OK</v>
      </c>
    </row>
    <row r="2123" spans="1:9" x14ac:dyDescent="0.3">
      <c r="A2123" s="2">
        <v>45835</v>
      </c>
      <c r="B2123" t="str">
        <f>TEXT(A2123,"mmmm ")</f>
        <v xml:space="preserve">juni </v>
      </c>
      <c r="C2123">
        <v>-14.68</v>
      </c>
      <c r="D2123" t="s">
        <v>55</v>
      </c>
      <c r="F2123" t="s">
        <v>18</v>
      </c>
      <c r="G2123">
        <f>IF(F2123="Uitgave", -ABS(C2123), ABS(C2123))</f>
        <v>-14.68</v>
      </c>
      <c r="H2123" t="str">
        <f>VLOOKUP(Tabel1[[#This Row],[categorie]],Lijst!A:B,2,FALSE)</f>
        <v>Variabel</v>
      </c>
      <c r="I2123" t="str">
        <f>IF(OR(AND(F2123="Uitgave", C2123&lt;0), AND(F2123="Inkomst", C2123&gt;0)), "OK", "FOUT")</f>
        <v>OK</v>
      </c>
    </row>
    <row r="2124" spans="1:9" x14ac:dyDescent="0.3">
      <c r="A2124" s="2">
        <v>45835</v>
      </c>
      <c r="B2124" t="str">
        <f>TEXT(A2124,"mmmm ")</f>
        <v xml:space="preserve">juni </v>
      </c>
      <c r="C2124">
        <v>-69.98</v>
      </c>
      <c r="D2124" t="s">
        <v>48</v>
      </c>
      <c r="F2124" t="s">
        <v>18</v>
      </c>
      <c r="G2124">
        <f>IF(F2124="Uitgave", -ABS(C2124), ABS(C2124))</f>
        <v>-69.98</v>
      </c>
      <c r="H2124" t="str">
        <f>VLOOKUP(Tabel1[[#This Row],[categorie]],Lijst!A:B,2,FALSE)</f>
        <v>Variabel</v>
      </c>
      <c r="I2124" t="str">
        <f>IF(OR(AND(F2124="Uitgave", C2124&lt;0), AND(F2124="Inkomst", C2124&gt;0)), "OK", "FOUT")</f>
        <v>OK</v>
      </c>
    </row>
    <row r="2125" spans="1:9" x14ac:dyDescent="0.3">
      <c r="A2125" s="2">
        <v>45835</v>
      </c>
      <c r="B2125" t="str">
        <f>TEXT(A2125,"mmmm ")</f>
        <v xml:space="preserve">juni </v>
      </c>
      <c r="C2125">
        <v>-14</v>
      </c>
      <c r="D2125" t="s">
        <v>3</v>
      </c>
      <c r="F2125" t="s">
        <v>18</v>
      </c>
      <c r="G2125">
        <f>IF(F2125="Uitgave", -ABS(C2125), ABS(C2125))</f>
        <v>-14</v>
      </c>
      <c r="H2125" t="str">
        <f>VLOOKUP(Tabel1[[#This Row],[categorie]],Lijst!A:B,2,FALSE)</f>
        <v>Vast</v>
      </c>
      <c r="I2125" t="str">
        <f>IF(OR(AND(F2125="Uitgave", C2125&lt;0), AND(F2125="Inkomst", C2125&gt;0)), "OK", "FOUT")</f>
        <v>OK</v>
      </c>
    </row>
    <row r="2126" spans="1:9" x14ac:dyDescent="0.3">
      <c r="A2126" s="2">
        <v>45835</v>
      </c>
      <c r="B2126" t="str">
        <f>TEXT(A2126,"mmmm ")</f>
        <v xml:space="preserve">juni </v>
      </c>
      <c r="C2126">
        <v>-1.5</v>
      </c>
      <c r="D2126" t="s">
        <v>26</v>
      </c>
      <c r="F2126" t="s">
        <v>18</v>
      </c>
      <c r="G2126">
        <f>IF(F2126="Uitgave", -ABS(C2126), ABS(C2126))</f>
        <v>-1.5</v>
      </c>
      <c r="H2126" t="str">
        <f>VLOOKUP(Tabel1[[#This Row],[categorie]],Lijst!A:B,2,FALSE)</f>
        <v>Variabel</v>
      </c>
      <c r="I2126" t="str">
        <f>IF(OR(AND(F2126="Uitgave", C2126&lt;0), AND(F2126="Inkomst", C2126&gt;0)), "OK", "FOUT")</f>
        <v>OK</v>
      </c>
    </row>
    <row r="2127" spans="1:9" x14ac:dyDescent="0.3">
      <c r="A2127" s="2">
        <v>45835</v>
      </c>
      <c r="B2127" t="str">
        <f>TEXT(A2127,"mmmm ")</f>
        <v xml:space="preserve">juni </v>
      </c>
      <c r="C2127">
        <v>-1.5</v>
      </c>
      <c r="D2127" t="s">
        <v>26</v>
      </c>
      <c r="F2127" t="s">
        <v>18</v>
      </c>
      <c r="G2127">
        <f>IF(F2127="Uitgave", -ABS(C2127), ABS(C2127))</f>
        <v>-1.5</v>
      </c>
      <c r="H2127" t="str">
        <f>VLOOKUP(Tabel1[[#This Row],[categorie]],Lijst!A:B,2,FALSE)</f>
        <v>Variabel</v>
      </c>
      <c r="I2127" t="str">
        <f>IF(OR(AND(F2127="Uitgave", C2127&lt;0), AND(F2127="Inkomst", C2127&gt;0)), "OK", "FOUT")</f>
        <v>OK</v>
      </c>
    </row>
    <row r="2128" spans="1:9" x14ac:dyDescent="0.3">
      <c r="A2128" s="2">
        <v>45835</v>
      </c>
      <c r="B2128" t="str">
        <f>TEXT(A2128,"mmmm ")</f>
        <v xml:space="preserve">juni </v>
      </c>
      <c r="C2128">
        <v>-26.07</v>
      </c>
      <c r="D2128" t="s">
        <v>3</v>
      </c>
      <c r="F2128" t="s">
        <v>18</v>
      </c>
      <c r="G2128">
        <f>IF(F2128="Uitgave", -ABS(C2128), ABS(C2128))</f>
        <v>-26.07</v>
      </c>
      <c r="H2128" t="str">
        <f>VLOOKUP(Tabel1[[#This Row],[categorie]],Lijst!A:B,2,FALSE)</f>
        <v>Vast</v>
      </c>
      <c r="I2128" t="str">
        <f>IF(OR(AND(F2128="Uitgave", C2128&lt;0), AND(F2128="Inkomst", C2128&gt;0)), "OK", "FOUT")</f>
        <v>OK</v>
      </c>
    </row>
    <row r="2129" spans="1:9" x14ac:dyDescent="0.3">
      <c r="A2129" s="2">
        <v>45836</v>
      </c>
      <c r="B2129" t="str">
        <f>TEXT(A2129,"mmmm ")</f>
        <v xml:space="preserve">juni </v>
      </c>
      <c r="C2129">
        <v>-11.21</v>
      </c>
      <c r="D2129" t="s">
        <v>3</v>
      </c>
      <c r="F2129" t="s">
        <v>18</v>
      </c>
      <c r="G2129">
        <f>IF(F2129="Uitgave", -ABS(C2129), ABS(C2129))</f>
        <v>-11.21</v>
      </c>
      <c r="H2129" t="str">
        <f>VLOOKUP(Tabel1[[#This Row],[categorie]],Lijst!A:B,2,FALSE)</f>
        <v>Vast</v>
      </c>
      <c r="I2129" t="str">
        <f>IF(OR(AND(F2129="Uitgave", C2129&lt;0), AND(F2129="Inkomst", C2129&gt;0)), "OK", "FOUT")</f>
        <v>OK</v>
      </c>
    </row>
    <row r="2130" spans="1:9" x14ac:dyDescent="0.3">
      <c r="A2130" s="2">
        <v>45836</v>
      </c>
      <c r="B2130" t="str">
        <f>TEXT(A2130,"mmmm ")</f>
        <v xml:space="preserve">juni </v>
      </c>
      <c r="C2130">
        <v>-24.75</v>
      </c>
      <c r="D2130" t="s">
        <v>3</v>
      </c>
      <c r="F2130" t="s">
        <v>18</v>
      </c>
      <c r="G2130">
        <f>IF(F2130="Uitgave", -ABS(C2130), ABS(C2130))</f>
        <v>-24.75</v>
      </c>
      <c r="H2130" t="str">
        <f>VLOOKUP(Tabel1[[#This Row],[categorie]],Lijst!A:B,2,FALSE)</f>
        <v>Vast</v>
      </c>
      <c r="I2130" t="str">
        <f>IF(OR(AND(F2130="Uitgave", C2130&lt;0), AND(F2130="Inkomst", C2130&gt;0)), "OK", "FOUT")</f>
        <v>OK</v>
      </c>
    </row>
    <row r="2131" spans="1:9" x14ac:dyDescent="0.3">
      <c r="A2131" s="2">
        <v>45836</v>
      </c>
      <c r="B2131" t="str">
        <f>TEXT(A2131,"mmmm ")</f>
        <v xml:space="preserve">juni </v>
      </c>
      <c r="C2131">
        <v>-3.19</v>
      </c>
      <c r="D2131" t="s">
        <v>3</v>
      </c>
      <c r="F2131" t="s">
        <v>18</v>
      </c>
      <c r="G2131">
        <f>IF(F2131="Uitgave", -ABS(C2131), ABS(C2131))</f>
        <v>-3.19</v>
      </c>
      <c r="H2131" t="str">
        <f>VLOOKUP(Tabel1[[#This Row],[categorie]],Lijst!A:B,2,FALSE)</f>
        <v>Vast</v>
      </c>
      <c r="I2131" t="str">
        <f>IF(OR(AND(F2131="Uitgave", C2131&lt;0), AND(F2131="Inkomst", C2131&gt;0)), "OK", "FOUT")</f>
        <v>OK</v>
      </c>
    </row>
    <row r="2132" spans="1:9" x14ac:dyDescent="0.3">
      <c r="A2132" s="2">
        <v>45836</v>
      </c>
      <c r="B2132" t="str">
        <f>TEXT(A2132,"mmmm ")</f>
        <v xml:space="preserve">juni </v>
      </c>
      <c r="C2132">
        <v>-11.95</v>
      </c>
      <c r="D2132" t="s">
        <v>3</v>
      </c>
      <c r="F2132" t="s">
        <v>18</v>
      </c>
      <c r="G2132">
        <f>IF(F2132="Uitgave", -ABS(C2132), ABS(C2132))</f>
        <v>-11.95</v>
      </c>
      <c r="H2132" t="str">
        <f>VLOOKUP(Tabel1[[#This Row],[categorie]],Lijst!A:B,2,FALSE)</f>
        <v>Vast</v>
      </c>
      <c r="I2132" t="str">
        <f>IF(OR(AND(F2132="Uitgave", C2132&lt;0), AND(F2132="Inkomst", C2132&gt;0)), "OK", "FOUT")</f>
        <v>OK</v>
      </c>
    </row>
    <row r="2133" spans="1:9" x14ac:dyDescent="0.3">
      <c r="A2133" s="2">
        <v>45837</v>
      </c>
      <c r="B2133" t="str">
        <f>TEXT(A2133,"mmmm ")</f>
        <v xml:space="preserve">juni </v>
      </c>
      <c r="C2133">
        <v>-18</v>
      </c>
      <c r="D2133" t="s">
        <v>21</v>
      </c>
      <c r="F2133" t="s">
        <v>18</v>
      </c>
      <c r="G2133">
        <f>IF(F2133="Uitgave", -ABS(C2133), ABS(C2133))</f>
        <v>-18</v>
      </c>
      <c r="H2133" t="str">
        <f>VLOOKUP(Tabel1[[#This Row],[categorie]],Lijst!A:B,2,FALSE)</f>
        <v>Variabel</v>
      </c>
      <c r="I2133" t="str">
        <f>IF(OR(AND(F2133="Uitgave", C2133&lt;0), AND(F2133="Inkomst", C2133&gt;0)), "OK", "FOUT")</f>
        <v>OK</v>
      </c>
    </row>
    <row r="2134" spans="1:9" x14ac:dyDescent="0.3">
      <c r="A2134" s="2">
        <v>45837</v>
      </c>
      <c r="B2134" t="str">
        <f>TEXT(A2134,"mmmm ")</f>
        <v xml:space="preserve">juni </v>
      </c>
      <c r="C2134">
        <v>-22.03</v>
      </c>
      <c r="D2134" t="s">
        <v>21</v>
      </c>
      <c r="F2134" t="s">
        <v>18</v>
      </c>
      <c r="G2134">
        <f>IF(F2134="Uitgave", -ABS(C2134), ABS(C2134))</f>
        <v>-22.03</v>
      </c>
      <c r="H2134" t="str">
        <f>VLOOKUP(Tabel1[[#This Row],[categorie]],Lijst!A:B,2,FALSE)</f>
        <v>Variabel</v>
      </c>
      <c r="I2134" t="str">
        <f>IF(OR(AND(F2134="Uitgave", C2134&lt;0), AND(F2134="Inkomst", C2134&gt;0)), "OK", "FOUT")</f>
        <v>OK</v>
      </c>
    </row>
    <row r="2135" spans="1:9" x14ac:dyDescent="0.3">
      <c r="A2135" s="2">
        <v>45837</v>
      </c>
      <c r="B2135" t="str">
        <f>TEXT(A2135,"mmmm ")</f>
        <v xml:space="preserve">juni </v>
      </c>
      <c r="C2135">
        <v>-17.350000000000001</v>
      </c>
      <c r="D2135" t="s">
        <v>21</v>
      </c>
      <c r="F2135" t="s">
        <v>18</v>
      </c>
      <c r="G2135">
        <f>IF(F2135="Uitgave", -ABS(C2135), ABS(C2135))</f>
        <v>-17.350000000000001</v>
      </c>
      <c r="H2135" t="str">
        <f>VLOOKUP(Tabel1[[#This Row],[categorie]],Lijst!A:B,2,FALSE)</f>
        <v>Variabel</v>
      </c>
      <c r="I2135" t="str">
        <f>IF(OR(AND(F2135="Uitgave", C2135&lt;0), AND(F2135="Inkomst", C2135&gt;0)), "OK", "FOUT")</f>
        <v>OK</v>
      </c>
    </row>
    <row r="2136" spans="1:9" x14ac:dyDescent="0.3">
      <c r="A2136" s="2">
        <v>45837</v>
      </c>
      <c r="B2136" t="str">
        <f>TEXT(A2136,"mmmm ")</f>
        <v xml:space="preserve">juni </v>
      </c>
      <c r="C2136">
        <v>-30</v>
      </c>
      <c r="D2136" t="s">
        <v>25</v>
      </c>
      <c r="F2136" t="s">
        <v>18</v>
      </c>
      <c r="G2136">
        <f>IF(F2136="Uitgave", -ABS(C2136), ABS(C2136))</f>
        <v>-30</v>
      </c>
      <c r="H2136" t="str">
        <f>VLOOKUP(Tabel1[[#This Row],[categorie]],Lijst!A:B,2,FALSE)</f>
        <v>Variabel</v>
      </c>
      <c r="I2136" t="str">
        <f>IF(OR(AND(F2136="Uitgave", C2136&lt;0), AND(F2136="Inkomst", C2136&gt;0)), "OK", "FOUT")</f>
        <v>OK</v>
      </c>
    </row>
    <row r="2137" spans="1:9" x14ac:dyDescent="0.3">
      <c r="A2137" s="2">
        <v>45838</v>
      </c>
      <c r="B2137" t="str">
        <f>TEXT(A2137,"mmmm ")</f>
        <v xml:space="preserve">juni </v>
      </c>
      <c r="C2137">
        <v>-240</v>
      </c>
      <c r="D2137" t="s">
        <v>82</v>
      </c>
      <c r="F2137" t="s">
        <v>18</v>
      </c>
      <c r="G2137">
        <f>IF(F2137="Uitgave", -ABS(C2137), ABS(C2137))</f>
        <v>-240</v>
      </c>
      <c r="H2137" t="str">
        <f>VLOOKUP(Tabel1[[#This Row],[categorie]],Lijst!A:B,2,FALSE)</f>
        <v>Vast</v>
      </c>
      <c r="I2137" t="str">
        <f>IF(OR(AND(F2137="Uitgave", C2137&lt;0), AND(F2137="Inkomst", C2137&gt;0)), "OK", "FOUT")</f>
        <v>OK</v>
      </c>
    </row>
    <row r="2138" spans="1:9" x14ac:dyDescent="0.3">
      <c r="A2138" s="2">
        <v>45838</v>
      </c>
      <c r="B2138" t="str">
        <f>TEXT(A2138,"mmmm ")</f>
        <v xml:space="preserve">juni </v>
      </c>
      <c r="C2138">
        <v>-1.5</v>
      </c>
      <c r="D2138" t="s">
        <v>19</v>
      </c>
      <c r="F2138" t="s">
        <v>18</v>
      </c>
      <c r="G2138">
        <f>IF(F2138="Uitgave", -ABS(C2138), ABS(C2138))</f>
        <v>-1.5</v>
      </c>
      <c r="H2138" t="str">
        <f>VLOOKUP(Tabel1[[#This Row],[categorie]],Lijst!A:B,2,FALSE)</f>
        <v>Vast</v>
      </c>
      <c r="I2138" t="str">
        <f>IF(OR(AND(F2138="Uitgave", C2138&lt;0), AND(F2138="Inkomst", C2138&gt;0)), "OK", "FOUT")</f>
        <v>OK</v>
      </c>
    </row>
    <row r="2139" spans="1:9" x14ac:dyDescent="0.3">
      <c r="A2139" s="2">
        <v>45838</v>
      </c>
      <c r="B2139" t="str">
        <f>TEXT(A2139,"mmmm ")</f>
        <v xml:space="preserve">juni </v>
      </c>
      <c r="C2139">
        <v>-3.35</v>
      </c>
      <c r="D2139" t="s">
        <v>22</v>
      </c>
      <c r="F2139" t="s">
        <v>18</v>
      </c>
      <c r="G2139">
        <f>IF(F2139="Uitgave", -ABS(C2139), ABS(C2139))</f>
        <v>-3.35</v>
      </c>
      <c r="H2139" t="str">
        <f>VLOOKUP(Tabel1[[#This Row],[categorie]],Lijst!A:B,2,FALSE)</f>
        <v>Variabel</v>
      </c>
      <c r="I2139" t="str">
        <f>IF(OR(AND(F2139="Uitgave", C2139&lt;0), AND(F2139="Inkomst", C2139&gt;0)), "OK", "FOUT")</f>
        <v>OK</v>
      </c>
    </row>
    <row r="2140" spans="1:9" x14ac:dyDescent="0.3">
      <c r="A2140" s="2">
        <v>45838</v>
      </c>
      <c r="B2140" t="str">
        <f>TEXT(A2140,"mmmm ")</f>
        <v xml:space="preserve">juni </v>
      </c>
      <c r="C2140">
        <v>-44.64</v>
      </c>
      <c r="D2140" t="str" cm="1">
        <f t="array" ref="D2140">IFERROR(
  _xlfn.XLOOKUP(TRUE, ISNUMBER(FIND(Trefwoorden!$A$2:$A$99, E2140)), Trefwoorden!$B$2:$B$99),
  "Onbekend"
)</f>
        <v>Hospitalisatie</v>
      </c>
      <c r="E2140" t="s">
        <v>139</v>
      </c>
      <c r="F2140" t="s">
        <v>18</v>
      </c>
      <c r="G2140">
        <f>IF(F2140="Uitgave", -ABS(C2140), ABS(C2140))</f>
        <v>-44.64</v>
      </c>
      <c r="H2140" t="str">
        <f>VLOOKUP(Tabel1[[#This Row],[categorie]],Lijst!A:B,2,FALSE)</f>
        <v>Vast</v>
      </c>
      <c r="I2140" t="str">
        <f>IF(OR(AND(F2140="Uitgave", C2140&lt;0), AND(F2140="Inkomst", C2140&gt;0)), "OK", "FOUT")</f>
        <v>OK</v>
      </c>
    </row>
    <row r="2141" spans="1:9" x14ac:dyDescent="0.3">
      <c r="A2141" s="2">
        <v>45838</v>
      </c>
      <c r="B2141" t="str">
        <f>TEXT(A2141,"mmmm ")</f>
        <v xml:space="preserve">juni </v>
      </c>
      <c r="C2141">
        <v>-74.430000000000007</v>
      </c>
      <c r="D2141" t="s">
        <v>23</v>
      </c>
      <c r="F2141" t="s">
        <v>18</v>
      </c>
      <c r="G2141">
        <f>IF(F2141="Uitgave", -ABS(C2141), ABS(C2141))</f>
        <v>-74.430000000000007</v>
      </c>
      <c r="H2141" t="str">
        <f>VLOOKUP(Tabel1[[#This Row],[categorie]],Lijst!A:B,2,FALSE)</f>
        <v>Vast</v>
      </c>
      <c r="I2141" t="str">
        <f>IF(OR(AND(F2141="Uitgave", C2141&lt;0), AND(F2141="Inkomst", C2141&gt;0)), "OK", "FOUT")</f>
        <v>OK</v>
      </c>
    </row>
    <row r="2142" spans="1:9" x14ac:dyDescent="0.3">
      <c r="A2142" s="2">
        <v>45838</v>
      </c>
      <c r="B2142" t="str">
        <f>TEXT(A2142,"mmmm ")</f>
        <v xml:space="preserve">juni </v>
      </c>
      <c r="C2142">
        <v>-443.03</v>
      </c>
      <c r="D2142" t="s">
        <v>73</v>
      </c>
      <c r="F2142" t="s">
        <v>18</v>
      </c>
      <c r="G2142">
        <f>IF(F2142="Uitgave", -ABS(C2142), ABS(C2142))</f>
        <v>-443.03</v>
      </c>
      <c r="H2142" t="str">
        <f>VLOOKUP(Tabel1[[#This Row],[categorie]],Lijst!A:B,2,FALSE)</f>
        <v>Vast</v>
      </c>
      <c r="I2142" t="str">
        <f>IF(OR(AND(F2142="Uitgave", C2142&lt;0), AND(F2142="Inkomst", C2142&gt;0)), "OK", "FOUT")</f>
        <v>OK</v>
      </c>
    </row>
    <row r="2143" spans="1:9" x14ac:dyDescent="0.3">
      <c r="A2143" s="2">
        <v>45838</v>
      </c>
      <c r="B2143" t="str">
        <f>TEXT(A2143,"mmmm ")</f>
        <v xml:space="preserve">juni </v>
      </c>
      <c r="C2143">
        <v>-7.49</v>
      </c>
      <c r="D2143" t="s">
        <v>3</v>
      </c>
      <c r="F2143" t="s">
        <v>18</v>
      </c>
      <c r="G2143">
        <f>IF(F2143="Uitgave", -ABS(C2143), ABS(C2143))</f>
        <v>-7.49</v>
      </c>
      <c r="H2143" t="str">
        <f>VLOOKUP(Tabel1[[#This Row],[categorie]],Lijst!A:B,2,FALSE)</f>
        <v>Vast</v>
      </c>
      <c r="I2143" t="str">
        <f>IF(OR(AND(F2143="Uitgave", C2143&lt;0), AND(F2143="Inkomst", C2143&gt;0)), "OK", "FOUT")</f>
        <v>OK</v>
      </c>
    </row>
    <row r="2144" spans="1:9" x14ac:dyDescent="0.3">
      <c r="A2144" s="2">
        <v>45838</v>
      </c>
      <c r="B2144" t="str">
        <f>TEXT(A2144,"mmmm ")</f>
        <v xml:space="preserve">juni </v>
      </c>
      <c r="C2144">
        <v>8</v>
      </c>
      <c r="D2144" t="s">
        <v>75</v>
      </c>
      <c r="F2144" t="s">
        <v>17</v>
      </c>
      <c r="G2144">
        <f>IF(F2144="Uitgave", -ABS(C2144), ABS(C2144))</f>
        <v>8</v>
      </c>
      <c r="H2144" t="str">
        <f>VLOOKUP(Tabel1[[#This Row],[categorie]],Lijst!A:B,2,FALSE)</f>
        <v>Variabel</v>
      </c>
      <c r="I2144" t="str">
        <f>IF(OR(AND(F2144="Uitgave", C2144&lt;0), AND(F2144="Inkomst", C2144&gt;0)), "OK", "FOUT")</f>
        <v>OK</v>
      </c>
    </row>
    <row r="2145" spans="1:9" x14ac:dyDescent="0.3">
      <c r="A2145" s="2">
        <v>45838</v>
      </c>
      <c r="B2145" t="str">
        <f>TEXT(A2145,"mmmm ")</f>
        <v xml:space="preserve">juni </v>
      </c>
      <c r="C2145">
        <v>-143.09</v>
      </c>
      <c r="D2145" t="s">
        <v>73</v>
      </c>
      <c r="F2145" t="s">
        <v>18</v>
      </c>
      <c r="G2145">
        <f>IF(F2145="Uitgave", -ABS(C2145), ABS(C2145))</f>
        <v>-143.09</v>
      </c>
      <c r="H2145" t="str">
        <f>VLOOKUP(Tabel1[[#This Row],[categorie]],Lijst!A:B,2,FALSE)</f>
        <v>Vast</v>
      </c>
      <c r="I2145" t="str">
        <f>IF(OR(AND(F2145="Uitgave", C2145&lt;0), AND(F2145="Inkomst", C2145&gt;0)), "OK", "FOUT")</f>
        <v>OK</v>
      </c>
    </row>
    <row r="2146" spans="1:9" x14ac:dyDescent="0.3">
      <c r="A2146" s="2">
        <v>45838</v>
      </c>
      <c r="B2146" t="str">
        <f>TEXT(A2146,"mmmm ")</f>
        <v xml:space="preserve">juni </v>
      </c>
      <c r="C2146">
        <v>-46.65</v>
      </c>
      <c r="D2146" t="s">
        <v>72</v>
      </c>
      <c r="F2146" t="str">
        <f>VLOOKUP(Tabel1[[#This Row],[categorie]],Lijst!A:C,3,FALSE)</f>
        <v>Uitgave</v>
      </c>
      <c r="G2146">
        <f>IF(F2146="Uitgave", -ABS(C2146), ABS(C2146))</f>
        <v>-46.65</v>
      </c>
      <c r="H2146" t="str">
        <f>VLOOKUP(Tabel1[[#This Row],[categorie]],Lijst!A:B,2,FALSE)</f>
        <v>Variabel</v>
      </c>
      <c r="I2146" t="str">
        <f>IF(OR(AND(F2146="Uitgave", C2146&lt;0), AND(F2146="Inkomst", C2146&gt;0)), "OK", "FOUT")</f>
        <v>OK</v>
      </c>
    </row>
    <row r="2147" spans="1:9" x14ac:dyDescent="0.3">
      <c r="A2147" s="2">
        <v>45838</v>
      </c>
      <c r="B2147" t="str">
        <f>TEXT(A2147,"mmmm ")</f>
        <v xml:space="preserve">juni </v>
      </c>
      <c r="C2147">
        <v>-2.19</v>
      </c>
      <c r="D2147" t="s">
        <v>3</v>
      </c>
      <c r="F2147" t="str">
        <f>VLOOKUP(Tabel1[[#This Row],[categorie]],Lijst!A:C,3,FALSE)</f>
        <v>Uitgave</v>
      </c>
      <c r="G2147">
        <f>IF(F2147="Uitgave", -ABS(C2147), ABS(C2147))</f>
        <v>-2.19</v>
      </c>
      <c r="H2147" t="str">
        <f>VLOOKUP(Tabel1[[#This Row],[categorie]],Lijst!A:B,2,FALSE)</f>
        <v>Vast</v>
      </c>
      <c r="I2147" t="str">
        <f>IF(OR(AND(F2147="Uitgave", C2147&lt;0), AND(F2147="Inkomst", C2147&gt;0)), "OK", "FOUT")</f>
        <v>OK</v>
      </c>
    </row>
    <row r="2148" spans="1:9" x14ac:dyDescent="0.3">
      <c r="A2148" s="2">
        <v>45838</v>
      </c>
      <c r="B2148" t="str">
        <f>TEXT(A2148,"mmmm ")</f>
        <v xml:space="preserve">juni </v>
      </c>
      <c r="C2148">
        <v>-19.64</v>
      </c>
      <c r="D2148" t="s">
        <v>3</v>
      </c>
      <c r="F2148" t="str">
        <f>VLOOKUP(Tabel1[[#This Row],[categorie]],Lijst!A:C,3,FALSE)</f>
        <v>Uitgave</v>
      </c>
      <c r="G2148">
        <f>IF(F2148="Uitgave", -ABS(C2148), ABS(C2148))</f>
        <v>-19.64</v>
      </c>
      <c r="H2148" t="str">
        <f>VLOOKUP(Tabel1[[#This Row],[categorie]],Lijst!A:B,2,FALSE)</f>
        <v>Vast</v>
      </c>
      <c r="I2148" t="str">
        <f>IF(OR(AND(F2148="Uitgave", C2148&lt;0), AND(F2148="Inkomst", C2148&gt;0)), "OK", "FOUT")</f>
        <v>OK</v>
      </c>
    </row>
    <row r="2149" spans="1:9" x14ac:dyDescent="0.3">
      <c r="A2149" s="2">
        <v>45838</v>
      </c>
      <c r="B2149" t="str">
        <f>TEXT(A2149,"mmmm ")</f>
        <v xml:space="preserve">juni </v>
      </c>
      <c r="C2149">
        <v>-7.63</v>
      </c>
      <c r="D2149" t="s">
        <v>3</v>
      </c>
      <c r="F2149" t="str">
        <f>VLOOKUP(Tabel1[[#This Row],[categorie]],Lijst!A:C,3,FALSE)</f>
        <v>Uitgave</v>
      </c>
      <c r="G2149">
        <f>IF(F2149="Uitgave", -ABS(C2149), ABS(C2149))</f>
        <v>-7.63</v>
      </c>
      <c r="H2149" t="str">
        <f>VLOOKUP(Tabel1[[#This Row],[categorie]],Lijst!A:B,2,FALSE)</f>
        <v>Vast</v>
      </c>
      <c r="I2149" t="str">
        <f>IF(OR(AND(F2149="Uitgave", C2149&lt;0), AND(F2149="Inkomst", C2149&gt;0)), "OK", "FOUT")</f>
        <v>OK</v>
      </c>
    </row>
    <row r="2150" spans="1:9" x14ac:dyDescent="0.3">
      <c r="A2150" s="2">
        <v>45839</v>
      </c>
      <c r="B2150" t="str">
        <f>TEXT(A2150,"mmmm ")</f>
        <v xml:space="preserve">juli </v>
      </c>
      <c r="C2150">
        <v>2376.23</v>
      </c>
      <c r="D2150" t="s">
        <v>83</v>
      </c>
      <c r="F2150" t="s">
        <v>17</v>
      </c>
      <c r="G2150">
        <f>IF(F2150="Uitgave", -ABS(C2150), ABS(C2150))</f>
        <v>2376.23</v>
      </c>
      <c r="H2150" t="str">
        <f>VLOOKUP(Tabel1[[#This Row],[categorie]],Lijst!A:B,2,FALSE)</f>
        <v>Inkomsten</v>
      </c>
      <c r="I2150" t="str">
        <f>IF(OR(AND(F2150="Uitgave", C2150&lt;0), AND(F2150="Inkomst", C2150&gt;0)), "OK", "FOUT")</f>
        <v>OK</v>
      </c>
    </row>
    <row r="2151" spans="1:9" x14ac:dyDescent="0.3">
      <c r="A2151" s="2">
        <v>45839</v>
      </c>
      <c r="B2151" t="str">
        <f>TEXT(A2151,"mmmm ")</f>
        <v xml:space="preserve">juli </v>
      </c>
      <c r="C2151">
        <v>2663.51</v>
      </c>
      <c r="D2151" t="s">
        <v>83</v>
      </c>
      <c r="F2151" t="s">
        <v>17</v>
      </c>
      <c r="G2151">
        <f>IF(F2151="Uitgave", -ABS(C2151), ABS(C2151))</f>
        <v>2663.51</v>
      </c>
      <c r="H2151" t="str">
        <f>VLOOKUP(Tabel1[[#This Row],[categorie]],Lijst!A:B,2,FALSE)</f>
        <v>Inkomsten</v>
      </c>
      <c r="I2151" t="str">
        <f>IF(OR(AND(F2151="Uitgave", C2151&lt;0), AND(F2151="Inkomst", C2151&gt;0)), "OK", "FOUT")</f>
        <v>OK</v>
      </c>
    </row>
    <row r="2152" spans="1:9" x14ac:dyDescent="0.3">
      <c r="A2152" s="2">
        <v>45839</v>
      </c>
      <c r="B2152" t="str">
        <f>TEXT(A2152,"mmmm ")</f>
        <v xml:space="preserve">juli </v>
      </c>
      <c r="C2152">
        <v>-19.559999999999999</v>
      </c>
      <c r="D2152" t="s">
        <v>3</v>
      </c>
      <c r="F2152" t="str">
        <f>VLOOKUP(Tabel1[[#This Row],[categorie]],Lijst!A:C,3,FALSE)</f>
        <v>Uitgave</v>
      </c>
      <c r="G2152">
        <f>IF(F2152="Uitgave", -ABS(C2152), ABS(C2152))</f>
        <v>-19.559999999999999</v>
      </c>
      <c r="H2152" t="str">
        <f>VLOOKUP(Tabel1[[#This Row],[categorie]],Lijst!A:B,2,FALSE)</f>
        <v>Vast</v>
      </c>
      <c r="I2152" t="str">
        <f>IF(OR(AND(F2152="Uitgave", C2152&lt;0), AND(F2152="Inkomst", C2152&gt;0)), "OK", "FOUT")</f>
        <v>OK</v>
      </c>
    </row>
    <row r="2153" spans="1:9" x14ac:dyDescent="0.3">
      <c r="A2153" s="2">
        <v>45839</v>
      </c>
      <c r="B2153" t="str">
        <f>TEXT(A2153,"mmmm ")</f>
        <v xml:space="preserve">juli </v>
      </c>
      <c r="C2153">
        <v>-8.58</v>
      </c>
      <c r="D2153" t="s">
        <v>3</v>
      </c>
      <c r="F2153" t="str">
        <f>VLOOKUP(Tabel1[[#This Row],[categorie]],Lijst!A:C,3,FALSE)</f>
        <v>Uitgave</v>
      </c>
      <c r="G2153">
        <f>IF(F2153="Uitgave", -ABS(C2153), ABS(C2153))</f>
        <v>-8.58</v>
      </c>
      <c r="H2153" t="str">
        <f>VLOOKUP(Tabel1[[#This Row],[categorie]],Lijst!A:B,2,FALSE)</f>
        <v>Vast</v>
      </c>
      <c r="I2153" t="str">
        <f>IF(OR(AND(F2153="Uitgave", C2153&lt;0), AND(F2153="Inkomst", C2153&gt;0)), "OK", "FOUT")</f>
        <v>OK</v>
      </c>
    </row>
    <row r="2154" spans="1:9" x14ac:dyDescent="0.3">
      <c r="A2154" s="2">
        <v>45839</v>
      </c>
      <c r="B2154" t="str">
        <f>TEXT(A2154,"mmmm ")</f>
        <v xml:space="preserve">juli </v>
      </c>
      <c r="C2154">
        <v>-3.83</v>
      </c>
      <c r="D2154" t="s">
        <v>3</v>
      </c>
      <c r="F2154" t="str">
        <f>VLOOKUP(Tabel1[[#This Row],[categorie]],Lijst!A:C,3,FALSE)</f>
        <v>Uitgave</v>
      </c>
      <c r="G2154">
        <f>IF(F2154="Uitgave", -ABS(C2154), ABS(C2154))</f>
        <v>-3.83</v>
      </c>
      <c r="H2154" t="str">
        <f>VLOOKUP(Tabel1[[#This Row],[categorie]],Lijst!A:B,2,FALSE)</f>
        <v>Vast</v>
      </c>
      <c r="I2154" t="str">
        <f>IF(OR(AND(F2154="Uitgave", C2154&lt;0), AND(F2154="Inkomst", C2154&gt;0)), "OK", "FOUT")</f>
        <v>OK</v>
      </c>
    </row>
    <row r="2155" spans="1:9" x14ac:dyDescent="0.3">
      <c r="A2155" s="2">
        <v>45839</v>
      </c>
      <c r="B2155" t="str">
        <f>TEXT(A2155,"mmmm ")</f>
        <v xml:space="preserve">juli </v>
      </c>
      <c r="C2155">
        <v>-1.5</v>
      </c>
      <c r="D2155" t="s">
        <v>26</v>
      </c>
      <c r="F2155" t="str">
        <f>VLOOKUP(Tabel1[[#This Row],[categorie]],Lijst!A:C,3,FALSE)</f>
        <v>Uitgave</v>
      </c>
      <c r="G2155">
        <f>IF(F2155="Uitgave", -ABS(C2155), ABS(C2155))</f>
        <v>-1.5</v>
      </c>
      <c r="H2155" t="str">
        <f>VLOOKUP(Tabel1[[#This Row],[categorie]],Lijst!A:B,2,FALSE)</f>
        <v>Variabel</v>
      </c>
      <c r="I2155" t="str">
        <f>IF(OR(AND(F2155="Uitgave", C2155&lt;0), AND(F2155="Inkomst", C2155&gt;0)), "OK", "FOUT")</f>
        <v>OK</v>
      </c>
    </row>
    <row r="2156" spans="1:9" x14ac:dyDescent="0.3">
      <c r="A2156" s="2">
        <v>45839</v>
      </c>
      <c r="B2156" t="str">
        <f>TEXT(A2156,"mmmm ")</f>
        <v xml:space="preserve">juli </v>
      </c>
      <c r="C2156">
        <v>-30</v>
      </c>
      <c r="D2156" t="s">
        <v>34</v>
      </c>
      <c r="F2156" t="str">
        <f>VLOOKUP(Tabel1[[#This Row],[categorie]],Lijst!A:C,3,FALSE)</f>
        <v>Uitgave</v>
      </c>
      <c r="G2156">
        <f>IF(F2156="Uitgave", -ABS(C2156), ABS(C2156))</f>
        <v>-30</v>
      </c>
      <c r="H2156" t="str">
        <f>VLOOKUP(Tabel1[[#This Row],[categorie]],Lijst!A:B,2,FALSE)</f>
        <v>Variabel</v>
      </c>
      <c r="I2156" t="str">
        <f>IF(OR(AND(F2156="Uitgave", C2156&lt;0), AND(F2156="Inkomst", C2156&gt;0)), "OK", "FOUT")</f>
        <v>OK</v>
      </c>
    </row>
    <row r="2157" spans="1:9" x14ac:dyDescent="0.3">
      <c r="A2157" s="2">
        <v>45839</v>
      </c>
      <c r="B2157" t="str">
        <f>TEXT(A2157,"mmmm ")</f>
        <v xml:space="preserve">juli </v>
      </c>
      <c r="C2157">
        <v>-45.25</v>
      </c>
      <c r="D2157" t="s">
        <v>1030</v>
      </c>
      <c r="F2157" t="str">
        <f>VLOOKUP(Tabel1[[#This Row],[categorie]],Lijst!A:C,3,FALSE)</f>
        <v>Uitgave</v>
      </c>
      <c r="G2157">
        <f>IF(F2157="Uitgave", -ABS(C2157), ABS(C2157))</f>
        <v>-45.25</v>
      </c>
      <c r="H2157" t="str">
        <f>VLOOKUP(Tabel1[[#This Row],[categorie]],Lijst!A:B,2,FALSE)</f>
        <v>Vast</v>
      </c>
      <c r="I2157" t="str">
        <f>IF(OR(AND(F2157="Uitgave", C2157&lt;0), AND(F2157="Inkomst", C2157&gt;0)), "OK", "FOUT")</f>
        <v>OK</v>
      </c>
    </row>
    <row r="2158" spans="1:9" x14ac:dyDescent="0.3">
      <c r="A2158" s="2">
        <v>45839</v>
      </c>
      <c r="B2158" t="str">
        <f>TEXT(A2158,"mmmm ")</f>
        <v xml:space="preserve">juli </v>
      </c>
      <c r="C2158">
        <v>-48.95</v>
      </c>
      <c r="D2158" t="s">
        <v>40</v>
      </c>
      <c r="F2158" t="str">
        <f>VLOOKUP(Tabel1[[#This Row],[categorie]],Lijst!A:C,3,FALSE)</f>
        <v>Uitgave</v>
      </c>
      <c r="G2158">
        <f>IF(F2158="Uitgave", -ABS(C2158), ABS(C2158))</f>
        <v>-48.95</v>
      </c>
      <c r="H2158" t="str">
        <f>VLOOKUP(Tabel1[[#This Row],[categorie]],Lijst!A:B,2,FALSE)</f>
        <v>Vast</v>
      </c>
      <c r="I2158" t="str">
        <f>IF(OR(AND(F2158="Uitgave", C2158&lt;0), AND(F2158="Inkomst", C2158&gt;0)), "OK", "FOUT")</f>
        <v>OK</v>
      </c>
    </row>
    <row r="2159" spans="1:9" x14ac:dyDescent="0.3">
      <c r="A2159" s="2">
        <v>45840</v>
      </c>
      <c r="B2159" t="str">
        <f>TEXT(A2159,"mmmm ")</f>
        <v xml:space="preserve">juli </v>
      </c>
      <c r="C2159">
        <v>-1.85</v>
      </c>
      <c r="D2159" t="s">
        <v>3</v>
      </c>
      <c r="F2159" t="str">
        <f>VLOOKUP(Tabel1[[#This Row],[categorie]],Lijst!A:C,3,FALSE)</f>
        <v>Uitgave</v>
      </c>
      <c r="G2159">
        <f>IF(F2159="Uitgave", -ABS(C2159), ABS(C2159))</f>
        <v>-1.85</v>
      </c>
      <c r="H2159" t="str">
        <f>VLOOKUP(Tabel1[[#This Row],[categorie]],Lijst!A:B,2,FALSE)</f>
        <v>Vast</v>
      </c>
      <c r="I2159" t="str">
        <f>IF(OR(AND(F2159="Uitgave", C2159&lt;0), AND(F2159="Inkomst", C2159&gt;0)), "OK", "FOUT")</f>
        <v>OK</v>
      </c>
    </row>
    <row r="2160" spans="1:9" x14ac:dyDescent="0.3">
      <c r="A2160" s="2">
        <v>45840</v>
      </c>
      <c r="B2160" t="str">
        <f>TEXT(A2160,"mmmm ")</f>
        <v xml:space="preserve">juli </v>
      </c>
      <c r="C2160">
        <v>-11.23</v>
      </c>
      <c r="D2160" t="s">
        <v>13</v>
      </c>
      <c r="F2160" t="str">
        <f>VLOOKUP(Tabel1[[#This Row],[categorie]],Lijst!A:C,3,FALSE)</f>
        <v>Uitgave</v>
      </c>
      <c r="G2160">
        <f>IF(F2160="Uitgave", -ABS(C2160), ABS(C2160))</f>
        <v>-11.23</v>
      </c>
      <c r="H2160" t="str">
        <f>VLOOKUP(Tabel1[[#This Row],[categorie]],Lijst!A:B,2,FALSE)</f>
        <v>Vast</v>
      </c>
      <c r="I2160" t="str">
        <f>IF(OR(AND(F2160="Uitgave", C2160&lt;0), AND(F2160="Inkomst", C2160&gt;0)), "OK", "FOUT")</f>
        <v>OK</v>
      </c>
    </row>
    <row r="2161" spans="1:9" x14ac:dyDescent="0.3">
      <c r="A2161" s="2">
        <v>45840</v>
      </c>
      <c r="B2161" t="str">
        <f>TEXT(A2161,"mmmm ")</f>
        <v xml:space="preserve">juli </v>
      </c>
      <c r="C2161">
        <v>-5</v>
      </c>
      <c r="D2161" t="s">
        <v>13</v>
      </c>
      <c r="F2161" t="str">
        <f>VLOOKUP(Tabel1[[#This Row],[categorie]],Lijst!A:C,3,FALSE)</f>
        <v>Uitgave</v>
      </c>
      <c r="G2161">
        <f>IF(F2161="Uitgave", -ABS(C2161), ABS(C2161))</f>
        <v>-5</v>
      </c>
      <c r="H2161" t="str">
        <f>VLOOKUP(Tabel1[[#This Row],[categorie]],Lijst!A:B,2,FALSE)</f>
        <v>Vast</v>
      </c>
      <c r="I2161" t="str">
        <f>IF(OR(AND(F2161="Uitgave", C2161&lt;0), AND(F2161="Inkomst", C2161&gt;0)), "OK", "FOUT")</f>
        <v>OK</v>
      </c>
    </row>
    <row r="2162" spans="1:9" x14ac:dyDescent="0.3">
      <c r="A2162" s="2">
        <v>45840</v>
      </c>
      <c r="B2162" t="str">
        <f>TEXT(A2162,"mmmm ")</f>
        <v xml:space="preserve">juli </v>
      </c>
      <c r="C2162">
        <v>-123</v>
      </c>
      <c r="D2162" t="s">
        <v>11</v>
      </c>
      <c r="F2162" t="s">
        <v>18</v>
      </c>
      <c r="G2162">
        <f>IF(F2162="Uitgave", -ABS(C2162), ABS(C2162))</f>
        <v>-123</v>
      </c>
      <c r="H2162" t="str">
        <f>VLOOKUP(Tabel1[[#This Row],[categorie]],Lijst!A:B,2,FALSE)</f>
        <v>Vast</v>
      </c>
      <c r="I2162" t="str">
        <f>IF(OR(AND(F2162="Uitgave", C2162&lt;0), AND(F2162="Inkomst", C2162&gt;0)), "OK", "FOUT")</f>
        <v>OK</v>
      </c>
    </row>
    <row r="2163" spans="1:9" x14ac:dyDescent="0.3">
      <c r="A2163" s="2">
        <v>45841</v>
      </c>
      <c r="B2163" t="str">
        <f>TEXT(A2163,"mmmm ")</f>
        <v xml:space="preserve">juli </v>
      </c>
      <c r="C2163">
        <v>-17.95</v>
      </c>
      <c r="D2163" t="s">
        <v>3</v>
      </c>
      <c r="F2163" t="str">
        <f>VLOOKUP(Tabel1[[#This Row],[categorie]],Lijst!A:C,3,FALSE)</f>
        <v>Uitgave</v>
      </c>
      <c r="G2163">
        <f>IF(F2163="Uitgave", -ABS(C2163), ABS(C2163))</f>
        <v>-17.95</v>
      </c>
      <c r="H2163" t="str">
        <f>VLOOKUP(Tabel1[[#This Row],[categorie]],Lijst!A:B,2,FALSE)</f>
        <v>Vast</v>
      </c>
      <c r="I2163" t="str">
        <f>IF(OR(AND(F2163="Uitgave", C2163&lt;0), AND(F2163="Inkomst", C2163&gt;0)), "OK", "FOUT")</f>
        <v>OK</v>
      </c>
    </row>
    <row r="2164" spans="1:9" x14ac:dyDescent="0.3">
      <c r="A2164" s="2">
        <v>45841</v>
      </c>
      <c r="B2164" t="str">
        <f>TEXT(A2164,"mmmm ")</f>
        <v xml:space="preserve">juli </v>
      </c>
      <c r="C2164">
        <v>-1.9</v>
      </c>
      <c r="D2164" t="s">
        <v>35</v>
      </c>
      <c r="F2164" t="str">
        <f>VLOOKUP(Tabel1[[#This Row],[categorie]],Lijst!A:C,3,FALSE)</f>
        <v>Uitgave</v>
      </c>
      <c r="G2164">
        <f>IF(F2164="Uitgave", -ABS(C2164), ABS(C2164))</f>
        <v>-1.9</v>
      </c>
      <c r="H2164" t="str">
        <f>VLOOKUP(Tabel1[[#This Row],[categorie]],Lijst!A:B,2,FALSE)</f>
        <v>Variabel</v>
      </c>
      <c r="I2164" t="str">
        <f>IF(OR(AND(F2164="Uitgave", C2164&lt;0), AND(F2164="Inkomst", C2164&gt;0)), "OK", "FOUT")</f>
        <v>OK</v>
      </c>
    </row>
    <row r="2165" spans="1:9" x14ac:dyDescent="0.3">
      <c r="A2165" s="2">
        <v>45841</v>
      </c>
      <c r="B2165" t="str">
        <f>TEXT(A2165,"mmmm ")</f>
        <v xml:space="preserve">juli </v>
      </c>
      <c r="C2165">
        <v>-25</v>
      </c>
      <c r="D2165" t="s">
        <v>43</v>
      </c>
      <c r="F2165" t="str">
        <f>VLOOKUP(Tabel1[[#This Row],[categorie]],Lijst!A:C,3,FALSE)</f>
        <v>Uitgave</v>
      </c>
      <c r="G2165">
        <f>IF(F2165="Uitgave", -ABS(C2165), ABS(C2165))</f>
        <v>-25</v>
      </c>
      <c r="H2165" t="str">
        <f>VLOOKUP(Tabel1[[#This Row],[categorie]],Lijst!A:B,2,FALSE)</f>
        <v>Vast</v>
      </c>
      <c r="I2165" t="str">
        <f>IF(OR(AND(F2165="Uitgave", C2165&lt;0), AND(F2165="Inkomst", C2165&gt;0)), "OK", "FOUT")</f>
        <v>OK</v>
      </c>
    </row>
    <row r="2166" spans="1:9" x14ac:dyDescent="0.3">
      <c r="A2166" s="2">
        <v>45841</v>
      </c>
      <c r="B2166" t="str">
        <f>TEXT(A2166,"mmmm ")</f>
        <v xml:space="preserve">juli </v>
      </c>
      <c r="C2166">
        <v>-26.7</v>
      </c>
      <c r="D2166" t="s">
        <v>35</v>
      </c>
      <c r="E2166" t="s">
        <v>66</v>
      </c>
      <c r="F2166" t="str">
        <f>VLOOKUP(Tabel1[[#This Row],[categorie]],Lijst!A:C,3,FALSE)</f>
        <v>Uitgave</v>
      </c>
      <c r="G2166">
        <f>IF(F2166="Uitgave", -ABS(C2166), ABS(C2166))</f>
        <v>-26.7</v>
      </c>
      <c r="H2166" t="str">
        <f>VLOOKUP(Tabel1[[#This Row],[categorie]],Lijst!A:B,2,FALSE)</f>
        <v>Variabel</v>
      </c>
      <c r="I2166" t="str">
        <f>IF(OR(AND(F2166="Uitgave", C2166&lt;0), AND(F2166="Inkomst", C2166&gt;0)), "OK", "FOUT")</f>
        <v>OK</v>
      </c>
    </row>
    <row r="2167" spans="1:9" x14ac:dyDescent="0.3">
      <c r="A2167" s="2">
        <v>45841</v>
      </c>
      <c r="B2167" t="str">
        <f>TEXT(A2167,"mmmm ")</f>
        <v xml:space="preserve">juli </v>
      </c>
      <c r="C2167">
        <v>-12</v>
      </c>
      <c r="D2167" t="s">
        <v>71</v>
      </c>
      <c r="F2167" t="str">
        <f>VLOOKUP(Tabel1[[#This Row],[categorie]],Lijst!A:C,3,FALSE)</f>
        <v>Uitgave</v>
      </c>
      <c r="G2167">
        <f>IF(F2167="Uitgave", -ABS(C2167), ABS(C2167))</f>
        <v>-12</v>
      </c>
      <c r="H2167" t="str">
        <f>VLOOKUP(Tabel1[[#This Row],[categorie]],Lijst!A:B,2,FALSE)</f>
        <v>Variabel</v>
      </c>
      <c r="I2167" t="str">
        <f>IF(OR(AND(F2167="Uitgave", C2167&lt;0), AND(F2167="Inkomst", C2167&gt;0)), "OK", "FOUT")</f>
        <v>OK</v>
      </c>
    </row>
    <row r="2168" spans="1:9" x14ac:dyDescent="0.3">
      <c r="A2168" s="2">
        <v>45841</v>
      </c>
      <c r="B2168" t="str">
        <f>TEXT(A2168,"mmmm ")</f>
        <v xml:space="preserve">juli </v>
      </c>
      <c r="C2168">
        <v>-20.71</v>
      </c>
      <c r="D2168" t="s">
        <v>38</v>
      </c>
      <c r="F2168" t="s">
        <v>18</v>
      </c>
      <c r="G2168">
        <f>IF(F2168="Uitgave", -ABS(C2168), ABS(C2168))</f>
        <v>-20.71</v>
      </c>
      <c r="H2168" t="str">
        <f>VLOOKUP(Tabel1[[#This Row],[categorie]],Lijst!A:B,2,FALSE)</f>
        <v>Vast</v>
      </c>
      <c r="I2168" t="str">
        <f>IF(OR(AND(F2168="Uitgave", C2168&lt;0), AND(F2168="Inkomst", C2168&gt;0)), "OK", "FOUT")</f>
        <v>OK</v>
      </c>
    </row>
    <row r="2169" spans="1:9" x14ac:dyDescent="0.3">
      <c r="A2169" s="2">
        <v>45842</v>
      </c>
      <c r="B2169" t="str">
        <f>TEXT(A2169,"mmmm ")</f>
        <v xml:space="preserve">juli </v>
      </c>
      <c r="C2169">
        <v>-8.64</v>
      </c>
      <c r="D2169" t="s">
        <v>3</v>
      </c>
      <c r="F2169" t="str">
        <f>VLOOKUP(Tabel1[[#This Row],[categorie]],Lijst!A:C,3,FALSE)</f>
        <v>Uitgave</v>
      </c>
      <c r="G2169">
        <f>IF(F2169="Uitgave", -ABS(C2169), ABS(C2169))</f>
        <v>-8.64</v>
      </c>
      <c r="H2169" t="str">
        <f>VLOOKUP(Tabel1[[#This Row],[categorie]],Lijst!A:B,2,FALSE)</f>
        <v>Vast</v>
      </c>
      <c r="I2169" t="str">
        <f>IF(OR(AND(F2169="Uitgave", C2169&lt;0), AND(F2169="Inkomst", C2169&gt;0)), "OK", "FOUT")</f>
        <v>OK</v>
      </c>
    </row>
    <row r="2170" spans="1:9" x14ac:dyDescent="0.3">
      <c r="A2170" s="2">
        <v>45842</v>
      </c>
      <c r="B2170" t="str">
        <f>TEXT(A2170,"mmmm ")</f>
        <v xml:space="preserve">juli </v>
      </c>
      <c r="C2170">
        <v>-7.64</v>
      </c>
      <c r="D2170" t="s">
        <v>3</v>
      </c>
      <c r="F2170" t="str">
        <f>VLOOKUP(Tabel1[[#This Row],[categorie]],Lijst!A:C,3,FALSE)</f>
        <v>Uitgave</v>
      </c>
      <c r="G2170">
        <f>IF(F2170="Uitgave", -ABS(C2170), ABS(C2170))</f>
        <v>-7.64</v>
      </c>
      <c r="H2170" t="str">
        <f>VLOOKUP(Tabel1[[#This Row],[categorie]],Lijst!A:B,2,FALSE)</f>
        <v>Vast</v>
      </c>
      <c r="I2170" t="str">
        <f>IF(OR(AND(F2170="Uitgave", C2170&lt;0), AND(F2170="Inkomst", C2170&gt;0)), "OK", "FOUT")</f>
        <v>OK</v>
      </c>
    </row>
    <row r="2171" spans="1:9" x14ac:dyDescent="0.3">
      <c r="A2171" s="2">
        <v>45842</v>
      </c>
      <c r="B2171" t="str">
        <f>TEXT(A2171,"mmmm ")</f>
        <v xml:space="preserve">juli </v>
      </c>
      <c r="C2171">
        <v>-16.13</v>
      </c>
      <c r="D2171" t="s">
        <v>3</v>
      </c>
      <c r="F2171" t="str">
        <f>VLOOKUP(Tabel1[[#This Row],[categorie]],Lijst!A:C,3,FALSE)</f>
        <v>Uitgave</v>
      </c>
      <c r="G2171">
        <f>IF(F2171="Uitgave", -ABS(C2171), ABS(C2171))</f>
        <v>-16.13</v>
      </c>
      <c r="H2171" t="str">
        <f>VLOOKUP(Tabel1[[#This Row],[categorie]],Lijst!A:B,2,FALSE)</f>
        <v>Vast</v>
      </c>
      <c r="I2171" t="str">
        <f>IF(OR(AND(F2171="Uitgave", C2171&lt;0), AND(F2171="Inkomst", C2171&gt;0)), "OK", "FOUT")</f>
        <v>OK</v>
      </c>
    </row>
    <row r="2172" spans="1:9" x14ac:dyDescent="0.3">
      <c r="A2172" s="2">
        <v>45842</v>
      </c>
      <c r="B2172" t="str">
        <f>TEXT(A2172,"mmmm ")</f>
        <v xml:space="preserve">juli </v>
      </c>
      <c r="C2172">
        <v>-20.74</v>
      </c>
      <c r="D2172" t="s">
        <v>3</v>
      </c>
      <c r="F2172" t="str">
        <f>VLOOKUP(Tabel1[[#This Row],[categorie]],Lijst!A:C,3,FALSE)</f>
        <v>Uitgave</v>
      </c>
      <c r="G2172">
        <f>IF(F2172="Uitgave", -ABS(C2172), ABS(C2172))</f>
        <v>-20.74</v>
      </c>
      <c r="H2172" t="str">
        <f>VLOOKUP(Tabel1[[#This Row],[categorie]],Lijst!A:B,2,FALSE)</f>
        <v>Vast</v>
      </c>
      <c r="I2172" t="str">
        <f>IF(OR(AND(F2172="Uitgave", C2172&lt;0), AND(F2172="Inkomst", C2172&gt;0)), "OK", "FOUT")</f>
        <v>OK</v>
      </c>
    </row>
    <row r="2173" spans="1:9" x14ac:dyDescent="0.3">
      <c r="A2173" s="2">
        <v>45842</v>
      </c>
      <c r="B2173" t="str">
        <f>TEXT(A2173,"mmmm ")</f>
        <v xml:space="preserve">juli </v>
      </c>
      <c r="C2173">
        <v>-29.61</v>
      </c>
      <c r="D2173" t="s">
        <v>3</v>
      </c>
      <c r="F2173" t="str">
        <f>VLOOKUP(Tabel1[[#This Row],[categorie]],Lijst!A:C,3,FALSE)</f>
        <v>Uitgave</v>
      </c>
      <c r="G2173">
        <f>IF(F2173="Uitgave", -ABS(C2173), ABS(C2173))</f>
        <v>-29.61</v>
      </c>
      <c r="H2173" t="str">
        <f>VLOOKUP(Tabel1[[#This Row],[categorie]],Lijst!A:B,2,FALSE)</f>
        <v>Vast</v>
      </c>
      <c r="I2173" t="str">
        <f>IF(OR(AND(F2173="Uitgave", C2173&lt;0), AND(F2173="Inkomst", C2173&gt;0)), "OK", "FOUT")</f>
        <v>OK</v>
      </c>
    </row>
    <row r="2174" spans="1:9" x14ac:dyDescent="0.3">
      <c r="A2174" s="2">
        <v>45842</v>
      </c>
      <c r="B2174" t="str">
        <f>TEXT(A2174,"mmmm ")</f>
        <v xml:space="preserve">juli </v>
      </c>
      <c r="C2174">
        <v>-8.57</v>
      </c>
      <c r="D2174" t="s">
        <v>62</v>
      </c>
      <c r="F2174" t="str">
        <f>VLOOKUP(Tabel1[[#This Row],[categorie]],Lijst!A:C,3,FALSE)</f>
        <v>Uitgave</v>
      </c>
      <c r="G2174">
        <f>IF(F2174="Uitgave", -ABS(C2174), ABS(C2174))</f>
        <v>-8.57</v>
      </c>
      <c r="H2174" t="str">
        <f>VLOOKUP(Tabel1[[#This Row],[categorie]],Lijst!A:B,2,FALSE)</f>
        <v>Variabel</v>
      </c>
      <c r="I2174" t="str">
        <f>IF(OR(AND(F2174="Uitgave", C2174&lt;0), AND(F2174="Inkomst", C2174&gt;0)), "OK", "FOUT")</f>
        <v>OK</v>
      </c>
    </row>
    <row r="2175" spans="1:9" x14ac:dyDescent="0.3">
      <c r="A2175" s="2">
        <v>45842</v>
      </c>
      <c r="B2175" t="str">
        <f>TEXT(A2175,"mmmm ")</f>
        <v xml:space="preserve">juli </v>
      </c>
      <c r="C2175">
        <v>-14.5</v>
      </c>
      <c r="D2175" t="s">
        <v>35</v>
      </c>
      <c r="F2175" t="str">
        <f>VLOOKUP(Tabel1[[#This Row],[categorie]],Lijst!A:C,3,FALSE)</f>
        <v>Uitgave</v>
      </c>
      <c r="G2175">
        <f>IF(F2175="Uitgave", -ABS(C2175), ABS(C2175))</f>
        <v>-14.5</v>
      </c>
      <c r="H2175" t="str">
        <f>VLOOKUP(Tabel1[[#This Row],[categorie]],Lijst!A:B,2,FALSE)</f>
        <v>Variabel</v>
      </c>
      <c r="I2175" t="str">
        <f>IF(OR(AND(F2175="Uitgave", C2175&lt;0), AND(F2175="Inkomst", C2175&gt;0)), "OK", "FOUT")</f>
        <v>OK</v>
      </c>
    </row>
    <row r="2176" spans="1:9" x14ac:dyDescent="0.3">
      <c r="A2176" s="2">
        <v>45842</v>
      </c>
      <c r="B2176" t="str">
        <f>TEXT(A2176,"mmmm ")</f>
        <v xml:space="preserve">juli </v>
      </c>
      <c r="C2176">
        <v>-14</v>
      </c>
      <c r="D2176" t="s">
        <v>30</v>
      </c>
      <c r="F2176" t="str">
        <f>VLOOKUP(Tabel1[[#This Row],[categorie]],Lijst!A:C,3,FALSE)</f>
        <v>Uitgave</v>
      </c>
      <c r="G2176">
        <f>IF(F2176="Uitgave", -ABS(C2176), ABS(C2176))</f>
        <v>-14</v>
      </c>
      <c r="H2176" t="str">
        <f>VLOOKUP(Tabel1[[#This Row],[categorie]],Lijst!A:B,2,FALSE)</f>
        <v>Vast</v>
      </c>
      <c r="I2176" t="str">
        <f>IF(OR(AND(F2176="Uitgave", C2176&lt;0), AND(F2176="Inkomst", C2176&gt;0)), "OK", "FOUT")</f>
        <v>OK</v>
      </c>
    </row>
    <row r="2177" spans="1:9" x14ac:dyDescent="0.3">
      <c r="A2177" s="2">
        <v>45842</v>
      </c>
      <c r="B2177" t="str">
        <f>TEXT(A2177,"mmmm ")</f>
        <v xml:space="preserve">juli </v>
      </c>
      <c r="C2177">
        <v>-7.92</v>
      </c>
      <c r="D2177" t="s">
        <v>13</v>
      </c>
      <c r="F2177" t="str">
        <f>VLOOKUP(Tabel1[[#This Row],[categorie]],Lijst!A:C,3,FALSE)</f>
        <v>Uitgave</v>
      </c>
      <c r="G2177">
        <f>IF(F2177="Uitgave", -ABS(C2177), ABS(C2177))</f>
        <v>-7.92</v>
      </c>
      <c r="H2177" t="str">
        <f>VLOOKUP(Tabel1[[#This Row],[categorie]],Lijst!A:B,2,FALSE)</f>
        <v>Vast</v>
      </c>
      <c r="I2177" t="str">
        <f>IF(OR(AND(F2177="Uitgave", C2177&lt;0), AND(F2177="Inkomst", C2177&gt;0)), "OK", "FOUT")</f>
        <v>OK</v>
      </c>
    </row>
    <row r="2178" spans="1:9" x14ac:dyDescent="0.3">
      <c r="A2178" s="2">
        <v>45843</v>
      </c>
      <c r="B2178" t="str">
        <f>TEXT(A2178,"mmmm ")</f>
        <v xml:space="preserve">juli </v>
      </c>
      <c r="C2178">
        <v>-23.49</v>
      </c>
      <c r="D2178" t="s">
        <v>3</v>
      </c>
      <c r="F2178" t="str">
        <f>VLOOKUP(Tabel1[[#This Row],[categorie]],Lijst!A:C,3,FALSE)</f>
        <v>Uitgave</v>
      </c>
      <c r="G2178">
        <f>IF(F2178="Uitgave", -ABS(C2178), ABS(C2178))</f>
        <v>-23.49</v>
      </c>
      <c r="H2178" t="str">
        <f>VLOOKUP(Tabel1[[#This Row],[categorie]],Lijst!A:B,2,FALSE)</f>
        <v>Vast</v>
      </c>
      <c r="I2178" t="str">
        <f>IF(OR(AND(F2178="Uitgave", C2178&lt;0), AND(F2178="Inkomst", C2178&gt;0)), "OK", "FOUT")</f>
        <v>OK</v>
      </c>
    </row>
    <row r="2179" spans="1:9" x14ac:dyDescent="0.3">
      <c r="A2179" s="2">
        <v>45843</v>
      </c>
      <c r="B2179" t="str">
        <f>TEXT(A2179,"mmmm ")</f>
        <v xml:space="preserve">juli </v>
      </c>
      <c r="C2179">
        <v>-5.49</v>
      </c>
      <c r="D2179" t="s">
        <v>3</v>
      </c>
      <c r="F2179" t="str">
        <f>VLOOKUP(Tabel1[[#This Row],[categorie]],Lijst!A:C,3,FALSE)</f>
        <v>Uitgave</v>
      </c>
      <c r="G2179">
        <f>IF(F2179="Uitgave", -ABS(C2179), ABS(C2179))</f>
        <v>-5.49</v>
      </c>
      <c r="H2179" t="str">
        <f>VLOOKUP(Tabel1[[#This Row],[categorie]],Lijst!A:B,2,FALSE)</f>
        <v>Vast</v>
      </c>
      <c r="I2179" t="str">
        <f>IF(OR(AND(F2179="Uitgave", C2179&lt;0), AND(F2179="Inkomst", C2179&gt;0)), "OK", "FOUT")</f>
        <v>OK</v>
      </c>
    </row>
    <row r="2180" spans="1:9" x14ac:dyDescent="0.3">
      <c r="A2180" s="2">
        <v>45843</v>
      </c>
      <c r="B2180" t="str">
        <f>TEXT(A2180,"mmmm ")</f>
        <v xml:space="preserve">juli </v>
      </c>
      <c r="C2180">
        <v>-22.93</v>
      </c>
      <c r="D2180" t="s">
        <v>3</v>
      </c>
      <c r="F2180" t="str">
        <f>VLOOKUP(Tabel1[[#This Row],[categorie]],Lijst!A:C,3,FALSE)</f>
        <v>Uitgave</v>
      </c>
      <c r="G2180">
        <f>IF(F2180="Uitgave", -ABS(C2180), ABS(C2180))</f>
        <v>-22.93</v>
      </c>
      <c r="H2180" t="str">
        <f>VLOOKUP(Tabel1[[#This Row],[categorie]],Lijst!A:B,2,FALSE)</f>
        <v>Vast</v>
      </c>
      <c r="I2180" t="str">
        <f>IF(OR(AND(F2180="Uitgave", C2180&lt;0), AND(F2180="Inkomst", C2180&gt;0)), "OK", "FOUT")</f>
        <v>OK</v>
      </c>
    </row>
    <row r="2181" spans="1:9" x14ac:dyDescent="0.3">
      <c r="A2181" s="2">
        <v>45843</v>
      </c>
      <c r="B2181" t="str">
        <f>TEXT(A2181,"mmmm ")</f>
        <v xml:space="preserve">juli </v>
      </c>
      <c r="C2181">
        <v>-25</v>
      </c>
      <c r="D2181" t="s">
        <v>69</v>
      </c>
      <c r="F2181" t="s">
        <v>18</v>
      </c>
      <c r="G2181">
        <f>IF(F2181="Uitgave", -ABS(C2181), ABS(C2181))</f>
        <v>-25</v>
      </c>
      <c r="H2181" t="str">
        <f>VLOOKUP(Tabel1[[#This Row],[categorie]],Lijst!A:B,2,FALSE)</f>
        <v>Variabel</v>
      </c>
      <c r="I2181" t="str">
        <f>IF(OR(AND(F2181="Uitgave", C2181&lt;0), AND(F2181="Inkomst", C2181&gt;0)), "OK", "FOUT")</f>
        <v>OK</v>
      </c>
    </row>
    <row r="2182" spans="1:9" x14ac:dyDescent="0.3">
      <c r="A2182" s="2">
        <v>45844</v>
      </c>
      <c r="B2182" t="str">
        <f>TEXT(A2182,"mmmm ")</f>
        <v xml:space="preserve">juli </v>
      </c>
      <c r="C2182">
        <v>-5.83</v>
      </c>
      <c r="D2182" t="s">
        <v>3</v>
      </c>
      <c r="F2182" t="str">
        <f>VLOOKUP(Tabel1[[#This Row],[categorie]],Lijst!A:C,3,FALSE)</f>
        <v>Uitgave</v>
      </c>
      <c r="G2182">
        <f>IF(F2182="Uitgave", -ABS(C2182), ABS(C2182))</f>
        <v>-5.83</v>
      </c>
      <c r="H2182" t="str">
        <f>VLOOKUP(Tabel1[[#This Row],[categorie]],Lijst!A:B,2,FALSE)</f>
        <v>Vast</v>
      </c>
      <c r="I2182" t="str">
        <f>IF(OR(AND(F2182="Uitgave", C2182&lt;0), AND(F2182="Inkomst", C2182&gt;0)), "OK", "FOUT")</f>
        <v>OK</v>
      </c>
    </row>
    <row r="2183" spans="1:9" x14ac:dyDescent="0.3">
      <c r="A2183" s="2">
        <v>45844</v>
      </c>
      <c r="B2183" t="str">
        <f>TEXT(A2183,"mmmm ")</f>
        <v xml:space="preserve">juli </v>
      </c>
      <c r="C2183">
        <v>-125.81</v>
      </c>
      <c r="D2183" t="s">
        <v>24</v>
      </c>
      <c r="F2183" t="str">
        <f>VLOOKUP(Tabel1[[#This Row],[categorie]],Lijst!A:C,3,FALSE)</f>
        <v>Uitgave</v>
      </c>
      <c r="G2183">
        <f>IF(F2183="Uitgave", -ABS(C2183), ABS(C2183))</f>
        <v>-125.81</v>
      </c>
      <c r="H2183" t="str">
        <f>VLOOKUP(Tabel1[[#This Row],[categorie]],Lijst!A:B,2,FALSE)</f>
        <v>Vast</v>
      </c>
      <c r="I2183" t="str">
        <f>IF(OR(AND(F2183="Uitgave", C2183&lt;0), AND(F2183="Inkomst", C2183&gt;0)), "OK", "FOUT")</f>
        <v>OK</v>
      </c>
    </row>
    <row r="2184" spans="1:9" x14ac:dyDescent="0.3">
      <c r="A2184" s="2">
        <v>45845</v>
      </c>
      <c r="B2184" t="str">
        <f>TEXT(A2184,"mmmm ")</f>
        <v xml:space="preserve">juli </v>
      </c>
      <c r="C2184">
        <v>-15.6</v>
      </c>
      <c r="D2184" t="s">
        <v>9</v>
      </c>
      <c r="F2184" t="s">
        <v>18</v>
      </c>
      <c r="G2184">
        <f>IF(F2184="Uitgave", -ABS(C2184), ABS(C2184))</f>
        <v>-15.6</v>
      </c>
      <c r="H2184" t="str">
        <f>VLOOKUP(Tabel1[[#This Row],[categorie]],Lijst!A:B,2,FALSE)</f>
        <v>Variabel</v>
      </c>
      <c r="I2184" t="str">
        <f>IF(OR(AND(F2184="Uitgave", C2184&lt;0), AND(F2184="Inkomst", C2184&gt;0)), "OK", "FOUT")</f>
        <v>OK</v>
      </c>
    </row>
    <row r="2185" spans="1:9" x14ac:dyDescent="0.3">
      <c r="A2185" s="2">
        <v>45845</v>
      </c>
      <c r="B2185" t="str">
        <f>TEXT(A2185,"mmmm ")</f>
        <v xml:space="preserve">juli </v>
      </c>
      <c r="C2185">
        <v>-11.23</v>
      </c>
      <c r="D2185" t="s">
        <v>3</v>
      </c>
      <c r="F2185" t="str">
        <f>VLOOKUP(Tabel1[[#This Row],[categorie]],Lijst!A:C,3,FALSE)</f>
        <v>Uitgave</v>
      </c>
      <c r="G2185">
        <f>IF(F2185="Uitgave", -ABS(C2185), ABS(C2185))</f>
        <v>-11.23</v>
      </c>
      <c r="H2185" t="str">
        <f>VLOOKUP(Tabel1[[#This Row],[categorie]],Lijst!A:B,2,FALSE)</f>
        <v>Vast</v>
      </c>
      <c r="I2185" t="str">
        <f>IF(OR(AND(F2185="Uitgave", C2185&lt;0), AND(F2185="Inkomst", C2185&gt;0)), "OK", "FOUT")</f>
        <v>OK</v>
      </c>
    </row>
    <row r="2186" spans="1:9" x14ac:dyDescent="0.3">
      <c r="A2186" s="2">
        <v>45845</v>
      </c>
      <c r="B2186" t="str">
        <f>TEXT(A2186,"mmmm ")</f>
        <v xml:space="preserve">juli </v>
      </c>
      <c r="C2186">
        <v>-37.200000000000003</v>
      </c>
      <c r="D2186" t="s">
        <v>68</v>
      </c>
      <c r="F2186" t="str">
        <f>VLOOKUP(Tabel1[[#This Row],[categorie]],Lijst!A:C,3,FALSE)</f>
        <v>Uitgave</v>
      </c>
      <c r="G2186">
        <f>IF(F2186="Uitgave", -ABS(C2186), ABS(C2186))</f>
        <v>-37.200000000000003</v>
      </c>
      <c r="H2186" t="str">
        <f>VLOOKUP(Tabel1[[#This Row],[categorie]],Lijst!A:B,2,FALSE)</f>
        <v>Variabel</v>
      </c>
      <c r="I2186" t="str">
        <f>IF(OR(AND(F2186="Uitgave", C2186&lt;0), AND(F2186="Inkomst", C2186&gt;0)), "OK", "FOUT")</f>
        <v>OK</v>
      </c>
    </row>
    <row r="2187" spans="1:9" x14ac:dyDescent="0.3">
      <c r="A2187" s="2">
        <v>45845</v>
      </c>
      <c r="B2187" t="str">
        <f>TEXT(A2187,"mmmm ")</f>
        <v xml:space="preserve">juli </v>
      </c>
      <c r="C2187">
        <v>-2.5</v>
      </c>
      <c r="D2187" t="s">
        <v>22</v>
      </c>
      <c r="F2187" t="str">
        <f>VLOOKUP(Tabel1[[#This Row],[categorie]],Lijst!A:C,3,FALSE)</f>
        <v>Uitgave</v>
      </c>
      <c r="G2187">
        <f>IF(F2187="Uitgave", -ABS(C2187), ABS(C2187))</f>
        <v>-2.5</v>
      </c>
      <c r="H2187" t="str">
        <f>VLOOKUP(Tabel1[[#This Row],[categorie]],Lijst!A:B,2,FALSE)</f>
        <v>Variabel</v>
      </c>
      <c r="I2187" t="str">
        <f>IF(OR(AND(F2187="Uitgave", C2187&lt;0), AND(F2187="Inkomst", C2187&gt;0)), "OK", "FOUT")</f>
        <v>OK</v>
      </c>
    </row>
    <row r="2188" spans="1:9" x14ac:dyDescent="0.3">
      <c r="A2188" s="2">
        <v>45845</v>
      </c>
      <c r="B2188" t="str">
        <f>TEXT(A2188,"mmmm ")</f>
        <v xml:space="preserve">juli </v>
      </c>
      <c r="C2188">
        <v>-12.46</v>
      </c>
      <c r="D2188" t="s">
        <v>3</v>
      </c>
      <c r="F2188" t="str">
        <f>VLOOKUP(Tabel1[[#This Row],[categorie]],Lijst!A:C,3,FALSE)</f>
        <v>Uitgave</v>
      </c>
      <c r="G2188">
        <f>IF(F2188="Uitgave", -ABS(C2188), ABS(C2188))</f>
        <v>-12.46</v>
      </c>
      <c r="H2188" t="str">
        <f>VLOOKUP(Tabel1[[#This Row],[categorie]],Lijst!A:B,2,FALSE)</f>
        <v>Vast</v>
      </c>
      <c r="I2188" t="str">
        <f>IF(OR(AND(F2188="Uitgave", C2188&lt;0), AND(F2188="Inkomst", C2188&gt;0)), "OK", "FOUT")</f>
        <v>OK</v>
      </c>
    </row>
    <row r="2189" spans="1:9" x14ac:dyDescent="0.3">
      <c r="A2189" s="2">
        <v>45845</v>
      </c>
      <c r="B2189" t="str">
        <f>TEXT(A2189,"mmmm ")</f>
        <v xml:space="preserve">juli </v>
      </c>
      <c r="C2189">
        <v>-101</v>
      </c>
      <c r="D2189" t="s">
        <v>75</v>
      </c>
      <c r="F2189" t="s">
        <v>18</v>
      </c>
      <c r="G2189">
        <f>IF(F2189="Uitgave", -ABS(C2189), ABS(C2189))</f>
        <v>-101</v>
      </c>
      <c r="H2189" t="str">
        <f>VLOOKUP(Tabel1[[#This Row],[categorie]],Lijst!A:B,2,FALSE)</f>
        <v>Variabel</v>
      </c>
      <c r="I2189" t="str">
        <f>IF(OR(AND(F2189="Uitgave", C2189&lt;0), AND(F2189="Inkomst", C2189&gt;0)), "OK", "FOUT")</f>
        <v>OK</v>
      </c>
    </row>
    <row r="2190" spans="1:9" x14ac:dyDescent="0.3">
      <c r="A2190" s="2">
        <v>45845</v>
      </c>
      <c r="B2190" t="str">
        <f>TEXT(A2190,"mmmm ")</f>
        <v xml:space="preserve">juli </v>
      </c>
      <c r="C2190">
        <v>-4.68</v>
      </c>
      <c r="D2190" t="s">
        <v>3</v>
      </c>
      <c r="F2190" t="str">
        <f>VLOOKUP(Tabel1[[#This Row],[categorie]],Lijst!A:C,3,FALSE)</f>
        <v>Uitgave</v>
      </c>
      <c r="G2190">
        <f>IF(F2190="Uitgave", -ABS(C2190), ABS(C2190))</f>
        <v>-4.68</v>
      </c>
      <c r="H2190" t="str">
        <f>VLOOKUP(Tabel1[[#This Row],[categorie]],Lijst!A:B,2,FALSE)</f>
        <v>Vast</v>
      </c>
      <c r="I2190" t="str">
        <f>IF(OR(AND(F2190="Uitgave", C2190&lt;0), AND(F2190="Inkomst", C2190&gt;0)), "OK", "FOUT")</f>
        <v>OK</v>
      </c>
    </row>
    <row r="2191" spans="1:9" x14ac:dyDescent="0.3">
      <c r="A2191" s="2">
        <v>45845</v>
      </c>
      <c r="B2191" t="str">
        <f>TEXT(A2191,"mmmm ")</f>
        <v xml:space="preserve">juli </v>
      </c>
      <c r="C2191">
        <v>-0.1</v>
      </c>
      <c r="D2191" t="s">
        <v>22</v>
      </c>
      <c r="F2191" t="str">
        <f>VLOOKUP(Tabel1[[#This Row],[categorie]],Lijst!A:C,3,FALSE)</f>
        <v>Uitgave</v>
      </c>
      <c r="G2191">
        <f>IF(F2191="Uitgave", -ABS(C2191), ABS(C2191))</f>
        <v>-0.1</v>
      </c>
      <c r="H2191" t="str">
        <f>VLOOKUP(Tabel1[[#This Row],[categorie]],Lijst!A:B,2,FALSE)</f>
        <v>Variabel</v>
      </c>
      <c r="I2191" t="str">
        <f>IF(OR(AND(F2191="Uitgave", C2191&lt;0), AND(F2191="Inkomst", C2191&gt;0)), "OK", "FOUT")</f>
        <v>OK</v>
      </c>
    </row>
    <row r="2192" spans="1:9" x14ac:dyDescent="0.3">
      <c r="A2192" s="2">
        <v>45845</v>
      </c>
      <c r="B2192" t="str">
        <f>TEXT(A2192,"mmmm ")</f>
        <v xml:space="preserve">juli </v>
      </c>
      <c r="C2192">
        <v>-810.65</v>
      </c>
      <c r="D2192" t="s">
        <v>10</v>
      </c>
      <c r="F2192" t="str">
        <f>VLOOKUP(Tabel1[[#This Row],[categorie]],Lijst!A:C,3,FALSE)</f>
        <v>Uitgave</v>
      </c>
      <c r="G2192">
        <f>IF(F2192="Uitgave", -ABS(C2192), ABS(C2192))</f>
        <v>-810.65</v>
      </c>
      <c r="H2192" t="str">
        <f>VLOOKUP(Tabel1[[#This Row],[categorie]],Lijst!A:B,2,FALSE)</f>
        <v>Vast</v>
      </c>
      <c r="I2192" t="str">
        <f>IF(OR(AND(F2192="Uitgave", C2192&lt;0), AND(F2192="Inkomst", C2192&gt;0)), "OK", "FOUT")</f>
        <v>OK</v>
      </c>
    </row>
    <row r="2193" spans="1:9" x14ac:dyDescent="0.3">
      <c r="A2193" s="2">
        <v>45845</v>
      </c>
      <c r="B2193" t="str">
        <f>TEXT(A2193,"mmmm ")</f>
        <v xml:space="preserve">juli </v>
      </c>
      <c r="C2193">
        <v>-35.770000000000003</v>
      </c>
      <c r="D2193" t="s">
        <v>13</v>
      </c>
      <c r="F2193" t="str">
        <f>VLOOKUP(Tabel1[[#This Row],[categorie]],Lijst!A:C,3,FALSE)</f>
        <v>Uitgave</v>
      </c>
      <c r="G2193">
        <f>IF(F2193="Uitgave", -ABS(C2193), ABS(C2193))</f>
        <v>-35.770000000000003</v>
      </c>
      <c r="H2193" t="str">
        <f>VLOOKUP(Tabel1[[#This Row],[categorie]],Lijst!A:B,2,FALSE)</f>
        <v>Vast</v>
      </c>
      <c r="I2193" t="str">
        <f>IF(OR(AND(F2193="Uitgave", C2193&lt;0), AND(F2193="Inkomst", C2193&gt;0)), "OK", "FOUT")</f>
        <v>OK</v>
      </c>
    </row>
    <row r="2194" spans="1:9" x14ac:dyDescent="0.3">
      <c r="A2194" s="2">
        <v>45846</v>
      </c>
      <c r="B2194" t="str">
        <f>TEXT(A2194,"mmmm ")</f>
        <v xml:space="preserve">juli </v>
      </c>
      <c r="C2194">
        <v>-1.1200000000000001</v>
      </c>
      <c r="D2194" t="s">
        <v>3</v>
      </c>
      <c r="F2194" t="str">
        <f>VLOOKUP(Tabel1[[#This Row],[categorie]],Lijst!A:C,3,FALSE)</f>
        <v>Uitgave</v>
      </c>
      <c r="G2194">
        <f>IF(F2194="Uitgave", -ABS(C2194), ABS(C2194))</f>
        <v>-1.1200000000000001</v>
      </c>
      <c r="H2194" t="str">
        <f>VLOOKUP(Tabel1[[#This Row],[categorie]],Lijst!A:B,2,FALSE)</f>
        <v>Vast</v>
      </c>
      <c r="I2194" t="str">
        <f>IF(OR(AND(F2194="Uitgave", C2194&lt;0), AND(F2194="Inkomst", C2194&gt;0)), "OK", "FOUT")</f>
        <v>OK</v>
      </c>
    </row>
    <row r="2195" spans="1:9" x14ac:dyDescent="0.3">
      <c r="A2195" s="2">
        <v>45846</v>
      </c>
      <c r="B2195" t="str">
        <f>TEXT(A2195,"mmmm ")</f>
        <v xml:space="preserve">juli </v>
      </c>
      <c r="C2195">
        <v>22.5</v>
      </c>
      <c r="D2195" t="s">
        <v>82</v>
      </c>
      <c r="F2195" t="s">
        <v>17</v>
      </c>
      <c r="G2195">
        <f>IF(F2195="Uitgave", -ABS(C2195), ABS(C2195))</f>
        <v>22.5</v>
      </c>
      <c r="H2195" t="str">
        <f>VLOOKUP(Tabel1[[#This Row],[categorie]],Lijst!A:B,2,FALSE)</f>
        <v>Vast</v>
      </c>
      <c r="I2195" t="str">
        <f>IF(OR(AND(F2195="Uitgave", C2195&lt;0), AND(F2195="Inkomst", C2195&gt;0)), "OK", "FOUT")</f>
        <v>OK</v>
      </c>
    </row>
    <row r="2196" spans="1:9" x14ac:dyDescent="0.3">
      <c r="A2196" s="2">
        <v>45846</v>
      </c>
      <c r="B2196" t="str">
        <f>TEXT(A2196,"mmmm ")</f>
        <v xml:space="preserve">juli </v>
      </c>
      <c r="C2196">
        <v>-24</v>
      </c>
      <c r="D2196" t="s">
        <v>82</v>
      </c>
      <c r="F2196" t="s">
        <v>18</v>
      </c>
      <c r="G2196">
        <f>IF(F2196="Uitgave", -ABS(C2196), ABS(C2196))</f>
        <v>-24</v>
      </c>
      <c r="H2196" t="str">
        <f>VLOOKUP(Tabel1[[#This Row],[categorie]],Lijst!A:B,2,FALSE)</f>
        <v>Vast</v>
      </c>
      <c r="I2196" t="str">
        <f>IF(OR(AND(F2196="Uitgave", C2196&lt;0), AND(F2196="Inkomst", C2196&gt;0)), "OK", "FOUT")</f>
        <v>OK</v>
      </c>
    </row>
    <row r="2197" spans="1:9" x14ac:dyDescent="0.3">
      <c r="A2197" s="2">
        <v>45846</v>
      </c>
      <c r="B2197" t="str">
        <f>TEXT(A2197,"mmmm ")</f>
        <v xml:space="preserve">juli </v>
      </c>
      <c r="C2197">
        <v>-317.69</v>
      </c>
      <c r="D2197" t="s">
        <v>82</v>
      </c>
      <c r="F2197" t="s">
        <v>18</v>
      </c>
      <c r="G2197">
        <f>IF(F2197="Uitgave", -ABS(C2197), ABS(C2197))</f>
        <v>-317.69</v>
      </c>
      <c r="H2197" t="str">
        <f>VLOOKUP(Tabel1[[#This Row],[categorie]],Lijst!A:B,2,FALSE)</f>
        <v>Vast</v>
      </c>
      <c r="I2197" t="str">
        <f>IF(OR(AND(F2197="Uitgave", C2197&lt;0), AND(F2197="Inkomst", C2197&gt;0)), "OK", "FOUT")</f>
        <v>OK</v>
      </c>
    </row>
    <row r="2198" spans="1:9" x14ac:dyDescent="0.3">
      <c r="A2198" s="2">
        <v>45846</v>
      </c>
      <c r="B2198" t="str">
        <f>TEXT(A2198,"mmmm ")</f>
        <v xml:space="preserve">juli </v>
      </c>
      <c r="C2198">
        <v>-25.95</v>
      </c>
      <c r="D2198" t="s">
        <v>82</v>
      </c>
      <c r="F2198" t="s">
        <v>18</v>
      </c>
      <c r="G2198">
        <f>IF(F2198="Uitgave", -ABS(C2198), ABS(C2198))</f>
        <v>-25.95</v>
      </c>
      <c r="H2198" t="str">
        <f>VLOOKUP(Tabel1[[#This Row],[categorie]],Lijst!A:B,2,FALSE)</f>
        <v>Vast</v>
      </c>
      <c r="I2198" t="str">
        <f>IF(OR(AND(F2198="Uitgave", C2198&lt;0), AND(F2198="Inkomst", C2198&gt;0)), "OK", "FOUT")</f>
        <v>OK</v>
      </c>
    </row>
    <row r="2199" spans="1:9" x14ac:dyDescent="0.3">
      <c r="A2199" s="2">
        <v>45846</v>
      </c>
      <c r="B2199" t="str">
        <f>TEXT(A2199,"mmmm ")</f>
        <v xml:space="preserve">juli </v>
      </c>
      <c r="C2199">
        <v>-25.95</v>
      </c>
      <c r="D2199" t="s">
        <v>82</v>
      </c>
      <c r="F2199" t="s">
        <v>18</v>
      </c>
      <c r="G2199">
        <f>IF(F2199="Uitgave", -ABS(C2199), ABS(C2199))</f>
        <v>-25.95</v>
      </c>
      <c r="H2199" t="str">
        <f>VLOOKUP(Tabel1[[#This Row],[categorie]],Lijst!A:B,2,FALSE)</f>
        <v>Vast</v>
      </c>
      <c r="I2199" t="str">
        <f>IF(OR(AND(F2199="Uitgave", C2199&lt;0), AND(F2199="Inkomst", C2199&gt;0)), "OK", "FOUT")</f>
        <v>OK</v>
      </c>
    </row>
    <row r="2200" spans="1:9" x14ac:dyDescent="0.3">
      <c r="A2200" s="2">
        <v>45846</v>
      </c>
      <c r="B2200" t="str">
        <f>TEXT(A2200,"mmmm ")</f>
        <v xml:space="preserve">juli </v>
      </c>
      <c r="C2200">
        <v>-12.01</v>
      </c>
      <c r="D2200" t="s">
        <v>46</v>
      </c>
      <c r="F2200" t="str">
        <f>VLOOKUP(Tabel1[[#This Row],[categorie]],Lijst!A:C,3,FALSE)</f>
        <v>Uitgave</v>
      </c>
      <c r="G2200">
        <f>IF(F2200="Uitgave", -ABS(C2200), ABS(C2200))</f>
        <v>-12.01</v>
      </c>
      <c r="H2200" t="str">
        <f>VLOOKUP(Tabel1[[#This Row],[categorie]],Lijst!A:B,2,FALSE)</f>
        <v>Vast</v>
      </c>
      <c r="I2200" t="str">
        <f>IF(OR(AND(F2200="Uitgave", C2200&lt;0), AND(F2200="Inkomst", C2200&gt;0)), "OK", "FOUT")</f>
        <v>OK</v>
      </c>
    </row>
    <row r="2201" spans="1:9" x14ac:dyDescent="0.3">
      <c r="A2201" s="2">
        <v>45847</v>
      </c>
      <c r="B2201" t="str">
        <f>TEXT(A2201,"mmmm ")</f>
        <v xml:space="preserve">juli </v>
      </c>
      <c r="C2201">
        <v>-5.97</v>
      </c>
      <c r="D2201" t="s">
        <v>3</v>
      </c>
      <c r="F2201" t="str">
        <f>VLOOKUP(Tabel1[[#This Row],[categorie]],Lijst!A:C,3,FALSE)</f>
        <v>Uitgave</v>
      </c>
      <c r="G2201">
        <f>IF(F2201="Uitgave", -ABS(C2201), ABS(C2201))</f>
        <v>-5.97</v>
      </c>
      <c r="H2201" t="str">
        <f>VLOOKUP(Tabel1[[#This Row],[categorie]],Lijst!A:B,2,FALSE)</f>
        <v>Vast</v>
      </c>
      <c r="I2201" t="str">
        <f>IF(OR(AND(F2201="Uitgave", C2201&lt;0), AND(F2201="Inkomst", C2201&gt;0)), "OK", "FOUT")</f>
        <v>OK</v>
      </c>
    </row>
    <row r="2202" spans="1:9" x14ac:dyDescent="0.3">
      <c r="A2202" s="2">
        <v>45847</v>
      </c>
      <c r="B2202" t="str">
        <f>TEXT(A2202,"mmmm ")</f>
        <v xml:space="preserve">juli </v>
      </c>
      <c r="C2202">
        <v>-18.34</v>
      </c>
      <c r="D2202" t="s">
        <v>3</v>
      </c>
      <c r="F2202" t="str">
        <f>VLOOKUP(Tabel1[[#This Row],[categorie]],Lijst!A:C,3,FALSE)</f>
        <v>Uitgave</v>
      </c>
      <c r="G2202">
        <f>IF(F2202="Uitgave", -ABS(C2202), ABS(C2202))</f>
        <v>-18.34</v>
      </c>
      <c r="H2202" t="str">
        <f>VLOOKUP(Tabel1[[#This Row],[categorie]],Lijst!A:B,2,FALSE)</f>
        <v>Vast</v>
      </c>
      <c r="I2202" t="str">
        <f>IF(OR(AND(F2202="Uitgave", C2202&lt;0), AND(F2202="Inkomst", C2202&gt;0)), "OK", "FOUT")</f>
        <v>OK</v>
      </c>
    </row>
    <row r="2203" spans="1:9" x14ac:dyDescent="0.3">
      <c r="A2203" s="2">
        <v>45847</v>
      </c>
      <c r="B2203" t="str">
        <f>TEXT(A2203,"mmmm ")</f>
        <v xml:space="preserve">juli </v>
      </c>
      <c r="C2203">
        <v>-29.94</v>
      </c>
      <c r="D2203" t="s">
        <v>3</v>
      </c>
      <c r="F2203" t="str">
        <f>VLOOKUP(Tabel1[[#This Row],[categorie]],Lijst!A:C,3,FALSE)</f>
        <v>Uitgave</v>
      </c>
      <c r="G2203">
        <f>IF(F2203="Uitgave", -ABS(C2203), ABS(C2203))</f>
        <v>-29.94</v>
      </c>
      <c r="H2203" t="str">
        <f>VLOOKUP(Tabel1[[#This Row],[categorie]],Lijst!A:B,2,FALSE)</f>
        <v>Vast</v>
      </c>
      <c r="I2203" t="str">
        <f>IF(OR(AND(F2203="Uitgave", C2203&lt;0), AND(F2203="Inkomst", C2203&gt;0)), "OK", "FOUT")</f>
        <v>OK</v>
      </c>
    </row>
    <row r="2204" spans="1:9" x14ac:dyDescent="0.3">
      <c r="A2204" s="2">
        <v>45847</v>
      </c>
      <c r="B2204" t="str">
        <f>TEXT(A2204,"mmmm ")</f>
        <v xml:space="preserve">juli </v>
      </c>
      <c r="C2204">
        <v>-11.32</v>
      </c>
      <c r="D2204" t="s">
        <v>3</v>
      </c>
      <c r="F2204" t="str">
        <f>VLOOKUP(Tabel1[[#This Row],[categorie]],Lijst!A:C,3,FALSE)</f>
        <v>Uitgave</v>
      </c>
      <c r="G2204">
        <f>IF(F2204="Uitgave", -ABS(C2204), ABS(C2204))</f>
        <v>-11.32</v>
      </c>
      <c r="H2204" t="str">
        <f>VLOOKUP(Tabel1[[#This Row],[categorie]],Lijst!A:B,2,FALSE)</f>
        <v>Vast</v>
      </c>
      <c r="I2204" t="str">
        <f>IF(OR(AND(F2204="Uitgave", C2204&lt;0), AND(F2204="Inkomst", C2204&gt;0)), "OK", "FOUT")</f>
        <v>OK</v>
      </c>
    </row>
    <row r="2205" spans="1:9" x14ac:dyDescent="0.3">
      <c r="A2205" s="2">
        <v>45847</v>
      </c>
      <c r="B2205" t="str">
        <f>TEXT(A2205,"mmmm ")</f>
        <v xml:space="preserve">juli </v>
      </c>
      <c r="C2205">
        <v>-55</v>
      </c>
      <c r="D2205" t="s">
        <v>34</v>
      </c>
      <c r="F2205" t="str">
        <f>VLOOKUP(Tabel1[[#This Row],[categorie]],Lijst!A:C,3,FALSE)</f>
        <v>Uitgave</v>
      </c>
      <c r="G2205">
        <f>IF(F2205="Uitgave", -ABS(C2205), ABS(C2205))</f>
        <v>-55</v>
      </c>
      <c r="H2205" t="str">
        <f>VLOOKUP(Tabel1[[#This Row],[categorie]],Lijst!A:B,2,FALSE)</f>
        <v>Variabel</v>
      </c>
      <c r="I2205" t="str">
        <f>IF(OR(AND(F2205="Uitgave", C2205&lt;0), AND(F2205="Inkomst", C2205&gt;0)), "OK", "FOUT")</f>
        <v>OK</v>
      </c>
    </row>
    <row r="2206" spans="1:9" x14ac:dyDescent="0.3">
      <c r="A2206" s="2">
        <v>45847</v>
      </c>
      <c r="B2206" t="str">
        <f>TEXT(A2206,"mmmm ")</f>
        <v xml:space="preserve">juli </v>
      </c>
      <c r="C2206">
        <v>-2.7</v>
      </c>
      <c r="D2206" t="s">
        <v>3</v>
      </c>
      <c r="F2206" t="str">
        <f>VLOOKUP(Tabel1[[#This Row],[categorie]],Lijst!A:C,3,FALSE)</f>
        <v>Uitgave</v>
      </c>
      <c r="G2206">
        <f>IF(F2206="Uitgave", -ABS(C2206), ABS(C2206))</f>
        <v>-2.7</v>
      </c>
      <c r="H2206" t="str">
        <f>VLOOKUP(Tabel1[[#This Row],[categorie]],Lijst!A:B,2,FALSE)</f>
        <v>Vast</v>
      </c>
      <c r="I2206" t="str">
        <f>IF(OR(AND(F2206="Uitgave", C2206&lt;0), AND(F2206="Inkomst", C2206&gt;0)), "OK", "FOUT")</f>
        <v>OK</v>
      </c>
    </row>
    <row r="2207" spans="1:9" x14ac:dyDescent="0.3">
      <c r="A2207" s="2">
        <v>45847</v>
      </c>
      <c r="B2207" t="str">
        <f>TEXT(A2207,"mmmm ")</f>
        <v xml:space="preserve">juli </v>
      </c>
      <c r="C2207">
        <v>-14</v>
      </c>
      <c r="D2207" t="s">
        <v>75</v>
      </c>
      <c r="F2207" t="s">
        <v>18</v>
      </c>
      <c r="G2207">
        <f>IF(F2207="Uitgave", -ABS(C2207), ABS(C2207))</f>
        <v>-14</v>
      </c>
      <c r="H2207" t="str">
        <f>VLOOKUP(Tabel1[[#This Row],[categorie]],Lijst!A:B,2,FALSE)</f>
        <v>Variabel</v>
      </c>
      <c r="I2207" t="str">
        <f>IF(OR(AND(F2207="Uitgave", C2207&lt;0), AND(F2207="Inkomst", C2207&gt;0)), "OK", "FOUT")</f>
        <v>OK</v>
      </c>
    </row>
    <row r="2208" spans="1:9" x14ac:dyDescent="0.3">
      <c r="A2208" s="2">
        <v>45848</v>
      </c>
      <c r="B2208" t="str">
        <f>TEXT(A2208,"mmmm ")</f>
        <v xml:space="preserve">juli </v>
      </c>
      <c r="C2208">
        <v>-10.19</v>
      </c>
      <c r="D2208" t="s">
        <v>3</v>
      </c>
      <c r="F2208" t="str">
        <f>VLOOKUP(Tabel1[[#This Row],[categorie]],Lijst!A:C,3,FALSE)</f>
        <v>Uitgave</v>
      </c>
      <c r="G2208">
        <f>IF(F2208="Uitgave", -ABS(C2208), ABS(C2208))</f>
        <v>-10.19</v>
      </c>
      <c r="H2208" t="str">
        <f>VLOOKUP(Tabel1[[#This Row],[categorie]],Lijst!A:B,2,FALSE)</f>
        <v>Vast</v>
      </c>
      <c r="I2208" t="str">
        <f>IF(OR(AND(F2208="Uitgave", C2208&lt;0), AND(F2208="Inkomst", C2208&gt;0)), "OK", "FOUT")</f>
        <v>OK</v>
      </c>
    </row>
    <row r="2209" spans="1:9" x14ac:dyDescent="0.3">
      <c r="A2209" s="2">
        <v>45848</v>
      </c>
      <c r="B2209" t="str">
        <f>TEXT(A2209,"mmmm ")</f>
        <v xml:space="preserve">juli </v>
      </c>
      <c r="C2209">
        <v>-14.61</v>
      </c>
      <c r="D2209" t="s">
        <v>3</v>
      </c>
      <c r="F2209" t="str">
        <f>VLOOKUP(Tabel1[[#This Row],[categorie]],Lijst!A:C,3,FALSE)</f>
        <v>Uitgave</v>
      </c>
      <c r="G2209">
        <f>IF(F2209="Uitgave", -ABS(C2209), ABS(C2209))</f>
        <v>-14.61</v>
      </c>
      <c r="H2209" t="str">
        <f>VLOOKUP(Tabel1[[#This Row],[categorie]],Lijst!A:B,2,FALSE)</f>
        <v>Vast</v>
      </c>
      <c r="I2209" t="str">
        <f>IF(OR(AND(F2209="Uitgave", C2209&lt;0), AND(F2209="Inkomst", C2209&gt;0)), "OK", "FOUT")</f>
        <v>OK</v>
      </c>
    </row>
    <row r="2210" spans="1:9" x14ac:dyDescent="0.3">
      <c r="A2210" s="2">
        <v>45848</v>
      </c>
      <c r="B2210" t="str">
        <f>TEXT(A2210,"mmmm ")</f>
        <v xml:space="preserve">juli </v>
      </c>
      <c r="C2210">
        <v>-10</v>
      </c>
      <c r="D2210" t="s">
        <v>3</v>
      </c>
      <c r="F2210" t="str">
        <f>VLOOKUP(Tabel1[[#This Row],[categorie]],Lijst!A:C,3,FALSE)</f>
        <v>Uitgave</v>
      </c>
      <c r="G2210">
        <f>IF(F2210="Uitgave", -ABS(C2210), ABS(C2210))</f>
        <v>-10</v>
      </c>
      <c r="H2210" t="str">
        <f>VLOOKUP(Tabel1[[#This Row],[categorie]],Lijst!A:B,2,FALSE)</f>
        <v>Vast</v>
      </c>
      <c r="I2210" t="str">
        <f>IF(OR(AND(F2210="Uitgave", C2210&lt;0), AND(F2210="Inkomst", C2210&gt;0)), "OK", "FOUT")</f>
        <v>OK</v>
      </c>
    </row>
    <row r="2211" spans="1:9" x14ac:dyDescent="0.3">
      <c r="A2211" s="2">
        <v>45848</v>
      </c>
      <c r="B2211" t="str">
        <f>TEXT(A2211,"mmmm ")</f>
        <v xml:space="preserve">juli </v>
      </c>
      <c r="C2211">
        <v>-53.1</v>
      </c>
      <c r="D2211" t="s">
        <v>75</v>
      </c>
      <c r="F2211" t="s">
        <v>18</v>
      </c>
      <c r="G2211">
        <f>IF(F2211="Uitgave", -ABS(C2211), ABS(C2211))</f>
        <v>-53.1</v>
      </c>
      <c r="H2211" t="str">
        <f>VLOOKUP(Tabel1[[#This Row],[categorie]],Lijst!A:B,2,FALSE)</f>
        <v>Variabel</v>
      </c>
      <c r="I2211" t="str">
        <f>IF(OR(AND(F2211="Uitgave", C2211&lt;0), AND(F2211="Inkomst", C2211&gt;0)), "OK", "FOUT")</f>
        <v>OK</v>
      </c>
    </row>
    <row r="2212" spans="1:9" x14ac:dyDescent="0.3">
      <c r="A2212" s="2">
        <v>45848</v>
      </c>
      <c r="B2212" t="str">
        <f>TEXT(A2212,"mmmm ")</f>
        <v xml:space="preserve">juli </v>
      </c>
      <c r="C2212">
        <v>-5.13</v>
      </c>
      <c r="D2212" t="s">
        <v>3</v>
      </c>
      <c r="F2212" t="str">
        <f>VLOOKUP(Tabel1[[#This Row],[categorie]],Lijst!A:C,3,FALSE)</f>
        <v>Uitgave</v>
      </c>
      <c r="G2212">
        <f>IF(F2212="Uitgave", -ABS(C2212), ABS(C2212))</f>
        <v>-5.13</v>
      </c>
      <c r="H2212" t="str">
        <f>VLOOKUP(Tabel1[[#This Row],[categorie]],Lijst!A:B,2,FALSE)</f>
        <v>Vast</v>
      </c>
      <c r="I2212" t="str">
        <f>IF(OR(AND(F2212="Uitgave", C2212&lt;0), AND(F2212="Inkomst", C2212&gt;0)), "OK", "FOUT")</f>
        <v>OK</v>
      </c>
    </row>
    <row r="2213" spans="1:9" x14ac:dyDescent="0.3">
      <c r="A2213" s="2">
        <v>45848</v>
      </c>
      <c r="B2213" t="str">
        <f>TEXT(A2213,"mmmm ")</f>
        <v xml:space="preserve">juli </v>
      </c>
      <c r="C2213">
        <v>-8.69</v>
      </c>
      <c r="D2213" t="s">
        <v>3</v>
      </c>
      <c r="F2213" t="str">
        <f>VLOOKUP(Tabel1[[#This Row],[categorie]],Lijst!A:C,3,FALSE)</f>
        <v>Uitgave</v>
      </c>
      <c r="G2213">
        <f>IF(F2213="Uitgave", -ABS(C2213), ABS(C2213))</f>
        <v>-8.69</v>
      </c>
      <c r="H2213" t="str">
        <f>VLOOKUP(Tabel1[[#This Row],[categorie]],Lijst!A:B,2,FALSE)</f>
        <v>Vast</v>
      </c>
      <c r="I2213" t="str">
        <f>IF(OR(AND(F2213="Uitgave", C2213&lt;0), AND(F2213="Inkomst", C2213&gt;0)), "OK", "FOUT")</f>
        <v>OK</v>
      </c>
    </row>
    <row r="2214" spans="1:9" x14ac:dyDescent="0.3">
      <c r="A2214" s="2">
        <v>45849</v>
      </c>
      <c r="B2214" t="str">
        <f>TEXT(A2214,"mmmm ")</f>
        <v xml:space="preserve">juli </v>
      </c>
      <c r="C2214">
        <v>-28.46</v>
      </c>
      <c r="D2214" t="s">
        <v>3</v>
      </c>
      <c r="F2214" t="str">
        <f>VLOOKUP(Tabel1[[#This Row],[categorie]],Lijst!A:C,3,FALSE)</f>
        <v>Uitgave</v>
      </c>
      <c r="G2214">
        <f>IF(F2214="Uitgave", -ABS(C2214), ABS(C2214))</f>
        <v>-28.46</v>
      </c>
      <c r="H2214" t="str">
        <f>VLOOKUP(Tabel1[[#This Row],[categorie]],Lijst!A:B,2,FALSE)</f>
        <v>Vast</v>
      </c>
      <c r="I2214" t="str">
        <f>IF(OR(AND(F2214="Uitgave", C2214&lt;0), AND(F2214="Inkomst", C2214&gt;0)), "OK", "FOUT")</f>
        <v>OK</v>
      </c>
    </row>
    <row r="2215" spans="1:9" x14ac:dyDescent="0.3">
      <c r="A2215" s="2">
        <v>45849</v>
      </c>
      <c r="B2215" t="str">
        <f>TEXT(A2215,"mmmm ")</f>
        <v xml:space="preserve">juli </v>
      </c>
      <c r="C2215">
        <v>-19.75</v>
      </c>
      <c r="D2215" t="s">
        <v>3</v>
      </c>
      <c r="F2215" t="str">
        <f>VLOOKUP(Tabel1[[#This Row],[categorie]],Lijst!A:C,3,FALSE)</f>
        <v>Uitgave</v>
      </c>
      <c r="G2215">
        <f>IF(F2215="Uitgave", -ABS(C2215), ABS(C2215))</f>
        <v>-19.75</v>
      </c>
      <c r="H2215" t="str">
        <f>VLOOKUP(Tabel1[[#This Row],[categorie]],Lijst!A:B,2,FALSE)</f>
        <v>Vast</v>
      </c>
      <c r="I2215" t="str">
        <f>IF(OR(AND(F2215="Uitgave", C2215&lt;0), AND(F2215="Inkomst", C2215&gt;0)), "OK", "FOUT")</f>
        <v>OK</v>
      </c>
    </row>
    <row r="2216" spans="1:9" x14ac:dyDescent="0.3">
      <c r="A2216" s="2">
        <v>45849</v>
      </c>
      <c r="B2216" t="str">
        <f>TEXT(A2216,"mmmm ")</f>
        <v xml:space="preserve">juli </v>
      </c>
      <c r="C2216">
        <v>-4.33</v>
      </c>
      <c r="D2216" t="s">
        <v>3</v>
      </c>
      <c r="F2216" t="str">
        <f>VLOOKUP(Tabel1[[#This Row],[categorie]],Lijst!A:C,3,FALSE)</f>
        <v>Uitgave</v>
      </c>
      <c r="G2216">
        <f>IF(F2216="Uitgave", -ABS(C2216), ABS(C2216))</f>
        <v>-4.33</v>
      </c>
      <c r="H2216" t="str">
        <f>VLOOKUP(Tabel1[[#This Row],[categorie]],Lijst!A:B,2,FALSE)</f>
        <v>Vast</v>
      </c>
      <c r="I2216" t="str">
        <f>IF(OR(AND(F2216="Uitgave", C2216&lt;0), AND(F2216="Inkomst", C2216&gt;0)), "OK", "FOUT")</f>
        <v>OK</v>
      </c>
    </row>
    <row r="2217" spans="1:9" x14ac:dyDescent="0.3">
      <c r="A2217" s="2">
        <v>45849</v>
      </c>
      <c r="B2217" t="str">
        <f>TEXT(A2217,"mmmm ")</f>
        <v xml:space="preserve">juli </v>
      </c>
      <c r="C2217">
        <v>-6.62</v>
      </c>
      <c r="D2217" t="s">
        <v>62</v>
      </c>
      <c r="F2217" t="str">
        <f>VLOOKUP(Tabel1[[#This Row],[categorie]],Lijst!A:C,3,FALSE)</f>
        <v>Uitgave</v>
      </c>
      <c r="G2217">
        <f>IF(F2217="Uitgave", -ABS(C2217), ABS(C2217))</f>
        <v>-6.62</v>
      </c>
      <c r="H2217" t="str">
        <f>VLOOKUP(Tabel1[[#This Row],[categorie]],Lijst!A:B,2,FALSE)</f>
        <v>Variabel</v>
      </c>
      <c r="I2217" t="str">
        <f>IF(OR(AND(F2217="Uitgave", C2217&lt;0), AND(F2217="Inkomst", C2217&gt;0)), "OK", "FOUT")</f>
        <v>OK</v>
      </c>
    </row>
    <row r="2218" spans="1:9" x14ac:dyDescent="0.3">
      <c r="A2218" s="2">
        <v>45849</v>
      </c>
      <c r="B2218" t="str">
        <f>TEXT(A2218,"mmmm ")</f>
        <v xml:space="preserve">juli </v>
      </c>
      <c r="C2218">
        <v>-3.8</v>
      </c>
      <c r="D2218" t="s">
        <v>56</v>
      </c>
      <c r="F2218" t="str">
        <f>VLOOKUP(Tabel1[[#This Row],[categorie]],Lijst!A:C,3,FALSE)</f>
        <v>Uitgave</v>
      </c>
      <c r="G2218">
        <f>IF(F2218="Uitgave", -ABS(C2218), ABS(C2218))</f>
        <v>-3.8</v>
      </c>
      <c r="H2218" t="str">
        <f>VLOOKUP(Tabel1[[#This Row],[categorie]],Lijst!A:B,2,FALSE)</f>
        <v>Variabel</v>
      </c>
      <c r="I2218" t="str">
        <f>IF(OR(AND(F2218="Uitgave", C2218&lt;0), AND(F2218="Inkomst", C2218&gt;0)), "OK", "FOUT")</f>
        <v>OK</v>
      </c>
    </row>
    <row r="2219" spans="1:9" x14ac:dyDescent="0.3">
      <c r="A2219" s="2">
        <v>45849</v>
      </c>
      <c r="B2219" t="str">
        <f>TEXT(A2219,"mmmm ")</f>
        <v xml:space="preserve">juli </v>
      </c>
      <c r="C2219">
        <v>-1.1000000000000001</v>
      </c>
      <c r="D2219" t="s">
        <v>26</v>
      </c>
      <c r="F2219" t="str">
        <f>VLOOKUP(Tabel1[[#This Row],[categorie]],Lijst!A:C,3,FALSE)</f>
        <v>Uitgave</v>
      </c>
      <c r="G2219">
        <f>IF(F2219="Uitgave", -ABS(C2219), ABS(C2219))</f>
        <v>-1.1000000000000001</v>
      </c>
      <c r="H2219" t="str">
        <f>VLOOKUP(Tabel1[[#This Row],[categorie]],Lijst!A:B,2,FALSE)</f>
        <v>Variabel</v>
      </c>
      <c r="I2219" t="str">
        <f>IF(OR(AND(F2219="Uitgave", C2219&lt;0), AND(F2219="Inkomst", C2219&gt;0)), "OK", "FOUT")</f>
        <v>OK</v>
      </c>
    </row>
    <row r="2220" spans="1:9" x14ac:dyDescent="0.3">
      <c r="A2220" s="2">
        <v>45849</v>
      </c>
      <c r="B2220" t="str">
        <f>TEXT(A2220,"mmmm ")</f>
        <v xml:space="preserve">juli </v>
      </c>
      <c r="C2220">
        <v>-5.35</v>
      </c>
      <c r="D2220" t="s">
        <v>3</v>
      </c>
      <c r="F2220" t="str">
        <f>VLOOKUP(Tabel1[[#This Row],[categorie]],Lijst!A:C,3,FALSE)</f>
        <v>Uitgave</v>
      </c>
      <c r="G2220">
        <f>IF(F2220="Uitgave", -ABS(C2220), ABS(C2220))</f>
        <v>-5.35</v>
      </c>
      <c r="H2220" t="str">
        <f>VLOOKUP(Tabel1[[#This Row],[categorie]],Lijst!A:B,2,FALSE)</f>
        <v>Vast</v>
      </c>
      <c r="I2220" t="str">
        <f>IF(OR(AND(F2220="Uitgave", C2220&lt;0), AND(F2220="Inkomst", C2220&gt;0)), "OK", "FOUT")</f>
        <v>OK</v>
      </c>
    </row>
    <row r="2221" spans="1:9" x14ac:dyDescent="0.3">
      <c r="A2221" s="2">
        <v>45849</v>
      </c>
      <c r="B2221" t="str">
        <f>TEXT(A2221,"mmmm ")</f>
        <v xml:space="preserve">juli </v>
      </c>
      <c r="C2221">
        <v>17.989999999999998</v>
      </c>
      <c r="D2221" t="s">
        <v>30</v>
      </c>
      <c r="F2221" t="s">
        <v>17</v>
      </c>
      <c r="G2221">
        <f>IF(F2221="Uitgave", -ABS(C2221), ABS(C2221))</f>
        <v>17.989999999999998</v>
      </c>
      <c r="H2221" t="str">
        <f>VLOOKUP(Tabel1[[#This Row],[categorie]],Lijst!A:B,2,FALSE)</f>
        <v>Vast</v>
      </c>
      <c r="I2221" t="str">
        <f>IF(OR(AND(F2221="Uitgave", C2221&lt;0), AND(F2221="Inkomst", C2221&gt;0)), "OK", "FOUT")</f>
        <v>OK</v>
      </c>
    </row>
    <row r="2222" spans="1:9" x14ac:dyDescent="0.3">
      <c r="A2222" s="2">
        <v>45849</v>
      </c>
      <c r="B2222" t="str">
        <f>TEXT(A2222,"mmmm ")</f>
        <v xml:space="preserve">juli </v>
      </c>
      <c r="C2222">
        <v>-49.99</v>
      </c>
      <c r="D2222" t="s">
        <v>59</v>
      </c>
      <c r="F2222" t="str">
        <f>VLOOKUP(Tabel1[[#This Row],[categorie]],Lijst!A:C,3,FALSE)</f>
        <v>Uitgave</v>
      </c>
      <c r="G2222">
        <f>IF(F2222="Uitgave", -ABS(C2222), ABS(C2222))</f>
        <v>-49.99</v>
      </c>
      <c r="H2222" t="str">
        <f>VLOOKUP(Tabel1[[#This Row],[categorie]],Lijst!A:B,2,FALSE)</f>
        <v>Variabel</v>
      </c>
      <c r="I2222" t="str">
        <f>IF(OR(AND(F2222="Uitgave", C2222&lt;0), AND(F2222="Inkomst", C2222&gt;0)), "OK", "FOUT")</f>
        <v>OK</v>
      </c>
    </row>
    <row r="2223" spans="1:9" x14ac:dyDescent="0.3">
      <c r="A2223" s="2">
        <v>45850</v>
      </c>
      <c r="B2223" t="str">
        <f>TEXT(A2223,"mmmm ")</f>
        <v xml:space="preserve">juli </v>
      </c>
      <c r="C2223">
        <v>-11.73</v>
      </c>
      <c r="D2223" t="s">
        <v>3</v>
      </c>
      <c r="F2223" t="str">
        <f>VLOOKUP(Tabel1[[#This Row],[categorie]],Lijst!A:C,3,FALSE)</f>
        <v>Uitgave</v>
      </c>
      <c r="G2223">
        <f>IF(F2223="Uitgave", -ABS(C2223), ABS(C2223))</f>
        <v>-11.73</v>
      </c>
      <c r="H2223" t="str">
        <f>VLOOKUP(Tabel1[[#This Row],[categorie]],Lijst!A:B,2,FALSE)</f>
        <v>Vast</v>
      </c>
      <c r="I2223" t="str">
        <f>IF(OR(AND(F2223="Uitgave", C2223&lt;0), AND(F2223="Inkomst", C2223&gt;0)), "OK", "FOUT")</f>
        <v>OK</v>
      </c>
    </row>
    <row r="2224" spans="1:9" x14ac:dyDescent="0.3">
      <c r="A2224" s="2">
        <v>45850</v>
      </c>
      <c r="B2224" t="str">
        <f>TEXT(A2224,"mmmm ")</f>
        <v xml:space="preserve">juli </v>
      </c>
      <c r="C2224">
        <v>-15.48</v>
      </c>
      <c r="D2224" t="s">
        <v>53</v>
      </c>
      <c r="F2224" t="str">
        <f>VLOOKUP(Tabel1[[#This Row],[categorie]],Lijst!A:C,3,FALSE)</f>
        <v>Uitgave</v>
      </c>
      <c r="G2224">
        <f>IF(F2224="Uitgave", -ABS(C2224), ABS(C2224))</f>
        <v>-15.48</v>
      </c>
      <c r="H2224" t="str">
        <f>VLOOKUP(Tabel1[[#This Row],[categorie]],Lijst!A:B,2,FALSE)</f>
        <v>Variabel</v>
      </c>
      <c r="I2224" t="str">
        <f>IF(OR(AND(F2224="Uitgave", C2224&lt;0), AND(F2224="Inkomst", C2224&gt;0)), "OK", "FOUT")</f>
        <v>OK</v>
      </c>
    </row>
    <row r="2225" spans="1:9" x14ac:dyDescent="0.3">
      <c r="A2225" s="2">
        <v>45850</v>
      </c>
      <c r="B2225" t="str">
        <f>TEXT(A2225,"mmmm ")</f>
        <v xml:space="preserve">juli </v>
      </c>
      <c r="C2225">
        <v>-6.16</v>
      </c>
      <c r="D2225" t="s">
        <v>3</v>
      </c>
      <c r="F2225" t="str">
        <f>VLOOKUP(Tabel1[[#This Row],[categorie]],Lijst!A:C,3,FALSE)</f>
        <v>Uitgave</v>
      </c>
      <c r="G2225">
        <f>IF(F2225="Uitgave", -ABS(C2225), ABS(C2225))</f>
        <v>-6.16</v>
      </c>
      <c r="H2225" t="str">
        <f>VLOOKUP(Tabel1[[#This Row],[categorie]],Lijst!A:B,2,FALSE)</f>
        <v>Vast</v>
      </c>
      <c r="I2225" t="str">
        <f>IF(OR(AND(F2225="Uitgave", C2225&lt;0), AND(F2225="Inkomst", C2225&gt;0)), "OK", "FOUT")</f>
        <v>OK</v>
      </c>
    </row>
    <row r="2226" spans="1:9" x14ac:dyDescent="0.3">
      <c r="A2226" s="2">
        <v>45850</v>
      </c>
      <c r="B2226" t="str">
        <f>TEXT(A2226,"mmmm ")</f>
        <v xml:space="preserve">juli </v>
      </c>
      <c r="C2226">
        <v>-36</v>
      </c>
      <c r="D2226" t="s">
        <v>21</v>
      </c>
      <c r="F2226" t="str">
        <f>VLOOKUP(Tabel1[[#This Row],[categorie]],Lijst!A:C,3,FALSE)</f>
        <v>Uitgave</v>
      </c>
      <c r="G2226">
        <f>IF(F2226="Uitgave", -ABS(C2226), ABS(C2226))</f>
        <v>-36</v>
      </c>
      <c r="H2226" t="str">
        <f>VLOOKUP(Tabel1[[#This Row],[categorie]],Lijst!A:B,2,FALSE)</f>
        <v>Variabel</v>
      </c>
      <c r="I2226" t="str">
        <f>IF(OR(AND(F2226="Uitgave", C2226&lt;0), AND(F2226="Inkomst", C2226&gt;0)), "OK", "FOUT")</f>
        <v>OK</v>
      </c>
    </row>
    <row r="2227" spans="1:9" x14ac:dyDescent="0.3">
      <c r="A2227" s="2">
        <v>45851</v>
      </c>
      <c r="B2227" t="str">
        <f>TEXT(A2227,"mmmm ")</f>
        <v xml:space="preserve">juli </v>
      </c>
      <c r="C2227">
        <v>-19.59</v>
      </c>
      <c r="D2227" t="s">
        <v>3</v>
      </c>
      <c r="F2227" t="str">
        <f>VLOOKUP(Tabel1[[#This Row],[categorie]],Lijst!A:C,3,FALSE)</f>
        <v>Uitgave</v>
      </c>
      <c r="G2227">
        <f>IF(F2227="Uitgave", -ABS(C2227), ABS(C2227))</f>
        <v>-19.59</v>
      </c>
      <c r="H2227" t="str">
        <f>VLOOKUP(Tabel1[[#This Row],[categorie]],Lijst!A:B,2,FALSE)</f>
        <v>Vast</v>
      </c>
      <c r="I2227" t="str">
        <f>IF(OR(AND(F2227="Uitgave", C2227&lt;0), AND(F2227="Inkomst", C2227&gt;0)), "OK", "FOUT")</f>
        <v>OK</v>
      </c>
    </row>
    <row r="2228" spans="1:9" x14ac:dyDescent="0.3">
      <c r="A2228" s="2">
        <v>45851</v>
      </c>
      <c r="B2228" t="str">
        <f>TEXT(A2228,"mmmm ")</f>
        <v xml:space="preserve">juli </v>
      </c>
      <c r="C2228">
        <v>-7.96</v>
      </c>
      <c r="D2228" t="s">
        <v>3</v>
      </c>
      <c r="F2228" t="str">
        <f>VLOOKUP(Tabel1[[#This Row],[categorie]],Lijst!A:C,3,FALSE)</f>
        <v>Uitgave</v>
      </c>
      <c r="G2228">
        <f>IF(F2228="Uitgave", -ABS(C2228), ABS(C2228))</f>
        <v>-7.96</v>
      </c>
      <c r="H2228" t="str">
        <f>VLOOKUP(Tabel1[[#This Row],[categorie]],Lijst!A:B,2,FALSE)</f>
        <v>Vast</v>
      </c>
      <c r="I2228" t="str">
        <f>IF(OR(AND(F2228="Uitgave", C2228&lt;0), AND(F2228="Inkomst", C2228&gt;0)), "OK", "FOUT")</f>
        <v>OK</v>
      </c>
    </row>
    <row r="2229" spans="1:9" x14ac:dyDescent="0.3">
      <c r="A2229" s="2">
        <v>45852</v>
      </c>
      <c r="B2229" t="str">
        <f>TEXT(A2229,"mmmm ")</f>
        <v xml:space="preserve">juli </v>
      </c>
      <c r="C2229">
        <v>-23.3</v>
      </c>
      <c r="D2229" t="s">
        <v>56</v>
      </c>
      <c r="F2229" t="str">
        <f>VLOOKUP(Tabel1[[#This Row],[categorie]],Lijst!A:C,3,FALSE)</f>
        <v>Uitgave</v>
      </c>
      <c r="G2229">
        <f>IF(F2229="Uitgave", -ABS(C2229), ABS(C2229))</f>
        <v>-23.3</v>
      </c>
      <c r="H2229" t="str">
        <f>VLOOKUP(Tabel1[[#This Row],[categorie]],Lijst!A:B,2,FALSE)</f>
        <v>Variabel</v>
      </c>
      <c r="I2229" t="str">
        <f>IF(OR(AND(F2229="Uitgave", C2229&lt;0), AND(F2229="Inkomst", C2229&gt;0)), "OK", "FOUT")</f>
        <v>OK</v>
      </c>
    </row>
    <row r="2230" spans="1:9" x14ac:dyDescent="0.3">
      <c r="A2230" s="2">
        <v>45852</v>
      </c>
      <c r="B2230" t="str">
        <f>TEXT(A2230,"mmmm ")</f>
        <v xml:space="preserve">juli </v>
      </c>
      <c r="C2230">
        <v>-280</v>
      </c>
      <c r="D2230" t="s">
        <v>82</v>
      </c>
      <c r="F2230" t="s">
        <v>18</v>
      </c>
      <c r="G2230">
        <f>IF(F2230="Uitgave", -ABS(C2230), ABS(C2230))</f>
        <v>-280</v>
      </c>
      <c r="H2230" t="str">
        <f>VLOOKUP(Tabel1[[#This Row],[categorie]],Lijst!A:B,2,FALSE)</f>
        <v>Vast</v>
      </c>
      <c r="I2230" t="str">
        <f>IF(OR(AND(F2230="Uitgave", C2230&lt;0), AND(F2230="Inkomst", C2230&gt;0)), "OK", "FOUT")</f>
        <v>OK</v>
      </c>
    </row>
    <row r="2231" spans="1:9" x14ac:dyDescent="0.3">
      <c r="A2231" s="2">
        <v>45852</v>
      </c>
      <c r="B2231" t="str">
        <f>TEXT(A2231,"mmmm ")</f>
        <v xml:space="preserve">juli </v>
      </c>
      <c r="C2231">
        <v>-12.1</v>
      </c>
      <c r="D2231" t="s">
        <v>25</v>
      </c>
      <c r="F2231" t="str">
        <f>VLOOKUP(Tabel1[[#This Row],[categorie]],Lijst!A:C,3,FALSE)</f>
        <v>Uitgave</v>
      </c>
      <c r="G2231">
        <f>IF(F2231="Uitgave", -ABS(C2231), ABS(C2231))</f>
        <v>-12.1</v>
      </c>
      <c r="H2231" t="str">
        <f>VLOOKUP(Tabel1[[#This Row],[categorie]],Lijst!A:B,2,FALSE)</f>
        <v>Variabel</v>
      </c>
      <c r="I2231" t="str">
        <f>IF(OR(AND(F2231="Uitgave", C2231&lt;0), AND(F2231="Inkomst", C2231&gt;0)), "OK", "FOUT")</f>
        <v>OK</v>
      </c>
    </row>
    <row r="2232" spans="1:9" x14ac:dyDescent="0.3">
      <c r="A2232" s="2">
        <v>45852</v>
      </c>
      <c r="B2232" t="str">
        <f>TEXT(A2232,"mmmm ")</f>
        <v xml:space="preserve">juli </v>
      </c>
      <c r="C2232">
        <v>-3.7</v>
      </c>
      <c r="D2232" t="s">
        <v>3</v>
      </c>
      <c r="F2232" t="str">
        <f>VLOOKUP(Tabel1[[#This Row],[categorie]],Lijst!A:C,3,FALSE)</f>
        <v>Uitgave</v>
      </c>
      <c r="G2232">
        <f>IF(F2232="Uitgave", -ABS(C2232), ABS(C2232))</f>
        <v>-3.7</v>
      </c>
      <c r="H2232" t="str">
        <f>VLOOKUP(Tabel1[[#This Row],[categorie]],Lijst!A:B,2,FALSE)</f>
        <v>Vast</v>
      </c>
      <c r="I2232" t="str">
        <f>IF(OR(AND(F2232="Uitgave", C2232&lt;0), AND(F2232="Inkomst", C2232&gt;0)), "OK", "FOUT")</f>
        <v>OK</v>
      </c>
    </row>
    <row r="2233" spans="1:9" x14ac:dyDescent="0.3">
      <c r="A2233" s="2">
        <v>45852</v>
      </c>
      <c r="B2233" t="str">
        <f>TEXT(A2233,"mmmm ")</f>
        <v xml:space="preserve">juli </v>
      </c>
      <c r="C2233">
        <v>-3.07</v>
      </c>
      <c r="D2233" t="s">
        <v>13</v>
      </c>
      <c r="F2233" t="str">
        <f>VLOOKUP(Tabel1[[#This Row],[categorie]],Lijst!A:C,3,FALSE)</f>
        <v>Uitgave</v>
      </c>
      <c r="G2233">
        <f>IF(F2233="Uitgave", -ABS(C2233), ABS(C2233))</f>
        <v>-3.07</v>
      </c>
      <c r="H2233" t="str">
        <f>VLOOKUP(Tabel1[[#This Row],[categorie]],Lijst!A:B,2,FALSE)</f>
        <v>Vast</v>
      </c>
      <c r="I2233" t="str">
        <f>IF(OR(AND(F2233="Uitgave", C2233&lt;0), AND(F2233="Inkomst", C2233&gt;0)), "OK", "FOUT")</f>
        <v>OK</v>
      </c>
    </row>
    <row r="2234" spans="1:9" x14ac:dyDescent="0.3">
      <c r="A2234" s="2">
        <v>45852</v>
      </c>
      <c r="B2234" t="str">
        <f>TEXT(A2234,"mmmm ")</f>
        <v xml:space="preserve">juli </v>
      </c>
      <c r="C2234">
        <v>-0.9</v>
      </c>
      <c r="D2234" t="s">
        <v>26</v>
      </c>
      <c r="F2234" t="str">
        <f>VLOOKUP(Tabel1[[#This Row],[categorie]],Lijst!A:C,3,FALSE)</f>
        <v>Uitgave</v>
      </c>
      <c r="G2234">
        <f>IF(F2234="Uitgave", -ABS(C2234), ABS(C2234))</f>
        <v>-0.9</v>
      </c>
      <c r="H2234" t="str">
        <f>VLOOKUP(Tabel1[[#This Row],[categorie]],Lijst!A:B,2,FALSE)</f>
        <v>Variabel</v>
      </c>
      <c r="I2234" t="str">
        <f>IF(OR(AND(F2234="Uitgave", C2234&lt;0), AND(F2234="Inkomst", C2234&gt;0)), "OK", "FOUT")</f>
        <v>OK</v>
      </c>
    </row>
    <row r="2235" spans="1:9" x14ac:dyDescent="0.3">
      <c r="A2235" s="2">
        <v>45852</v>
      </c>
      <c r="B2235" t="str">
        <f>TEXT(A2235,"mmmm ")</f>
        <v xml:space="preserve">juli </v>
      </c>
      <c r="C2235">
        <v>-0.9</v>
      </c>
      <c r="D2235" t="s">
        <v>26</v>
      </c>
      <c r="F2235" t="str">
        <f>VLOOKUP(Tabel1[[#This Row],[categorie]],Lijst!A:C,3,FALSE)</f>
        <v>Uitgave</v>
      </c>
      <c r="G2235">
        <f>IF(F2235="Uitgave", -ABS(C2235), ABS(C2235))</f>
        <v>-0.9</v>
      </c>
      <c r="H2235" t="str">
        <f>VLOOKUP(Tabel1[[#This Row],[categorie]],Lijst!A:B,2,FALSE)</f>
        <v>Variabel</v>
      </c>
      <c r="I2235" t="str">
        <f>IF(OR(AND(F2235="Uitgave", C2235&lt;0), AND(F2235="Inkomst", C2235&gt;0)), "OK", "FOUT")</f>
        <v>OK</v>
      </c>
    </row>
    <row r="2236" spans="1:9" x14ac:dyDescent="0.3">
      <c r="A2236" s="2">
        <v>45852</v>
      </c>
      <c r="B2236" t="str">
        <f>TEXT(A2236,"mmmm ")</f>
        <v xml:space="preserve">juli </v>
      </c>
      <c r="C2236">
        <v>-8</v>
      </c>
      <c r="D2236" t="s">
        <v>13</v>
      </c>
      <c r="F2236" t="str">
        <f>VLOOKUP(Tabel1[[#This Row],[categorie]],Lijst!A:C,3,FALSE)</f>
        <v>Uitgave</v>
      </c>
      <c r="G2236">
        <f>IF(F2236="Uitgave", -ABS(C2236), ABS(C2236))</f>
        <v>-8</v>
      </c>
      <c r="H2236" t="str">
        <f>VLOOKUP(Tabel1[[#This Row],[categorie]],Lijst!A:B,2,FALSE)</f>
        <v>Vast</v>
      </c>
      <c r="I2236" t="str">
        <f>IF(OR(AND(F2236="Uitgave", C2236&lt;0), AND(F2236="Inkomst", C2236&gt;0)), "OK", "FOUT")</f>
        <v>OK</v>
      </c>
    </row>
    <row r="2237" spans="1:9" x14ac:dyDescent="0.3">
      <c r="A2237" s="2">
        <v>45852</v>
      </c>
      <c r="B2237" t="str">
        <f>TEXT(A2237,"mmmm ")</f>
        <v xml:space="preserve">juli </v>
      </c>
      <c r="C2237">
        <v>-23.6</v>
      </c>
      <c r="D2237" t="s">
        <v>47</v>
      </c>
      <c r="E2237" t="s">
        <v>118</v>
      </c>
      <c r="F2237" t="str">
        <f>VLOOKUP(Tabel1[[#This Row],[categorie]],Lijst!A:C,3,FALSE)</f>
        <v>Uitgave</v>
      </c>
      <c r="G2237">
        <f>IF(F2237="Uitgave", -ABS(C2237), ABS(C2237))</f>
        <v>-23.6</v>
      </c>
      <c r="H2237" t="str">
        <f>VLOOKUP(Tabel1[[#This Row],[categorie]],Lijst!A:B,2,FALSE)</f>
        <v>Variabel</v>
      </c>
      <c r="I2237" t="str">
        <f>IF(OR(AND(F2237="Uitgave", C2237&lt;0), AND(F2237="Inkomst", C2237&gt;0)), "OK", "FOUT")</f>
        <v>OK</v>
      </c>
    </row>
    <row r="2238" spans="1:9" x14ac:dyDescent="0.3">
      <c r="A2238" s="2">
        <v>45852</v>
      </c>
      <c r="B2238" t="str">
        <f>TEXT(A2238,"mmmm ")</f>
        <v xml:space="preserve">juli </v>
      </c>
      <c r="C2238">
        <v>-1.49</v>
      </c>
      <c r="D2238" t="s">
        <v>47</v>
      </c>
      <c r="E2238" t="s">
        <v>119</v>
      </c>
      <c r="F2238" t="str">
        <f>VLOOKUP(Tabel1[[#This Row],[categorie]],Lijst!A:C,3,FALSE)</f>
        <v>Uitgave</v>
      </c>
      <c r="G2238">
        <f>IF(F2238="Uitgave", -ABS(C2238), ABS(C2238))</f>
        <v>-1.49</v>
      </c>
      <c r="H2238" t="str">
        <f>VLOOKUP(Tabel1[[#This Row],[categorie]],Lijst!A:B,2,FALSE)</f>
        <v>Variabel</v>
      </c>
      <c r="I2238" t="str">
        <f>IF(OR(AND(F2238="Uitgave", C2238&lt;0), AND(F2238="Inkomst", C2238&gt;0)), "OK", "FOUT")</f>
        <v>OK</v>
      </c>
    </row>
    <row r="2239" spans="1:9" x14ac:dyDescent="0.3">
      <c r="A2239" s="2">
        <v>45853</v>
      </c>
      <c r="B2239" t="str">
        <f>TEXT(A2239,"mmmm ")</f>
        <v xml:space="preserve">juli </v>
      </c>
      <c r="C2239">
        <v>50.5</v>
      </c>
      <c r="D2239" t="s">
        <v>75</v>
      </c>
      <c r="F2239" t="s">
        <v>65</v>
      </c>
      <c r="G2239">
        <f>IF(F2239="Uitgave", -ABS(C2239), ABS(C2239))</f>
        <v>50.5</v>
      </c>
      <c r="H2239" t="str">
        <f>VLOOKUP(Tabel1[[#This Row],[categorie]],Lijst!A:B,2,FALSE)</f>
        <v>Variabel</v>
      </c>
      <c r="I2239" t="str">
        <f>IF(OR(AND(F2239="Uitgave", C2239&lt;0), AND(F2239="Inkomst", C2239&gt;0)), "OK", "FOUT")</f>
        <v>OK</v>
      </c>
    </row>
    <row r="2240" spans="1:9" x14ac:dyDescent="0.3">
      <c r="A2240" s="2">
        <v>45853</v>
      </c>
      <c r="B2240" t="str">
        <f>TEXT(A2240,"mmmm ")</f>
        <v xml:space="preserve">juli </v>
      </c>
      <c r="C2240">
        <v>50.5</v>
      </c>
      <c r="D2240" t="s">
        <v>75</v>
      </c>
      <c r="F2240" t="s">
        <v>17</v>
      </c>
      <c r="G2240">
        <f>IF(F2240="Uitgave", -ABS(C2240), ABS(C2240))</f>
        <v>50.5</v>
      </c>
      <c r="H2240" t="str">
        <f>VLOOKUP(Tabel1[[#This Row],[categorie]],Lijst!A:B,2,FALSE)</f>
        <v>Variabel</v>
      </c>
      <c r="I2240" t="str">
        <f>IF(OR(AND(F2240="Uitgave", C2240&lt;0), AND(F2240="Inkomst", C2240&gt;0)), "OK", "FOUT")</f>
        <v>OK</v>
      </c>
    </row>
    <row r="2241" spans="1:9" x14ac:dyDescent="0.3">
      <c r="A2241" s="2">
        <v>45853</v>
      </c>
      <c r="B2241" t="str">
        <f>TEXT(A2241,"mmmm ")</f>
        <v xml:space="preserve">juli </v>
      </c>
      <c r="C2241">
        <v>-38</v>
      </c>
      <c r="D2241" t="s">
        <v>82</v>
      </c>
      <c r="F2241" t="s">
        <v>18</v>
      </c>
      <c r="G2241">
        <f>IF(F2241="Uitgave", -ABS(C2241), ABS(C2241))</f>
        <v>-38</v>
      </c>
      <c r="H2241" t="str">
        <f>VLOOKUP(Tabel1[[#This Row],[categorie]],Lijst!A:B,2,FALSE)</f>
        <v>Vast</v>
      </c>
      <c r="I2241" t="str">
        <f>IF(OR(AND(F2241="Uitgave", C2241&lt;0), AND(F2241="Inkomst", C2241&gt;0)), "OK", "FOUT")</f>
        <v>OK</v>
      </c>
    </row>
    <row r="2242" spans="1:9" x14ac:dyDescent="0.3">
      <c r="A2242" s="2">
        <v>45853</v>
      </c>
      <c r="B2242" t="str">
        <f>TEXT(A2242,"mmmm ")</f>
        <v xml:space="preserve">juli </v>
      </c>
      <c r="C2242">
        <v>-1.2</v>
      </c>
      <c r="D2242" t="s">
        <v>26</v>
      </c>
      <c r="F2242" t="str">
        <f>VLOOKUP(Tabel1[[#This Row],[categorie]],Lijst!A:C,3,FALSE)</f>
        <v>Uitgave</v>
      </c>
      <c r="G2242">
        <f>IF(F2242="Uitgave", -ABS(C2242), ABS(C2242))</f>
        <v>-1.2</v>
      </c>
      <c r="H2242" t="str">
        <f>VLOOKUP(Tabel1[[#This Row],[categorie]],Lijst!A:B,2,FALSE)</f>
        <v>Variabel</v>
      </c>
      <c r="I2242" t="str">
        <f>IF(OR(AND(F2242="Uitgave", C2242&lt;0), AND(F2242="Inkomst", C2242&gt;0)), "OK", "FOUT")</f>
        <v>OK</v>
      </c>
    </row>
    <row r="2243" spans="1:9" x14ac:dyDescent="0.3">
      <c r="A2243" s="2">
        <v>45853</v>
      </c>
      <c r="B2243" t="str">
        <f>TEXT(A2243,"mmmm ")</f>
        <v xml:space="preserve">juli </v>
      </c>
      <c r="C2243">
        <v>-1.2</v>
      </c>
      <c r="D2243" t="s">
        <v>26</v>
      </c>
      <c r="F2243" t="str">
        <f>VLOOKUP(Tabel1[[#This Row],[categorie]],Lijst!A:C,3,FALSE)</f>
        <v>Uitgave</v>
      </c>
      <c r="G2243">
        <f>IF(F2243="Uitgave", -ABS(C2243), ABS(C2243))</f>
        <v>-1.2</v>
      </c>
      <c r="H2243" t="str">
        <f>VLOOKUP(Tabel1[[#This Row],[categorie]],Lijst!A:B,2,FALSE)</f>
        <v>Variabel</v>
      </c>
      <c r="I2243" t="str">
        <f>IF(OR(AND(F2243="Uitgave", C2243&lt;0), AND(F2243="Inkomst", C2243&gt;0)), "OK", "FOUT")</f>
        <v>OK</v>
      </c>
    </row>
    <row r="2244" spans="1:9" x14ac:dyDescent="0.3">
      <c r="A2244" s="2">
        <v>45853</v>
      </c>
      <c r="B2244" t="str">
        <f>TEXT(A2244,"mmmm ")</f>
        <v xml:space="preserve">juli </v>
      </c>
      <c r="C2244">
        <v>-8.02</v>
      </c>
      <c r="D2244" t="s">
        <v>3</v>
      </c>
      <c r="F2244" t="str">
        <f>VLOOKUP(Tabel1[[#This Row],[categorie]],Lijst!A:C,3,FALSE)</f>
        <v>Uitgave</v>
      </c>
      <c r="G2244">
        <f>IF(F2244="Uitgave", -ABS(C2244), ABS(C2244))</f>
        <v>-8.02</v>
      </c>
      <c r="H2244" t="str">
        <f>VLOOKUP(Tabel1[[#This Row],[categorie]],Lijst!A:B,2,FALSE)</f>
        <v>Vast</v>
      </c>
      <c r="I2244" t="str">
        <f>IF(OR(AND(F2244="Uitgave", C2244&lt;0), AND(F2244="Inkomst", C2244&gt;0)), "OK", "FOUT")</f>
        <v>OK</v>
      </c>
    </row>
    <row r="2245" spans="1:9" x14ac:dyDescent="0.3">
      <c r="A2245" s="2">
        <v>45853</v>
      </c>
      <c r="B2245" t="str">
        <f>TEXT(A2245,"mmmm ")</f>
        <v xml:space="preserve">juli </v>
      </c>
      <c r="C2245">
        <v>-4.18</v>
      </c>
      <c r="D2245" t="s">
        <v>3</v>
      </c>
      <c r="E2245" t="s">
        <v>112</v>
      </c>
      <c r="F2245" t="str">
        <f>VLOOKUP(Tabel1[[#This Row],[categorie]],Lijst!A:C,3,FALSE)</f>
        <v>Uitgave</v>
      </c>
      <c r="G2245">
        <f>IF(F2245="Uitgave", -ABS(C2245), ABS(C2245))</f>
        <v>-4.18</v>
      </c>
      <c r="H2245" t="str">
        <f>VLOOKUP(Tabel1[[#This Row],[categorie]],Lijst!A:B,2,FALSE)</f>
        <v>Vast</v>
      </c>
      <c r="I2245" t="str">
        <f>IF(OR(AND(F2245="Uitgave", C2245&lt;0), AND(F2245="Inkomst", C2245&gt;0)), "OK", "FOUT")</f>
        <v>OK</v>
      </c>
    </row>
    <row r="2246" spans="1:9" x14ac:dyDescent="0.3">
      <c r="A2246" s="2">
        <v>45853</v>
      </c>
      <c r="B2246" t="str">
        <f>TEXT(A2246,"mmmm ")</f>
        <v xml:space="preserve">juli </v>
      </c>
      <c r="C2246">
        <v>-4.91</v>
      </c>
      <c r="D2246" t="s">
        <v>3</v>
      </c>
      <c r="E2246" t="s">
        <v>113</v>
      </c>
      <c r="F2246" t="str">
        <f>VLOOKUP(Tabel1[[#This Row],[categorie]],Lijst!A:C,3,FALSE)</f>
        <v>Uitgave</v>
      </c>
      <c r="G2246">
        <f>IF(F2246="Uitgave", -ABS(C2246), ABS(C2246))</f>
        <v>-4.91</v>
      </c>
      <c r="H2246" t="str">
        <f>VLOOKUP(Tabel1[[#This Row],[categorie]],Lijst!A:B,2,FALSE)</f>
        <v>Vast</v>
      </c>
      <c r="I2246" t="str">
        <f>IF(OR(AND(F2246="Uitgave", C2246&lt;0), AND(F2246="Inkomst", C2246&gt;0)), "OK", "FOUT")</f>
        <v>OK</v>
      </c>
    </row>
    <row r="2247" spans="1:9" x14ac:dyDescent="0.3">
      <c r="A2247" s="2">
        <v>45853</v>
      </c>
      <c r="B2247" t="str">
        <f>TEXT(A2247,"mmmm ")</f>
        <v xml:space="preserve">juli </v>
      </c>
      <c r="C2247">
        <v>-3.29</v>
      </c>
      <c r="D2247" t="s">
        <v>3</v>
      </c>
      <c r="E2247" t="s">
        <v>114</v>
      </c>
      <c r="F2247" t="str">
        <f>VLOOKUP(Tabel1[[#This Row],[categorie]],Lijst!A:C,3,FALSE)</f>
        <v>Uitgave</v>
      </c>
      <c r="G2247">
        <f>IF(F2247="Uitgave", -ABS(C2247), ABS(C2247))</f>
        <v>-3.29</v>
      </c>
      <c r="H2247" t="str">
        <f>VLOOKUP(Tabel1[[#This Row],[categorie]],Lijst!A:B,2,FALSE)</f>
        <v>Vast</v>
      </c>
      <c r="I2247" t="str">
        <f>IF(OR(AND(F2247="Uitgave", C2247&lt;0), AND(F2247="Inkomst", C2247&gt;0)), "OK", "FOUT")</f>
        <v>OK</v>
      </c>
    </row>
    <row r="2248" spans="1:9" x14ac:dyDescent="0.3">
      <c r="A2248" s="2">
        <v>45853</v>
      </c>
      <c r="B2248" t="str">
        <f>TEXT(A2248,"mmmm ")</f>
        <v xml:space="preserve">juli </v>
      </c>
      <c r="C2248">
        <v>-25.39</v>
      </c>
      <c r="D2248" t="s">
        <v>3</v>
      </c>
      <c r="E2248" t="s">
        <v>115</v>
      </c>
      <c r="F2248" t="str">
        <f>VLOOKUP(Tabel1[[#This Row],[categorie]],Lijst!A:C,3,FALSE)</f>
        <v>Uitgave</v>
      </c>
      <c r="G2248">
        <f>IF(F2248="Uitgave", -ABS(C2248), ABS(C2248))</f>
        <v>-25.39</v>
      </c>
      <c r="H2248" t="str">
        <f>VLOOKUP(Tabel1[[#This Row],[categorie]],Lijst!A:B,2,FALSE)</f>
        <v>Vast</v>
      </c>
      <c r="I2248" t="str">
        <f>IF(OR(AND(F2248="Uitgave", C2248&lt;0), AND(F2248="Inkomst", C2248&gt;0)), "OK", "FOUT")</f>
        <v>OK</v>
      </c>
    </row>
    <row r="2249" spans="1:9" x14ac:dyDescent="0.3">
      <c r="A2249" s="2">
        <v>45854</v>
      </c>
      <c r="B2249" t="str">
        <f>TEXT(A2249,"mmmm ")</f>
        <v xml:space="preserve">juli </v>
      </c>
      <c r="C2249">
        <v>-182</v>
      </c>
      <c r="D2249" t="s">
        <v>82</v>
      </c>
      <c r="E2249" t="s">
        <v>101</v>
      </c>
      <c r="F2249" t="s">
        <v>18</v>
      </c>
      <c r="G2249">
        <f>IF(F2249="Uitgave", -ABS(C2249), ABS(C2249))</f>
        <v>-182</v>
      </c>
      <c r="H2249" t="str">
        <f>VLOOKUP(Tabel1[[#This Row],[categorie]],Lijst!A:B,2,FALSE)</f>
        <v>Vast</v>
      </c>
      <c r="I2249" t="str">
        <f>IF(OR(AND(F2249="Uitgave", C2249&lt;0), AND(F2249="Inkomst", C2249&gt;0)), "OK", "FOUT")</f>
        <v>OK</v>
      </c>
    </row>
    <row r="2250" spans="1:9" x14ac:dyDescent="0.3">
      <c r="A2250" s="2">
        <v>45854</v>
      </c>
      <c r="B2250" t="str">
        <f>TEXT(A2250,"mmmm ")</f>
        <v xml:space="preserve">juli </v>
      </c>
      <c r="C2250">
        <v>-7.5</v>
      </c>
      <c r="D2250" t="s">
        <v>35</v>
      </c>
      <c r="E2250" t="s">
        <v>107</v>
      </c>
      <c r="F2250" t="str">
        <f>VLOOKUP(Tabel1[[#This Row],[categorie]],Lijst!A:C,3,FALSE)</f>
        <v>Uitgave</v>
      </c>
      <c r="G2250">
        <f>IF(F2250="Uitgave", -ABS(C2250), ABS(C2250))</f>
        <v>-7.5</v>
      </c>
      <c r="H2250" t="str">
        <f>VLOOKUP(Tabel1[[#This Row],[categorie]],Lijst!A:B,2,FALSE)</f>
        <v>Variabel</v>
      </c>
      <c r="I2250" t="str">
        <f>IF(OR(AND(F2250="Uitgave", C2250&lt;0), AND(F2250="Inkomst", C2250&gt;0)), "OK", "FOUT")</f>
        <v>OK</v>
      </c>
    </row>
    <row r="2251" spans="1:9" x14ac:dyDescent="0.3">
      <c r="A2251" s="2">
        <v>45854</v>
      </c>
      <c r="B2251" t="str">
        <f>TEXT(A2251,"mmmm ")</f>
        <v xml:space="preserve">juli </v>
      </c>
      <c r="C2251">
        <v>-5.38</v>
      </c>
      <c r="D2251" t="s">
        <v>3</v>
      </c>
      <c r="E2251" t="s">
        <v>108</v>
      </c>
      <c r="F2251" t="str">
        <f>VLOOKUP(Tabel1[[#This Row],[categorie]],Lijst!A:C,3,FALSE)</f>
        <v>Uitgave</v>
      </c>
      <c r="G2251">
        <f>IF(F2251="Uitgave", -ABS(C2251), ABS(C2251))</f>
        <v>-5.38</v>
      </c>
      <c r="H2251" t="str">
        <f>VLOOKUP(Tabel1[[#This Row],[categorie]],Lijst!A:B,2,FALSE)</f>
        <v>Vast</v>
      </c>
      <c r="I2251" t="str">
        <f>IF(OR(AND(F2251="Uitgave", C2251&lt;0), AND(F2251="Inkomst", C2251&gt;0)), "OK", "FOUT")</f>
        <v>OK</v>
      </c>
    </row>
    <row r="2252" spans="1:9" x14ac:dyDescent="0.3">
      <c r="A2252" s="2">
        <v>45854</v>
      </c>
      <c r="B2252" t="str">
        <f>TEXT(A2252,"mmmm ")</f>
        <v xml:space="preserve">juli </v>
      </c>
      <c r="C2252">
        <v>-43.99</v>
      </c>
      <c r="D2252" t="s">
        <v>45</v>
      </c>
      <c r="E2252" t="s">
        <v>111</v>
      </c>
      <c r="F2252" t="str">
        <f>VLOOKUP(Tabel1[[#This Row],[categorie]],Lijst!A:C,3,FALSE)</f>
        <v>Uitgave</v>
      </c>
      <c r="G2252">
        <f>IF(F2252="Uitgave", -ABS(C2252), ABS(C2252))</f>
        <v>-43.99</v>
      </c>
      <c r="H2252" t="str">
        <f>VLOOKUP(Tabel1[[#This Row],[categorie]],Lijst!A:B,2,FALSE)</f>
        <v>Variabel</v>
      </c>
      <c r="I2252" t="str">
        <f>IF(OR(AND(F2252="Uitgave", C2252&lt;0), AND(F2252="Inkomst", C2252&gt;0)), "OK", "FOUT")</f>
        <v>OK</v>
      </c>
    </row>
    <row r="2253" spans="1:9" x14ac:dyDescent="0.3">
      <c r="A2253" s="2">
        <v>45854</v>
      </c>
      <c r="B2253" t="str">
        <f>TEXT(A2253,"mmmm ")</f>
        <v xml:space="preserve">juli </v>
      </c>
      <c r="C2253">
        <v>-1.2</v>
      </c>
      <c r="D2253" t="s">
        <v>26</v>
      </c>
      <c r="E2253" t="s">
        <v>117</v>
      </c>
      <c r="F2253" t="str">
        <f>VLOOKUP(Tabel1[[#This Row],[categorie]],Lijst!A:C,3,FALSE)</f>
        <v>Uitgave</v>
      </c>
      <c r="G2253">
        <f>IF(F2253="Uitgave", -ABS(C2253), ABS(C2253))</f>
        <v>-1.2</v>
      </c>
      <c r="H2253" t="str">
        <f>VLOOKUP(Tabel1[[#This Row],[categorie]],Lijst!A:B,2,FALSE)</f>
        <v>Variabel</v>
      </c>
      <c r="I2253" t="str">
        <f>IF(OR(AND(F2253="Uitgave", C2253&lt;0), AND(F2253="Inkomst", C2253&gt;0)), "OK", "FOUT")</f>
        <v>OK</v>
      </c>
    </row>
    <row r="2254" spans="1:9" x14ac:dyDescent="0.3">
      <c r="A2254" s="2">
        <v>45854</v>
      </c>
      <c r="B2254" t="str">
        <f>TEXT(A2254,"mmmm ")</f>
        <v xml:space="preserve">juli </v>
      </c>
      <c r="C2254">
        <v>-5</v>
      </c>
      <c r="D2254" t="s">
        <v>31</v>
      </c>
      <c r="E2254" t="s">
        <v>120</v>
      </c>
      <c r="F2254" t="str">
        <f>VLOOKUP(Tabel1[[#This Row],[categorie]],Lijst!A:C,3,FALSE)</f>
        <v>Uitgave</v>
      </c>
      <c r="G2254">
        <f>IF(F2254="Uitgave", -ABS(C2254), ABS(C2254))</f>
        <v>-5</v>
      </c>
      <c r="H2254" t="str">
        <f>VLOOKUP(Tabel1[[#This Row],[categorie]],Lijst!A:B,2,FALSE)</f>
        <v>Vast</v>
      </c>
      <c r="I2254" t="str">
        <f>IF(OR(AND(F2254="Uitgave", C2254&lt;0), AND(F2254="Inkomst", C2254&gt;0)), "OK", "FOUT")</f>
        <v>OK</v>
      </c>
    </row>
    <row r="2255" spans="1:9" x14ac:dyDescent="0.3">
      <c r="A2255" s="2">
        <v>45854</v>
      </c>
      <c r="B2255" t="str">
        <f>TEXT(A2255,"mmmm ")</f>
        <v xml:space="preserve">juli </v>
      </c>
      <c r="C2255">
        <v>-81.66</v>
      </c>
      <c r="D2255" t="s">
        <v>33</v>
      </c>
      <c r="E2255" t="s">
        <v>121</v>
      </c>
      <c r="F2255" t="str">
        <f>VLOOKUP(Tabel1[[#This Row],[categorie]],Lijst!A:C,3,FALSE)</f>
        <v>Uitgave</v>
      </c>
      <c r="G2255">
        <f>IF(F2255="Uitgave", -ABS(C2255), ABS(C2255))</f>
        <v>-81.66</v>
      </c>
      <c r="H2255" t="str">
        <f>VLOOKUP(Tabel1[[#This Row],[categorie]],Lijst!A:B,2,FALSE)</f>
        <v>Vast</v>
      </c>
      <c r="I2255" t="str">
        <f>IF(OR(AND(F2255="Uitgave", C2255&lt;0), AND(F2255="Inkomst", C2255&gt;0)), "OK", "FOUT")</f>
        <v>OK</v>
      </c>
    </row>
    <row r="2256" spans="1:9" x14ac:dyDescent="0.3">
      <c r="A2256" s="2">
        <v>45854</v>
      </c>
      <c r="B2256" t="str">
        <f>TEXT(A2256,"mmmm ")</f>
        <v xml:space="preserve">juli </v>
      </c>
      <c r="C2256">
        <v>-90</v>
      </c>
      <c r="D2256" t="s">
        <v>33</v>
      </c>
      <c r="E2256" t="s">
        <v>122</v>
      </c>
      <c r="F2256" t="str">
        <f>VLOOKUP(Tabel1[[#This Row],[categorie]],Lijst!A:C,3,FALSE)</f>
        <v>Uitgave</v>
      </c>
      <c r="G2256">
        <f>IF(F2256="Uitgave", -ABS(C2256), ABS(C2256))</f>
        <v>-90</v>
      </c>
      <c r="H2256" t="str">
        <f>VLOOKUP(Tabel1[[#This Row],[categorie]],Lijst!A:B,2,FALSE)</f>
        <v>Vast</v>
      </c>
      <c r="I2256" t="str">
        <f>IF(OR(AND(F2256="Uitgave", C2256&lt;0), AND(F2256="Inkomst", C2256&gt;0)), "OK", "FOUT")</f>
        <v>OK</v>
      </c>
    </row>
    <row r="2257" spans="1:9" x14ac:dyDescent="0.3">
      <c r="A2257" s="2">
        <v>45854</v>
      </c>
      <c r="B2257" t="str">
        <f>TEXT(A2257,"mmmm ")</f>
        <v xml:space="preserve">juli </v>
      </c>
      <c r="C2257">
        <v>-35.1</v>
      </c>
      <c r="D2257" t="s">
        <v>9</v>
      </c>
      <c r="E2257" t="s">
        <v>106</v>
      </c>
      <c r="F2257" t="s">
        <v>18</v>
      </c>
      <c r="G2257">
        <f>IF(F2257="Uitgave", -ABS(C2257), ABS(C2257))</f>
        <v>-35.1</v>
      </c>
      <c r="H2257" t="str">
        <f>VLOOKUP(Tabel1[[#This Row],[categorie]],Lijst!A:B,2,FALSE)</f>
        <v>Variabel</v>
      </c>
      <c r="I2257" t="str">
        <f>IF(OR(AND(F2257="Uitgave", C2257&lt;0), AND(F2257="Inkomst", C2257&gt;0)), "OK", "FOUT")</f>
        <v>OK</v>
      </c>
    </row>
    <row r="2258" spans="1:9" x14ac:dyDescent="0.3">
      <c r="A2258" s="2">
        <v>45854</v>
      </c>
      <c r="B2258" t="str">
        <f>TEXT(A2258,"mmmm ")</f>
        <v xml:space="preserve">juli </v>
      </c>
      <c r="C2258">
        <v>-7.83</v>
      </c>
      <c r="D2258" t="s">
        <v>82</v>
      </c>
      <c r="E2258" t="s">
        <v>110</v>
      </c>
      <c r="F2258" t="s">
        <v>18</v>
      </c>
      <c r="G2258">
        <f>IF(F2258="Uitgave", -ABS(C2258), ABS(C2258))</f>
        <v>-7.83</v>
      </c>
      <c r="H2258" t="str">
        <f>VLOOKUP(Tabel1[[#This Row],[categorie]],Lijst!A:B,2,FALSE)</f>
        <v>Vast</v>
      </c>
      <c r="I2258" t="str">
        <f>IF(OR(AND(F2258="Uitgave", C2258&lt;0), AND(F2258="Inkomst", C2258&gt;0)), "OK", "FOUT")</f>
        <v>OK</v>
      </c>
    </row>
    <row r="2259" spans="1:9" x14ac:dyDescent="0.3">
      <c r="A2259" s="2">
        <v>45854</v>
      </c>
      <c r="B2259" t="str">
        <f>TEXT(A2259,"mmmm ")</f>
        <v xml:space="preserve">juli </v>
      </c>
      <c r="C2259">
        <v>245</v>
      </c>
      <c r="D2259" t="s">
        <v>82</v>
      </c>
      <c r="E2259" t="s">
        <v>116</v>
      </c>
      <c r="F2259" t="s">
        <v>17</v>
      </c>
      <c r="G2259">
        <f>IF(F2259="Uitgave", -ABS(C2259), ABS(C2259))</f>
        <v>245</v>
      </c>
      <c r="H2259" t="str">
        <f>VLOOKUP(Tabel1[[#This Row],[categorie]],Lijst!A:B,2,FALSE)</f>
        <v>Vast</v>
      </c>
      <c r="I2259" t="str">
        <f>IF(OR(AND(F2259="Uitgave", C2259&lt;0), AND(F2259="Inkomst", C2259&gt;0)), "OK", "FOUT")</f>
        <v>OK</v>
      </c>
    </row>
    <row r="2260" spans="1:9" x14ac:dyDescent="0.3">
      <c r="A2260" s="2">
        <v>45855</v>
      </c>
      <c r="B2260" t="str">
        <f>TEXT(A2260,"mmmm ")</f>
        <v xml:space="preserve">juli </v>
      </c>
      <c r="C2260">
        <v>-20.85</v>
      </c>
      <c r="D2260" t="s">
        <v>35</v>
      </c>
      <c r="E2260" t="s">
        <v>95</v>
      </c>
      <c r="F2260" t="str">
        <f>VLOOKUP(Tabel1[[#This Row],[categorie]],Lijst!A:C,3,FALSE)</f>
        <v>Uitgave</v>
      </c>
      <c r="G2260">
        <f>IF(F2260="Uitgave", -ABS(C2260), ABS(C2260))</f>
        <v>-20.85</v>
      </c>
      <c r="H2260" t="str">
        <f>VLOOKUP(Tabel1[[#This Row],[categorie]],Lijst!A:B,2,FALSE)</f>
        <v>Variabel</v>
      </c>
      <c r="I2260" t="str">
        <f>IF(OR(AND(F2260="Uitgave", C2260&lt;0), AND(F2260="Inkomst", C2260&gt;0)), "OK", "FOUT")</f>
        <v>OK</v>
      </c>
    </row>
    <row r="2261" spans="1:9" x14ac:dyDescent="0.3">
      <c r="A2261" s="2">
        <v>45855</v>
      </c>
      <c r="B2261" t="str">
        <f>TEXT(A2261,"mmmm ")</f>
        <v xml:space="preserve">juli </v>
      </c>
      <c r="C2261">
        <v>-35.15</v>
      </c>
      <c r="D2261" t="s">
        <v>3</v>
      </c>
      <c r="E2261" t="s">
        <v>96</v>
      </c>
      <c r="F2261" t="str">
        <f>VLOOKUP(Tabel1[[#This Row],[categorie]],Lijst!A:C,3,FALSE)</f>
        <v>Uitgave</v>
      </c>
      <c r="G2261">
        <f>IF(F2261="Uitgave", -ABS(C2261), ABS(C2261))</f>
        <v>-35.15</v>
      </c>
      <c r="H2261" t="str">
        <f>VLOOKUP(Tabel1[[#This Row],[categorie]],Lijst!A:B,2,FALSE)</f>
        <v>Vast</v>
      </c>
      <c r="I2261" t="str">
        <f>IF(OR(AND(F2261="Uitgave", C2261&lt;0), AND(F2261="Inkomst", C2261&gt;0)), "OK", "FOUT")</f>
        <v>OK</v>
      </c>
    </row>
    <row r="2262" spans="1:9" x14ac:dyDescent="0.3">
      <c r="A2262" s="2">
        <v>45855</v>
      </c>
      <c r="B2262" t="str">
        <f>TEXT(A2262,"mmmm ")</f>
        <v xml:space="preserve">juli </v>
      </c>
      <c r="C2262">
        <v>-18.07</v>
      </c>
      <c r="D2262" t="s">
        <v>3</v>
      </c>
      <c r="E2262" t="s">
        <v>97</v>
      </c>
      <c r="F2262" t="str">
        <f>VLOOKUP(Tabel1[[#This Row],[categorie]],Lijst!A:C,3,FALSE)</f>
        <v>Uitgave</v>
      </c>
      <c r="G2262">
        <f>IF(F2262="Uitgave", -ABS(C2262), ABS(C2262))</f>
        <v>-18.07</v>
      </c>
      <c r="H2262" t="str">
        <f>VLOOKUP(Tabel1[[#This Row],[categorie]],Lijst!A:B,2,FALSE)</f>
        <v>Vast</v>
      </c>
      <c r="I2262" t="str">
        <f>IF(OR(AND(F2262="Uitgave", C2262&lt;0), AND(F2262="Inkomst", C2262&gt;0)), "OK", "FOUT")</f>
        <v>OK</v>
      </c>
    </row>
    <row r="2263" spans="1:9" x14ac:dyDescent="0.3">
      <c r="A2263" s="2">
        <v>45855</v>
      </c>
      <c r="B2263" t="str">
        <f>TEXT(A2263,"mmmm ")</f>
        <v xml:space="preserve">juli </v>
      </c>
      <c r="C2263">
        <v>-7.2</v>
      </c>
      <c r="D2263" t="s">
        <v>3</v>
      </c>
      <c r="E2263" t="s">
        <v>102</v>
      </c>
      <c r="F2263" t="str">
        <f>VLOOKUP(Tabel1[[#This Row],[categorie]],Lijst!A:C,3,FALSE)</f>
        <v>Uitgave</v>
      </c>
      <c r="G2263">
        <f>IF(F2263="Uitgave", -ABS(C2263), ABS(C2263))</f>
        <v>-7.2</v>
      </c>
      <c r="H2263" t="str">
        <f>VLOOKUP(Tabel1[[#This Row],[categorie]],Lijst!A:B,2,FALSE)</f>
        <v>Vast</v>
      </c>
      <c r="I2263" t="str">
        <f>IF(OR(AND(F2263="Uitgave", C2263&lt;0), AND(F2263="Inkomst", C2263&gt;0)), "OK", "FOUT")</f>
        <v>OK</v>
      </c>
    </row>
    <row r="2264" spans="1:9" x14ac:dyDescent="0.3">
      <c r="A2264" s="2">
        <v>45855</v>
      </c>
      <c r="B2264" t="str">
        <f>TEXT(A2264,"mmmm ")</f>
        <v xml:space="preserve">juli </v>
      </c>
      <c r="C2264">
        <v>-28.5</v>
      </c>
      <c r="D2264" t="s">
        <v>21</v>
      </c>
      <c r="E2264" t="s">
        <v>104</v>
      </c>
      <c r="F2264" t="str">
        <f>VLOOKUP(Tabel1[[#This Row],[categorie]],Lijst!A:C,3,FALSE)</f>
        <v>Uitgave</v>
      </c>
      <c r="G2264">
        <f>IF(F2264="Uitgave", -ABS(C2264), ABS(C2264))</f>
        <v>-28.5</v>
      </c>
      <c r="H2264" t="str">
        <f>VLOOKUP(Tabel1[[#This Row],[categorie]],Lijst!A:B,2,FALSE)</f>
        <v>Variabel</v>
      </c>
      <c r="I2264" t="str">
        <f>IF(OR(AND(F2264="Uitgave", C2264&lt;0), AND(F2264="Inkomst", C2264&gt;0)), "OK", "FOUT")</f>
        <v>OK</v>
      </c>
    </row>
    <row r="2265" spans="1:9" x14ac:dyDescent="0.3">
      <c r="A2265" s="2">
        <v>45855</v>
      </c>
      <c r="B2265" t="str">
        <f>TEXT(A2265,"mmmm ")</f>
        <v xml:space="preserve">juli </v>
      </c>
      <c r="C2265">
        <v>-7</v>
      </c>
      <c r="D2265" t="s">
        <v>21</v>
      </c>
      <c r="E2265" t="s">
        <v>105</v>
      </c>
      <c r="F2265" t="str">
        <f>VLOOKUP(Tabel1[[#This Row],[categorie]],Lijst!A:C,3,FALSE)</f>
        <v>Uitgave</v>
      </c>
      <c r="G2265">
        <f>IF(F2265="Uitgave", -ABS(C2265), ABS(C2265))</f>
        <v>-7</v>
      </c>
      <c r="H2265" t="str">
        <f>VLOOKUP(Tabel1[[#This Row],[categorie]],Lijst!A:B,2,FALSE)</f>
        <v>Variabel</v>
      </c>
      <c r="I2265" t="str">
        <f>IF(OR(AND(F2265="Uitgave", C2265&lt;0), AND(F2265="Inkomst", C2265&gt;0)), "OK", "FOUT")</f>
        <v>OK</v>
      </c>
    </row>
    <row r="2266" spans="1:9" x14ac:dyDescent="0.3">
      <c r="A2266" s="2">
        <v>45855</v>
      </c>
      <c r="B2266" t="str">
        <f>TEXT(A2266,"mmmm ")</f>
        <v xml:space="preserve">juli </v>
      </c>
      <c r="C2266">
        <v>-16.920000000000002</v>
      </c>
      <c r="D2266" t="s">
        <v>48</v>
      </c>
      <c r="E2266" t="s">
        <v>109</v>
      </c>
      <c r="F2266" t="s">
        <v>18</v>
      </c>
      <c r="G2266">
        <f>IF(F2266="Uitgave", -ABS(C2266), ABS(C2266))</f>
        <v>-16.920000000000002</v>
      </c>
      <c r="H2266" t="str">
        <f>VLOOKUP(Tabel1[[#This Row],[categorie]],Lijst!A:B,2,FALSE)</f>
        <v>Variabel</v>
      </c>
      <c r="I2266" t="str">
        <f>IF(OR(AND(F2266="Uitgave", C2266&lt;0), AND(F2266="Inkomst", C2266&gt;0)), "OK", "FOUT")</f>
        <v>OK</v>
      </c>
    </row>
    <row r="2267" spans="1:9" x14ac:dyDescent="0.3">
      <c r="A2267" s="2">
        <v>45855</v>
      </c>
      <c r="B2267" t="str">
        <f>TEXT(A2267,"mmmm ")</f>
        <v xml:space="preserve">juli </v>
      </c>
      <c r="C2267">
        <v>100</v>
      </c>
      <c r="D2267" t="s">
        <v>48</v>
      </c>
      <c r="E2267" t="s">
        <v>100</v>
      </c>
      <c r="F2267" t="s">
        <v>17</v>
      </c>
      <c r="G2267">
        <f>IF(F2267="Uitgave", -ABS(C2267), ABS(C2267))</f>
        <v>100</v>
      </c>
      <c r="H2267" t="str">
        <f>VLOOKUP(Tabel1[[#This Row],[categorie]],Lijst!A:B,2,FALSE)</f>
        <v>Variabel</v>
      </c>
      <c r="I2267" t="str">
        <f>IF(OR(AND(F2267="Uitgave", C2267&lt;0), AND(F2267="Inkomst", C2267&gt;0)), "OK", "FOUT")</f>
        <v>OK</v>
      </c>
    </row>
    <row r="2268" spans="1:9" x14ac:dyDescent="0.3">
      <c r="A2268" s="2">
        <v>45855</v>
      </c>
      <c r="B2268" t="str">
        <f>TEXT(A2268,"mmmm ")</f>
        <v xml:space="preserve">juli </v>
      </c>
      <c r="C2268">
        <v>116.5</v>
      </c>
      <c r="D2268" t="s">
        <v>82</v>
      </c>
      <c r="E2268" t="s">
        <v>103</v>
      </c>
      <c r="F2268" t="s">
        <v>17</v>
      </c>
      <c r="G2268">
        <f>IF(F2268="Uitgave", -ABS(C2268), ABS(C2268))</f>
        <v>116.5</v>
      </c>
      <c r="H2268" t="str">
        <f>VLOOKUP(Tabel1[[#This Row],[categorie]],Lijst!A:B,2,FALSE)</f>
        <v>Vast</v>
      </c>
      <c r="I2268" t="str">
        <f>IF(OR(AND(F2268="Uitgave", C2268&lt;0), AND(F2268="Inkomst", C2268&gt;0)), "OK", "FOUT")</f>
        <v>OK</v>
      </c>
    </row>
    <row r="2269" spans="1:9" x14ac:dyDescent="0.3">
      <c r="A2269" s="2">
        <v>45856</v>
      </c>
      <c r="B2269" t="str">
        <f>TEXT(A2269,"mmmm ")</f>
        <v xml:space="preserve">juli </v>
      </c>
      <c r="C2269">
        <v>-5.8</v>
      </c>
      <c r="D2269" t="s">
        <v>60</v>
      </c>
      <c r="E2269" t="s">
        <v>87</v>
      </c>
      <c r="F2269" t="str">
        <f>VLOOKUP(Tabel1[[#This Row],[categorie]],Lijst!A:C,3,FALSE)</f>
        <v>Uitgave</v>
      </c>
      <c r="G2269">
        <f>IF(F2269="Uitgave", -ABS(C2269), ABS(C2269))</f>
        <v>-5.8</v>
      </c>
      <c r="H2269" t="str">
        <f>VLOOKUP(Tabel1[[#This Row],[categorie]],Lijst!A:B,2,FALSE)</f>
        <v>Variabel</v>
      </c>
      <c r="I2269" t="str">
        <f>IF(OR(AND(F2269="Uitgave", C2269&lt;0), AND(F2269="Inkomst", C2269&gt;0)), "OK", "FOUT")</f>
        <v>OK</v>
      </c>
    </row>
    <row r="2270" spans="1:9" x14ac:dyDescent="0.3">
      <c r="A2270" s="2">
        <v>45856</v>
      </c>
      <c r="B2270" t="str">
        <f>TEXT(A2270,"mmmm ")</f>
        <v xml:space="preserve">juli </v>
      </c>
      <c r="C2270">
        <v>-3.15</v>
      </c>
      <c r="D2270" t="s">
        <v>60</v>
      </c>
      <c r="E2270" t="s">
        <v>88</v>
      </c>
      <c r="F2270" t="str">
        <f>VLOOKUP(Tabel1[[#This Row],[categorie]],Lijst!A:C,3,FALSE)</f>
        <v>Uitgave</v>
      </c>
      <c r="G2270">
        <f>IF(F2270="Uitgave", -ABS(C2270), ABS(C2270))</f>
        <v>-3.15</v>
      </c>
      <c r="H2270" t="str">
        <f>VLOOKUP(Tabel1[[#This Row],[categorie]],Lijst!A:B,2,FALSE)</f>
        <v>Variabel</v>
      </c>
      <c r="I2270" t="str">
        <f>IF(OR(AND(F2270="Uitgave", C2270&lt;0), AND(F2270="Inkomst", C2270&gt;0)), "OK", "FOUT")</f>
        <v>OK</v>
      </c>
    </row>
    <row r="2271" spans="1:9" x14ac:dyDescent="0.3">
      <c r="A2271" s="2">
        <v>45856</v>
      </c>
      <c r="B2271" t="str">
        <f>TEXT(A2271,"mmmm ")</f>
        <v xml:space="preserve">juli </v>
      </c>
      <c r="C2271">
        <v>-8</v>
      </c>
      <c r="D2271" t="s">
        <v>61</v>
      </c>
      <c r="E2271" t="s">
        <v>89</v>
      </c>
      <c r="F2271" t="str">
        <f>VLOOKUP(Tabel1[[#This Row],[categorie]],Lijst!A:C,3,FALSE)</f>
        <v>Uitgave</v>
      </c>
      <c r="G2271">
        <f>IF(F2271="Uitgave", -ABS(C2271), ABS(C2271))</f>
        <v>-8</v>
      </c>
      <c r="H2271" t="str">
        <f>VLOOKUP(Tabel1[[#This Row],[categorie]],Lijst!A:B,2,FALSE)</f>
        <v>Variabel</v>
      </c>
      <c r="I2271" t="str">
        <f>IF(OR(AND(F2271="Uitgave", C2271&lt;0), AND(F2271="Inkomst", C2271&gt;0)), "OK", "FOUT")</f>
        <v>OK</v>
      </c>
    </row>
    <row r="2272" spans="1:9" x14ac:dyDescent="0.3">
      <c r="A2272" s="2">
        <v>45856</v>
      </c>
      <c r="B2272" t="str">
        <f>TEXT(A2272,"mmmm ")</f>
        <v xml:space="preserve">juli </v>
      </c>
      <c r="C2272">
        <v>-27</v>
      </c>
      <c r="D2272" t="s">
        <v>3</v>
      </c>
      <c r="E2272" t="s">
        <v>90</v>
      </c>
      <c r="F2272" t="str">
        <f>VLOOKUP(Tabel1[[#This Row],[categorie]],Lijst!A:C,3,FALSE)</f>
        <v>Uitgave</v>
      </c>
      <c r="G2272">
        <f>IF(F2272="Uitgave", -ABS(C2272), ABS(C2272))</f>
        <v>-27</v>
      </c>
      <c r="H2272" t="str">
        <f>VLOOKUP(Tabel1[[#This Row],[categorie]],Lijst!A:B,2,FALSE)</f>
        <v>Vast</v>
      </c>
      <c r="I2272" t="str">
        <f>IF(OR(AND(F2272="Uitgave", C2272&lt;0), AND(F2272="Inkomst", C2272&gt;0)), "OK", "FOUT")</f>
        <v>OK</v>
      </c>
    </row>
    <row r="2273" spans="1:9" x14ac:dyDescent="0.3">
      <c r="A2273" s="2">
        <v>45856</v>
      </c>
      <c r="B2273" t="str">
        <f>TEXT(A2273,"mmmm ")</f>
        <v xml:space="preserve">juli </v>
      </c>
      <c r="C2273">
        <v>-9.7200000000000006</v>
      </c>
      <c r="D2273" t="s">
        <v>3</v>
      </c>
      <c r="E2273" t="s">
        <v>91</v>
      </c>
      <c r="F2273" t="str">
        <f>VLOOKUP(Tabel1[[#This Row],[categorie]],Lijst!A:C,3,FALSE)</f>
        <v>Uitgave</v>
      </c>
      <c r="G2273">
        <f>IF(F2273="Uitgave", -ABS(C2273), ABS(C2273))</f>
        <v>-9.7200000000000006</v>
      </c>
      <c r="H2273" t="str">
        <f>VLOOKUP(Tabel1[[#This Row],[categorie]],Lijst!A:B,2,FALSE)</f>
        <v>Vast</v>
      </c>
      <c r="I2273" t="str">
        <f>IF(OR(AND(F2273="Uitgave", C2273&lt;0), AND(F2273="Inkomst", C2273&gt;0)), "OK", "FOUT")</f>
        <v>OK</v>
      </c>
    </row>
    <row r="2274" spans="1:9" x14ac:dyDescent="0.3">
      <c r="A2274" s="2">
        <v>45856</v>
      </c>
      <c r="B2274" t="str">
        <f>TEXT(A2274,"mmmm ")</f>
        <v xml:space="preserve">juli </v>
      </c>
      <c r="C2274">
        <v>-7.66</v>
      </c>
      <c r="D2274" t="s">
        <v>3</v>
      </c>
      <c r="E2274" t="s">
        <v>92</v>
      </c>
      <c r="F2274" t="str">
        <f>VLOOKUP(Tabel1[[#This Row],[categorie]],Lijst!A:C,3,FALSE)</f>
        <v>Uitgave</v>
      </c>
      <c r="G2274">
        <f>IF(F2274="Uitgave", -ABS(C2274), ABS(C2274))</f>
        <v>-7.66</v>
      </c>
      <c r="H2274" t="str">
        <f>VLOOKUP(Tabel1[[#This Row],[categorie]],Lijst!A:B,2,FALSE)</f>
        <v>Vast</v>
      </c>
      <c r="I2274" t="str">
        <f>IF(OR(AND(F2274="Uitgave", C2274&lt;0), AND(F2274="Inkomst", C2274&gt;0)), "OK", "FOUT")</f>
        <v>OK</v>
      </c>
    </row>
    <row r="2275" spans="1:9" x14ac:dyDescent="0.3">
      <c r="A2275" s="2">
        <v>45856</v>
      </c>
      <c r="B2275" t="str">
        <f>TEXT(A2275,"mmmm ")</f>
        <v xml:space="preserve">juli </v>
      </c>
      <c r="C2275">
        <v>-16.329999999999998</v>
      </c>
      <c r="D2275" t="s">
        <v>3</v>
      </c>
      <c r="E2275" t="s">
        <v>93</v>
      </c>
      <c r="F2275" t="str">
        <f>VLOOKUP(Tabel1[[#This Row],[categorie]],Lijst!A:C,3,FALSE)</f>
        <v>Uitgave</v>
      </c>
      <c r="G2275">
        <f>IF(F2275="Uitgave", -ABS(C2275), ABS(C2275))</f>
        <v>-16.329999999999998</v>
      </c>
      <c r="H2275" t="str">
        <f>VLOOKUP(Tabel1[[#This Row],[categorie]],Lijst!A:B,2,FALSE)</f>
        <v>Vast</v>
      </c>
      <c r="I2275" t="str">
        <f>IF(OR(AND(F2275="Uitgave", C2275&lt;0), AND(F2275="Inkomst", C2275&gt;0)), "OK", "FOUT")</f>
        <v>OK</v>
      </c>
    </row>
    <row r="2276" spans="1:9" x14ac:dyDescent="0.3">
      <c r="A2276" s="2">
        <v>45856</v>
      </c>
      <c r="B2276" t="str">
        <f>TEXT(A2276,"mmmm ")</f>
        <v xml:space="preserve">juli </v>
      </c>
      <c r="C2276">
        <v>-9.6999999999999993</v>
      </c>
      <c r="D2276" t="s">
        <v>3</v>
      </c>
      <c r="E2276" t="s">
        <v>94</v>
      </c>
      <c r="F2276" t="str">
        <f>VLOOKUP(Tabel1[[#This Row],[categorie]],Lijst!A:C,3,FALSE)</f>
        <v>Uitgave</v>
      </c>
      <c r="G2276">
        <f>IF(F2276="Uitgave", -ABS(C2276), ABS(C2276))</f>
        <v>-9.6999999999999993</v>
      </c>
      <c r="H2276" t="str">
        <f>VLOOKUP(Tabel1[[#This Row],[categorie]],Lijst!A:B,2,FALSE)</f>
        <v>Vast</v>
      </c>
      <c r="I2276" t="str">
        <f>IF(OR(AND(F2276="Uitgave", C2276&lt;0), AND(F2276="Inkomst", C2276&gt;0)), "OK", "FOUT")</f>
        <v>OK</v>
      </c>
    </row>
    <row r="2277" spans="1:9" x14ac:dyDescent="0.3">
      <c r="A2277" s="2">
        <v>45856</v>
      </c>
      <c r="B2277" t="str">
        <f>TEXT(A2277,"mmmm ")</f>
        <v xml:space="preserve">juli </v>
      </c>
      <c r="C2277">
        <v>-19.5</v>
      </c>
      <c r="D2277" t="s">
        <v>52</v>
      </c>
      <c r="E2277" t="s">
        <v>98</v>
      </c>
      <c r="F2277" t="str">
        <f>VLOOKUP(Tabel1[[#This Row],[categorie]],Lijst!A:C,3,FALSE)</f>
        <v>Uitgave</v>
      </c>
      <c r="G2277">
        <f>IF(F2277="Uitgave", -ABS(C2277), ABS(C2277))</f>
        <v>-19.5</v>
      </c>
      <c r="H2277" t="str">
        <f>VLOOKUP(Tabel1[[#This Row],[categorie]],Lijst!A:B,2,FALSE)</f>
        <v>Variabel</v>
      </c>
      <c r="I2277" t="str">
        <f>IF(OR(AND(F2277="Uitgave", C2277&lt;0), AND(F2277="Inkomst", C2277&gt;0)), "OK", "FOUT")</f>
        <v>OK</v>
      </c>
    </row>
    <row r="2278" spans="1:9" x14ac:dyDescent="0.3">
      <c r="A2278" s="2">
        <v>45856</v>
      </c>
      <c r="B2278" t="str">
        <f>TEXT(A2278,"mmmm ")</f>
        <v xml:space="preserve">juli </v>
      </c>
      <c r="C2278">
        <v>-9.51</v>
      </c>
      <c r="D2278" t="s">
        <v>13</v>
      </c>
      <c r="E2278" t="s">
        <v>99</v>
      </c>
      <c r="F2278" t="str">
        <f>VLOOKUP(Tabel1[[#This Row],[categorie]],Lijst!A:C,3,FALSE)</f>
        <v>Uitgave</v>
      </c>
      <c r="G2278">
        <f>IF(F2278="Uitgave", -ABS(C2278), ABS(C2278))</f>
        <v>-9.51</v>
      </c>
      <c r="H2278" t="str">
        <f>VLOOKUP(Tabel1[[#This Row],[categorie]],Lijst!A:B,2,FALSE)</f>
        <v>Vast</v>
      </c>
      <c r="I2278" t="str">
        <f>IF(OR(AND(F2278="Uitgave", C2278&lt;0), AND(F2278="Inkomst", C2278&gt;0)), "OK", "FOUT")</f>
        <v>OK</v>
      </c>
    </row>
    <row r="2279" spans="1:9" x14ac:dyDescent="0.3">
      <c r="A2279" s="2">
        <v>45857</v>
      </c>
      <c r="B2279" t="str">
        <f>TEXT(A2279,"mmmm ")</f>
        <v xml:space="preserve">juli </v>
      </c>
      <c r="C2279">
        <v>-9.9</v>
      </c>
      <c r="D2279" t="s">
        <v>62</v>
      </c>
      <c r="E2279" t="s">
        <v>85</v>
      </c>
      <c r="F2279" t="str">
        <f>VLOOKUP(Tabel1[[#This Row],[categorie]],Lijst!A:C,3,FALSE)</f>
        <v>Uitgave</v>
      </c>
      <c r="G2279">
        <f>IF(F2279="Uitgave", -ABS(C2279), ABS(C2279))</f>
        <v>-9.9</v>
      </c>
      <c r="H2279" t="str">
        <f>VLOOKUP(Tabel1[[#This Row],[categorie]],Lijst!A:B,2,FALSE)</f>
        <v>Variabel</v>
      </c>
      <c r="I2279" t="str">
        <f>IF(OR(AND(F2279="Uitgave", C2279&lt;0), AND(F2279="Inkomst", C2279&gt;0)), "OK", "FOUT")</f>
        <v>OK</v>
      </c>
    </row>
    <row r="2280" spans="1:9" x14ac:dyDescent="0.3">
      <c r="A2280" s="2">
        <v>45857</v>
      </c>
      <c r="B2280" t="str">
        <f>TEXT(A2280,"mmmm ")</f>
        <v xml:space="preserve">juli </v>
      </c>
      <c r="C2280">
        <v>-22.21</v>
      </c>
      <c r="D2280" t="str" cm="1">
        <f t="array" ref="D2280">IFERROR(
  _xlfn.XLOOKUP(TRUE, ISNUMBER(FIND(Trefwoorden!$A$2:$A$99, E2280)), Trefwoorden!$B$2:$B$99),
  "Onbekend"
)</f>
        <v>voeding</v>
      </c>
      <c r="E2280" t="s">
        <v>1140</v>
      </c>
      <c r="F2280" t="str">
        <f>VLOOKUP(Tabel1[[#This Row],[categorie]],Lijst!A:C,3,FALSE)</f>
        <v>Uitgave</v>
      </c>
      <c r="G2280">
        <f>IF(F2280="Uitgave", -ABS(C2280), ABS(C2280))</f>
        <v>-22.21</v>
      </c>
      <c r="H2280" t="str">
        <f>VLOOKUP(Tabel1[[#This Row],[categorie]],Lijst!A:B,2,FALSE)</f>
        <v>Vast</v>
      </c>
      <c r="I2280" t="str">
        <f>IF(OR(AND(F2280="Uitgave", C2280&lt;0), AND(F2280="Inkomst", C2280&gt;0)), "OK", "FOUT")</f>
        <v>OK</v>
      </c>
    </row>
    <row r="2281" spans="1:9" x14ac:dyDescent="0.3">
      <c r="A2281" s="2">
        <v>45857</v>
      </c>
      <c r="B2281" t="str">
        <f>TEXT(A2281,"mmmm ")</f>
        <v xml:space="preserve">juli </v>
      </c>
      <c r="C2281">
        <v>-4.09</v>
      </c>
      <c r="D2281" t="str" cm="1">
        <f t="array" ref="D2281">IFERROR(
  _xlfn.XLOOKUP(TRUE, ISNUMBER(FIND(Trefwoorden!$A$2:$A$99, E2281)), Trefwoorden!$B$2:$B$99),
  "Onbekend"
)</f>
        <v>voeding</v>
      </c>
      <c r="E2281" t="s">
        <v>1141</v>
      </c>
      <c r="F2281" t="str">
        <f>VLOOKUP(Tabel1[[#This Row],[categorie]],Lijst!A:C,3,FALSE)</f>
        <v>Uitgave</v>
      </c>
      <c r="G2281">
        <f>IF(F2281="Uitgave", -ABS(C2281), ABS(C2281))</f>
        <v>-4.09</v>
      </c>
      <c r="H2281" t="str">
        <f>VLOOKUP(Tabel1[[#This Row],[categorie]],Lijst!A:B,2,FALSE)</f>
        <v>Vast</v>
      </c>
      <c r="I2281" t="str">
        <f>IF(OR(AND(F2281="Uitgave", C2281&lt;0), AND(F2281="Inkomst", C2281&gt;0)), "OK", "FOUT")</f>
        <v>OK</v>
      </c>
    </row>
    <row r="2282" spans="1:9" x14ac:dyDescent="0.3">
      <c r="A2282" s="2">
        <v>45857</v>
      </c>
      <c r="B2282" t="str">
        <f>TEXT(A2282,"mmmm ")</f>
        <v xml:space="preserve">juli </v>
      </c>
      <c r="C2282">
        <v>-16.8</v>
      </c>
      <c r="D2282" t="str" cm="1">
        <f t="array" ref="D2282">IFERROR(
  _xlfn.XLOOKUP(TRUE, ISNUMBER(FIND(Trefwoorden!$A$2:$A$99, E2282)), Trefwoorden!$B$2:$B$99),
  "Onbekend"
)</f>
        <v>Louis/Vis</v>
      </c>
      <c r="E2282" t="s">
        <v>86</v>
      </c>
      <c r="F2282" t="str">
        <f>VLOOKUP(Tabel1[[#This Row],[categorie]],Lijst!A:C,3,FALSE)</f>
        <v>Uitgave</v>
      </c>
      <c r="G2282">
        <f>IF(F2282="Uitgave", -ABS(C2282), ABS(C2282))</f>
        <v>-16.8</v>
      </c>
      <c r="H2282" t="str">
        <f>VLOOKUP(Tabel1[[#This Row],[categorie]],Lijst!A:B,2,FALSE)</f>
        <v>Variabel</v>
      </c>
      <c r="I2282" t="str">
        <f>IF(OR(AND(F2282="Uitgave", C2282&lt;0), AND(F2282="Inkomst", C2282&gt;0)), "OK", "FOUT")</f>
        <v>OK</v>
      </c>
    </row>
    <row r="2283" spans="1:9" x14ac:dyDescent="0.3">
      <c r="A2283" s="2">
        <v>45858</v>
      </c>
      <c r="B2283" t="str">
        <f>TEXT(A2283,"mmmm ")</f>
        <v xml:space="preserve">juli </v>
      </c>
      <c r="C2283">
        <v>-26.99</v>
      </c>
      <c r="D2283" t="str" cm="1">
        <f t="array" ref="D2283">IFERROR(
  _xlfn.XLOOKUP(TRUE, ISNUMBER(FIND(Trefwoorden!$A$2:$A$99, E2283)), Trefwoorden!$B$2:$B$99),
  "Onbekend"
)</f>
        <v>Louis/Vis</v>
      </c>
      <c r="E2283" t="s">
        <v>1139</v>
      </c>
      <c r="F2283" t="str">
        <f>VLOOKUP(Tabel1[[#This Row],[categorie]],Lijst!A:C,3,FALSE)</f>
        <v>Uitgave</v>
      </c>
      <c r="G2283">
        <f>IF(F2283="Uitgave", -ABS(C2283), ABS(C2283))</f>
        <v>-26.99</v>
      </c>
      <c r="H2283" t="str">
        <f>VLOOKUP(Tabel1[[#This Row],[categorie]],Lijst!A:B,2,FALSE)</f>
        <v>Variabel</v>
      </c>
      <c r="I2283" t="str">
        <f>IF(OR(AND(F2283="Uitgave", C2283&lt;0), AND(F2283="Inkomst", C2283&gt;0)), "OK", "FOUT")</f>
        <v>OK</v>
      </c>
    </row>
    <row r="2284" spans="1:9" x14ac:dyDescent="0.3">
      <c r="A2284" s="2">
        <v>45858</v>
      </c>
      <c r="B2284" t="str">
        <f>TEXT(A2284,"mmmm ")</f>
        <v xml:space="preserve">juli </v>
      </c>
      <c r="C2284">
        <v>-23.98</v>
      </c>
      <c r="D2284" t="s">
        <v>48</v>
      </c>
      <c r="E2284" t="s">
        <v>84</v>
      </c>
      <c r="F2284" t="s">
        <v>18</v>
      </c>
      <c r="G2284">
        <f>IF(F2284="Uitgave", -ABS(C2284), ABS(C2284))</f>
        <v>-23.98</v>
      </c>
      <c r="H2284" t="str">
        <f>VLOOKUP(Tabel1[[#This Row],[categorie]],Lijst!A:B,2,FALSE)</f>
        <v>Variabel</v>
      </c>
      <c r="I2284" t="str">
        <f>IF(OR(AND(F2284="Uitgave", C2284&lt;0), AND(F2284="Inkomst", C2284&gt;0)), "OK", "FOUT")</f>
        <v>OK</v>
      </c>
    </row>
    <row r="2285" spans="1:9" x14ac:dyDescent="0.3">
      <c r="A2285" s="2">
        <v>45859</v>
      </c>
      <c r="B2285" t="str">
        <f>TEXT(A2285,"mmmm ")</f>
        <v xml:space="preserve">juli </v>
      </c>
      <c r="C2285">
        <v>-20.9</v>
      </c>
      <c r="D2285" t="str" cm="1">
        <f t="array" ref="D2285">IFERROR(
  _xlfn.XLOOKUP(TRUE, ISNUMBER(FIND(Trefwoorden!$A$2:$A$99, E2285)), Trefwoorden!$B$2:$B$99),
  "Onbekend"
)</f>
        <v>Louis/Vis</v>
      </c>
      <c r="E2285" t="s">
        <v>1131</v>
      </c>
      <c r="F2285" t="str">
        <f>VLOOKUP(Tabel1[[#This Row],[categorie]],Lijst!A:C,3,FALSE)</f>
        <v>Uitgave</v>
      </c>
      <c r="G2285">
        <f>IF(F2285="Uitgave", -ABS(C2285), ABS(C2285))</f>
        <v>-20.9</v>
      </c>
      <c r="H2285" t="str">
        <f>VLOOKUP(Tabel1[[#This Row],[categorie]],Lijst!A:B,2,FALSE)</f>
        <v>Variabel</v>
      </c>
      <c r="I2285" t="str">
        <f>IF(OR(AND(F2285="Uitgave", C2285&lt;0), AND(F2285="Inkomst", C2285&gt;0)), "OK", "FOUT")</f>
        <v>OK</v>
      </c>
    </row>
    <row r="2286" spans="1:9" x14ac:dyDescent="0.3">
      <c r="A2286" s="2">
        <v>45859</v>
      </c>
      <c r="B2286" t="str">
        <f>TEXT(A2286,"mmmm ")</f>
        <v xml:space="preserve">juli </v>
      </c>
      <c r="C2286">
        <v>-30.6</v>
      </c>
      <c r="D2286" t="s">
        <v>9</v>
      </c>
      <c r="E2286" t="s">
        <v>1132</v>
      </c>
      <c r="F2286" t="s">
        <v>18</v>
      </c>
      <c r="G2286">
        <f>IF(F2286="Uitgave", -ABS(C2286), ABS(C2286))</f>
        <v>-30.6</v>
      </c>
      <c r="H2286" t="str">
        <f>VLOOKUP(Tabel1[[#This Row],[categorie]],Lijst!A:B,2,FALSE)</f>
        <v>Variabel</v>
      </c>
      <c r="I2286" t="str">
        <f>IF(OR(AND(F2286="Uitgave", C2286&lt;0), AND(F2286="Inkomst", C2286&gt;0)), "OK", "FOUT")</f>
        <v>OK</v>
      </c>
    </row>
    <row r="2287" spans="1:9" x14ac:dyDescent="0.3">
      <c r="A2287" s="2">
        <v>45859</v>
      </c>
      <c r="B2287" t="str">
        <f>TEXT(A2287,"mmmm ")</f>
        <v xml:space="preserve">juli </v>
      </c>
      <c r="C2287">
        <v>-9.98</v>
      </c>
      <c r="D2287" t="str" cm="1">
        <f t="array" ref="D2287">IFERROR(
  _xlfn.XLOOKUP(TRUE, ISNUMBER(FIND(Trefwoorden!$A$2:$A$99, E2287)), Trefwoorden!$B$2:$B$99),
  "Onbekend"
)</f>
        <v>Allerlei</v>
      </c>
      <c r="E2287" t="s">
        <v>1133</v>
      </c>
      <c r="F2287" t="s">
        <v>18</v>
      </c>
      <c r="G2287">
        <f>IF(F2287="Uitgave", -ABS(C2287), ABS(C2287))</f>
        <v>-9.98</v>
      </c>
      <c r="H2287" t="str">
        <f>VLOOKUP(Tabel1[[#This Row],[categorie]],Lijst!A:B,2,FALSE)</f>
        <v>Variabel</v>
      </c>
      <c r="I2287" t="str">
        <f>IF(OR(AND(F2287="Uitgave", C2287&lt;0), AND(F2287="Inkomst", C2287&gt;0)), "OK", "FOUT")</f>
        <v>OK</v>
      </c>
    </row>
    <row r="2288" spans="1:9" x14ac:dyDescent="0.3">
      <c r="A2288" s="2">
        <v>45859</v>
      </c>
      <c r="B2288" t="str">
        <f>TEXT(A2288,"mmmm ")</f>
        <v xml:space="preserve">juli </v>
      </c>
      <c r="C2288">
        <v>-8.15</v>
      </c>
      <c r="D2288" t="str" cm="1">
        <f t="array" ref="D2288">IFERROR(
  _xlfn.XLOOKUP(TRUE, ISNUMBER(FIND(Trefwoorden!$A$2:$A$99, E2288)), Trefwoorden!$B$2:$B$99),
  "Onbekend"
)</f>
        <v>voeding</v>
      </c>
      <c r="E2288" t="s">
        <v>1134</v>
      </c>
      <c r="F2288" t="str">
        <f>VLOOKUP(Tabel1[[#This Row],[categorie]],Lijst!A:C,3,FALSE)</f>
        <v>Uitgave</v>
      </c>
      <c r="G2288">
        <f>IF(F2288="Uitgave", -ABS(C2288), ABS(C2288))</f>
        <v>-8.15</v>
      </c>
      <c r="H2288" t="str">
        <f>VLOOKUP(Tabel1[[#This Row],[categorie]],Lijst!A:B,2,FALSE)</f>
        <v>Vast</v>
      </c>
      <c r="I2288" t="str">
        <f>IF(OR(AND(F2288="Uitgave", C2288&lt;0), AND(F2288="Inkomst", C2288&gt;0)), "OK", "FOUT")</f>
        <v>OK</v>
      </c>
    </row>
    <row r="2289" spans="1:9" x14ac:dyDescent="0.3">
      <c r="A2289" s="2">
        <v>45859</v>
      </c>
      <c r="B2289" t="str">
        <f>TEXT(A2289,"mmmm ")</f>
        <v xml:space="preserve">juli </v>
      </c>
      <c r="C2289">
        <v>-33.549999999999997</v>
      </c>
      <c r="D2289" t="str" cm="1">
        <f t="array" ref="D2289">IFERROR(
  _xlfn.XLOOKUP(TRUE, ISNUMBER(FIND(Trefwoorden!$A$2:$A$99, E2289)), Trefwoorden!$B$2:$B$99),
  "Onbekend"
)</f>
        <v>Cardif</v>
      </c>
      <c r="E2289" t="s">
        <v>1142</v>
      </c>
      <c r="F2289" t="str">
        <f>VLOOKUP(Tabel1[[#This Row],[categorie]],Lijst!A:C,3,FALSE)</f>
        <v>Uitgave</v>
      </c>
      <c r="G2289">
        <f>IF(F2289="Uitgave", -ABS(C2289), ABS(C2289))</f>
        <v>-33.549999999999997</v>
      </c>
      <c r="H2289" t="str">
        <f>VLOOKUP(Tabel1[[#This Row],[categorie]],Lijst!A:B,2,FALSE)</f>
        <v>Vast</v>
      </c>
      <c r="I2289" t="str">
        <f>IF(OR(AND(F2289="Uitgave", C2289&lt;0), AND(F2289="Inkomst", C2289&gt;0)), "OK", "FOUT")</f>
        <v>OK</v>
      </c>
    </row>
    <row r="2290" spans="1:9" x14ac:dyDescent="0.3">
      <c r="A2290" s="2">
        <v>45860</v>
      </c>
      <c r="B2290" t="str">
        <f>TEXT(A2290,"mmmm ")</f>
        <v xml:space="preserve">juli </v>
      </c>
      <c r="C2290">
        <v>-15.13</v>
      </c>
      <c r="D2290" t="str" cm="1">
        <f t="array" ref="D2290">IFERROR(
  _xlfn.XLOOKUP(TRUE, ISNUMBER(FIND(Trefwoorden!$A$2:$A$99, E2290)), Trefwoorden!$B$2:$B$99),
  "Onbekend"
)</f>
        <v>voeding</v>
      </c>
      <c r="E2290" t="s">
        <v>1129</v>
      </c>
      <c r="F2290" t="str">
        <f>VLOOKUP(Tabel1[[#This Row],[categorie]],Lijst!A:C,3,FALSE)</f>
        <v>Uitgave</v>
      </c>
      <c r="G2290">
        <f>IF(F2290="Uitgave", -ABS(C2290), ABS(C2290))</f>
        <v>-15.13</v>
      </c>
      <c r="H2290" t="str">
        <f>VLOOKUP(Tabel1[[#This Row],[categorie]],Lijst!A:B,2,FALSE)</f>
        <v>Vast</v>
      </c>
      <c r="I2290" t="str">
        <f>IF(OR(AND(F2290="Uitgave", C2290&lt;0), AND(F2290="Inkomst", C2290&gt;0)), "OK", "FOUT")</f>
        <v>OK</v>
      </c>
    </row>
    <row r="2291" spans="1:9" x14ac:dyDescent="0.3">
      <c r="A2291" s="2">
        <v>45860</v>
      </c>
      <c r="B2291" t="str">
        <f>TEXT(A2291,"mmmm ")</f>
        <v xml:space="preserve">juli </v>
      </c>
      <c r="C2291">
        <v>-5.14</v>
      </c>
      <c r="D2291" t="str" cm="1">
        <f t="array" ref="D2291">IFERROR(
  _xlfn.XLOOKUP(TRUE, ISNUMBER(FIND(Trefwoorden!$A$2:$A$99, E2291)), Trefwoorden!$B$2:$B$99),
  "Onbekend"
)</f>
        <v>voeding</v>
      </c>
      <c r="E2291" t="s">
        <v>1130</v>
      </c>
      <c r="F2291" t="str">
        <f>VLOOKUP(Tabel1[[#This Row],[categorie]],Lijst!A:C,3,FALSE)</f>
        <v>Uitgave</v>
      </c>
      <c r="G2291">
        <f>IF(F2291="Uitgave", -ABS(C2291), ABS(C2291))</f>
        <v>-5.14</v>
      </c>
      <c r="H2291" t="str">
        <f>VLOOKUP(Tabel1[[#This Row],[categorie]],Lijst!A:B,2,FALSE)</f>
        <v>Vast</v>
      </c>
      <c r="I2291" t="str">
        <f>IF(OR(AND(F2291="Uitgave", C2291&lt;0), AND(F2291="Inkomst", C2291&gt;0)), "OK", "FOUT")</f>
        <v>OK</v>
      </c>
    </row>
    <row r="2292" spans="1:9" x14ac:dyDescent="0.3">
      <c r="A2292" s="2">
        <v>45860</v>
      </c>
      <c r="B2292" t="str">
        <f>TEXT(A2292,"mmmm ")</f>
        <v xml:space="preserve">juli </v>
      </c>
      <c r="C2292">
        <v>-8.9</v>
      </c>
      <c r="D2292" t="str" cm="1">
        <f t="array" ref="D2292">IFERROR(
  _xlfn.XLOOKUP(TRUE, ISNUMBER(FIND(Trefwoorden!$A$2:$A$99, E2292)), Trefwoorden!$B$2:$B$99),
  "Onbekend"
)</f>
        <v>molecule</v>
      </c>
      <c r="E2292" t="s">
        <v>1135</v>
      </c>
      <c r="F2292" t="str">
        <f>VLOOKUP(Tabel1[[#This Row],[categorie]],Lijst!A:C,3,FALSE)</f>
        <v>Uitgave</v>
      </c>
      <c r="G2292">
        <f>IF(F2292="Uitgave", -ABS(C2292), ABS(C2292))</f>
        <v>-8.9</v>
      </c>
      <c r="H2292" t="str">
        <f>VLOOKUP(Tabel1[[#This Row],[categorie]],Lijst!A:B,2,FALSE)</f>
        <v>Variabel</v>
      </c>
      <c r="I2292" t="str">
        <f>IF(OR(AND(F2292="Uitgave", C2292&lt;0), AND(F2292="Inkomst", C2292&gt;0)), "OK", "FOUT")</f>
        <v>OK</v>
      </c>
    </row>
    <row r="2293" spans="1:9" x14ac:dyDescent="0.3">
      <c r="A2293" s="2">
        <v>45860</v>
      </c>
      <c r="B2293" t="str">
        <f>TEXT(A2293,"mmmm ")</f>
        <v xml:space="preserve">juli </v>
      </c>
      <c r="C2293">
        <v>-16</v>
      </c>
      <c r="D2293" t="str" cm="1">
        <f t="array" ref="D2293">IFERROR(
  _xlfn.XLOOKUP(TRUE, ISNUMBER(FIND(Trefwoorden!$A$2:$A$99, E2293)), Trefwoorden!$B$2:$B$99),
  "Onbekend"
)</f>
        <v>voeding</v>
      </c>
      <c r="E2293" t="s">
        <v>1136</v>
      </c>
      <c r="F2293" t="str">
        <f>VLOOKUP(Tabel1[[#This Row],[categorie]],Lijst!A:C,3,FALSE)</f>
        <v>Uitgave</v>
      </c>
      <c r="G2293">
        <f>IF(F2293="Uitgave", -ABS(C2293), ABS(C2293))</f>
        <v>-16</v>
      </c>
      <c r="H2293" t="str">
        <f>VLOOKUP(Tabel1[[#This Row],[categorie]],Lijst!A:B,2,FALSE)</f>
        <v>Vast</v>
      </c>
      <c r="I2293" t="str">
        <f>IF(OR(AND(F2293="Uitgave", C2293&lt;0), AND(F2293="Inkomst", C2293&gt;0)), "OK", "FOUT")</f>
        <v>OK</v>
      </c>
    </row>
    <row r="2294" spans="1:9" x14ac:dyDescent="0.3">
      <c r="A2294" s="2">
        <v>45860</v>
      </c>
      <c r="B2294" t="str">
        <f>TEXT(A2294,"mmmm ")</f>
        <v xml:space="preserve">juli </v>
      </c>
      <c r="C2294">
        <v>15.44</v>
      </c>
      <c r="D2294" t="s">
        <v>11</v>
      </c>
      <c r="E2294" t="s">
        <v>1137</v>
      </c>
      <c r="F2294" t="s">
        <v>17</v>
      </c>
      <c r="G2294">
        <f>IF(F2294="Uitgave", -ABS(C2294), ABS(C2294))</f>
        <v>15.44</v>
      </c>
      <c r="H2294" t="str">
        <f>VLOOKUP(Tabel1[[#This Row],[categorie]],Lijst!A:B,2,FALSE)</f>
        <v>Vast</v>
      </c>
      <c r="I2294" t="str">
        <f>IF(OR(AND(F2294="Uitgave", C2294&lt;0), AND(F2294="Inkomst", C2294&gt;0)), "OK", "FOUT")</f>
        <v>OK</v>
      </c>
    </row>
    <row r="2295" spans="1:9" x14ac:dyDescent="0.3">
      <c r="A2295" s="2">
        <v>45860</v>
      </c>
      <c r="B2295" t="str">
        <f>TEXT(A2295,"mmmm ")</f>
        <v xml:space="preserve">juli </v>
      </c>
      <c r="C2295">
        <v>-53.29</v>
      </c>
      <c r="D2295" t="str" cm="1">
        <f t="array" ref="D2295">IFERROR(
  _xlfn.XLOOKUP(TRUE, ISNUMBER(FIND(Trefwoorden!$A$2:$A$99, E2295)), Trefwoorden!$B$2:$B$99),
  "Onbekend"
)</f>
        <v>AXA</v>
      </c>
      <c r="E2295" t="s">
        <v>1138</v>
      </c>
      <c r="F2295" t="str">
        <f>VLOOKUP(Tabel1[[#This Row],[categorie]],Lijst!A:C,3,FALSE)</f>
        <v>Uitgave</v>
      </c>
      <c r="G2295">
        <f>IF(F2295="Uitgave", -ABS(C2295), ABS(C2295))</f>
        <v>-53.29</v>
      </c>
      <c r="H2295" t="str">
        <f>VLOOKUP(Tabel1[[#This Row],[categorie]],Lijst!A:B,2,FALSE)</f>
        <v>Vast</v>
      </c>
      <c r="I2295" t="str">
        <f>IF(OR(AND(F2295="Uitgave", C2295&lt;0), AND(F2295="Inkomst", C2295&gt;0)), "OK", "FOUT")</f>
        <v>OK</v>
      </c>
    </row>
    <row r="2296" spans="1:9" x14ac:dyDescent="0.3">
      <c r="A2296" s="2">
        <v>45861</v>
      </c>
      <c r="B2296" t="str">
        <f>TEXT(A2296,"mmmm ")</f>
        <v xml:space="preserve">juli </v>
      </c>
      <c r="C2296">
        <v>-84</v>
      </c>
      <c r="D2296" t="s">
        <v>21</v>
      </c>
      <c r="E2296" t="s">
        <v>1145</v>
      </c>
      <c r="F2296" t="str">
        <f>VLOOKUP(Tabel1[[#This Row],[categorie]],Lijst!A:C,3,FALSE)</f>
        <v>Uitgave</v>
      </c>
      <c r="G2296">
        <f>IF(F2296="Uitgave", -ABS(C2296), ABS(C2296))</f>
        <v>-84</v>
      </c>
      <c r="H2296" t="str">
        <f>VLOOKUP(Tabel1[[#This Row],[categorie]],Lijst!A:B,2,FALSE)</f>
        <v>Variabel</v>
      </c>
      <c r="I2296" t="str">
        <f>IF(OR(AND(F2296="Uitgave", C2296&lt;0), AND(F2296="Inkomst", C2296&gt;0)), "OK", "FOUT")</f>
        <v>OK</v>
      </c>
    </row>
    <row r="2297" spans="1:9" x14ac:dyDescent="0.3">
      <c r="A2297" s="2">
        <v>45861</v>
      </c>
      <c r="B2297" t="str">
        <f>TEXT(A2297,"mmmm ")</f>
        <v xml:space="preserve">juli </v>
      </c>
      <c r="C2297">
        <v>-15.2</v>
      </c>
      <c r="D2297" t="str" cm="1">
        <f t="array" ref="D2297">IFERROR(
  _xlfn.XLOOKUP(TRUE, ISNUMBER(FIND(Trefwoorden!$A$2:$A$99, E2297)), Trefwoorden!$B$2:$B$99),
  "Onbekend"
)</f>
        <v>voeding</v>
      </c>
      <c r="E2297" t="s">
        <v>1122</v>
      </c>
      <c r="F2297" t="str">
        <f>VLOOKUP(Tabel1[[#This Row],[categorie]],Lijst!A:C,3,FALSE)</f>
        <v>Uitgave</v>
      </c>
      <c r="G2297">
        <f>IF(F2297="Uitgave", -ABS(C2297), ABS(C2297))</f>
        <v>-15.2</v>
      </c>
      <c r="H2297" t="str">
        <f>VLOOKUP(Tabel1[[#This Row],[categorie]],Lijst!A:B,2,FALSE)</f>
        <v>Vast</v>
      </c>
      <c r="I2297" t="str">
        <f>IF(OR(AND(F2297="Uitgave", C2297&lt;0), AND(F2297="Inkomst", C2297&gt;0)), "OK", "FOUT")</f>
        <v>OK</v>
      </c>
    </row>
    <row r="2298" spans="1:9" x14ac:dyDescent="0.3">
      <c r="A2298" s="2">
        <v>45861</v>
      </c>
      <c r="B2298" t="str">
        <f>TEXT(A2298,"mmmm ")</f>
        <v xml:space="preserve">juli </v>
      </c>
      <c r="C2298">
        <v>-387</v>
      </c>
      <c r="D2298" t="s">
        <v>82</v>
      </c>
      <c r="E2298" t="s">
        <v>1123</v>
      </c>
      <c r="F2298" t="s">
        <v>18</v>
      </c>
      <c r="G2298">
        <f>IF(F2298="Uitgave", -ABS(C2298), ABS(C2298))</f>
        <v>-387</v>
      </c>
      <c r="H2298" t="str">
        <f>VLOOKUP(Tabel1[[#This Row],[categorie]],Lijst!A:B,2,FALSE)</f>
        <v>Vast</v>
      </c>
      <c r="I2298" t="str">
        <f>IF(OR(AND(F2298="Uitgave", C2298&lt;0), AND(F2298="Inkomst", C2298&gt;0)), "OK", "FOUT")</f>
        <v>OK</v>
      </c>
    </row>
    <row r="2299" spans="1:9" x14ac:dyDescent="0.3">
      <c r="A2299" s="2">
        <v>45861</v>
      </c>
      <c r="B2299" t="str">
        <f>TEXT(A2299,"mmmm ")</f>
        <v xml:space="preserve">juli </v>
      </c>
      <c r="C2299">
        <v>-6</v>
      </c>
      <c r="D2299" t="s">
        <v>9</v>
      </c>
      <c r="E2299" t="s">
        <v>1127</v>
      </c>
      <c r="F2299" t="s">
        <v>18</v>
      </c>
      <c r="G2299">
        <f>IF(F2299="Uitgave", -ABS(C2299), ABS(C2299))</f>
        <v>-6</v>
      </c>
      <c r="H2299" t="str">
        <f>VLOOKUP(Tabel1[[#This Row],[categorie]],Lijst!A:B,2,FALSE)</f>
        <v>Variabel</v>
      </c>
      <c r="I2299" t="str">
        <f>IF(OR(AND(F2299="Uitgave", C2299&lt;0), AND(F2299="Inkomst", C2299&gt;0)), "OK", "FOUT")</f>
        <v>OK</v>
      </c>
    </row>
    <row r="2300" spans="1:9" x14ac:dyDescent="0.3">
      <c r="A2300" s="2">
        <v>45861</v>
      </c>
      <c r="B2300" t="str">
        <f>TEXT(A2300,"mmmm ")</f>
        <v xml:space="preserve">juli </v>
      </c>
      <c r="C2300">
        <v>-1.3</v>
      </c>
      <c r="D2300" t="str" cm="1">
        <f t="array" ref="D2300">IFERROR(
  _xlfn.XLOOKUP(TRUE, ISNUMBER(FIND(Trefwoorden!$A$2:$A$99, E2300)), Trefwoorden!$B$2:$B$99),
  "Onbekend"
)</f>
        <v>Parkeren</v>
      </c>
      <c r="E2300" t="s">
        <v>1128</v>
      </c>
      <c r="F2300" t="str">
        <f>VLOOKUP(Tabel1[[#This Row],[categorie]],Lijst!A:C,3,FALSE)</f>
        <v>Uitgave</v>
      </c>
      <c r="G2300">
        <f>IF(F2300="Uitgave", -ABS(C2300), ABS(C2300))</f>
        <v>-1.3</v>
      </c>
      <c r="H2300" t="str">
        <f>VLOOKUP(Tabel1[[#This Row],[categorie]],Lijst!A:B,2,FALSE)</f>
        <v>Variabel</v>
      </c>
      <c r="I2300" t="str">
        <f>IF(OR(AND(F2300="Uitgave", C2300&lt;0), AND(F2300="Inkomst", C2300&gt;0)), "OK", "FOUT")</f>
        <v>OK</v>
      </c>
    </row>
    <row r="2301" spans="1:9" x14ac:dyDescent="0.3">
      <c r="A2301" s="2">
        <v>45862</v>
      </c>
      <c r="B2301" t="str">
        <f>TEXT(A2301,"mmmm ")</f>
        <v xml:space="preserve">juli </v>
      </c>
      <c r="C2301">
        <v>19.5</v>
      </c>
      <c r="D2301" t="str" cm="1">
        <f t="array" ref="D2301">IFERROR(
  _xlfn.XLOOKUP(TRUE, ISNUMBER(FIND(Trefwoorden!$A$2:$A$99, E2301)), Trefwoorden!$B$2:$B$99),
  "Onbekend"
)</f>
        <v>Bol</v>
      </c>
      <c r="E2301" t="s">
        <v>1120</v>
      </c>
      <c r="F2301" t="s">
        <v>17</v>
      </c>
      <c r="G2301">
        <f>IF(F2301="Uitgave", -ABS(C2301), ABS(C2301))</f>
        <v>19.5</v>
      </c>
      <c r="H2301" t="str">
        <f>VLOOKUP(Tabel1[[#This Row],[categorie]],Lijst!A:B,2,FALSE)</f>
        <v>Variabel</v>
      </c>
      <c r="I2301" t="str">
        <f>IF(OR(AND(F2301="Uitgave", C2301&lt;0), AND(F2301="Inkomst", C2301&gt;0)), "OK", "FOUT")</f>
        <v>OK</v>
      </c>
    </row>
    <row r="2302" spans="1:9" x14ac:dyDescent="0.3">
      <c r="A2302" s="2">
        <v>45862</v>
      </c>
      <c r="B2302" t="str">
        <f>TEXT(A2302,"mmmm ")</f>
        <v xml:space="preserve">juli </v>
      </c>
      <c r="C2302">
        <v>242</v>
      </c>
      <c r="D2302" t="str" cm="1">
        <f t="array" ref="D2302">IFERROR(
  _xlfn.XLOOKUP(TRUE, ISNUMBER(FIND(Trefwoorden!$A$2:$A$99, E2302)), Trefwoorden!$B$2:$B$99),
  "Onbekend"
)</f>
        <v>Gezondheid</v>
      </c>
      <c r="E2302" t="s">
        <v>1121</v>
      </c>
      <c r="F2302" t="s">
        <v>17</v>
      </c>
      <c r="G2302">
        <f>IF(F2302="Uitgave", -ABS(C2302), ABS(C2302))</f>
        <v>242</v>
      </c>
      <c r="H2302" t="str">
        <f>VLOOKUP(Tabel1[[#This Row],[categorie]],Lijst!A:B,2,FALSE)</f>
        <v>Vast</v>
      </c>
      <c r="I2302" t="str">
        <f>IF(OR(AND(F2302="Uitgave", C2302&lt;0), AND(F2302="Inkomst", C2302&gt;0)), "OK", "FOUT")</f>
        <v>OK</v>
      </c>
    </row>
    <row r="2303" spans="1:9" x14ac:dyDescent="0.3">
      <c r="A2303" s="2">
        <v>45862</v>
      </c>
      <c r="B2303" t="str">
        <f>TEXT(A2303,"mmmm ")</f>
        <v xml:space="preserve">juli </v>
      </c>
      <c r="C2303">
        <v>-36.799999999999997</v>
      </c>
      <c r="D2303" t="s">
        <v>9</v>
      </c>
      <c r="E2303" t="s">
        <v>1124</v>
      </c>
      <c r="F2303" t="s">
        <v>18</v>
      </c>
      <c r="G2303">
        <f>IF(F2303="Uitgave", -ABS(C2303), ABS(C2303))</f>
        <v>-36.799999999999997</v>
      </c>
      <c r="H2303" t="str">
        <f>VLOOKUP(Tabel1[[#This Row],[categorie]],Lijst!A:B,2,FALSE)</f>
        <v>Variabel</v>
      </c>
      <c r="I2303" t="str">
        <f>IF(OR(AND(F2303="Uitgave", C2303&lt;0), AND(F2303="Inkomst", C2303&gt;0)), "OK", "FOUT")</f>
        <v>OK</v>
      </c>
    </row>
    <row r="2304" spans="1:9" x14ac:dyDescent="0.3">
      <c r="A2304" s="2">
        <v>45862</v>
      </c>
      <c r="B2304" t="str">
        <f>TEXT(A2304,"mmmm ")</f>
        <v xml:space="preserve">juli </v>
      </c>
      <c r="C2304">
        <v>-10.4</v>
      </c>
      <c r="D2304" t="s">
        <v>21</v>
      </c>
      <c r="E2304" t="s">
        <v>1125</v>
      </c>
      <c r="F2304" t="str">
        <f>VLOOKUP(Tabel1[[#This Row],[categorie]],Lijst!A:C,3,FALSE)</f>
        <v>Uitgave</v>
      </c>
      <c r="G2304">
        <f>IF(F2304="Uitgave", -ABS(C2304), ABS(C2304))</f>
        <v>-10.4</v>
      </c>
      <c r="H2304" t="str">
        <f>VLOOKUP(Tabel1[[#This Row],[categorie]],Lijst!A:B,2,FALSE)</f>
        <v>Variabel</v>
      </c>
      <c r="I2304" t="str">
        <f>IF(OR(AND(F2304="Uitgave", C2304&lt;0), AND(F2304="Inkomst", C2304&gt;0)), "OK", "FOUT")</f>
        <v>OK</v>
      </c>
    </row>
    <row r="2305" spans="1:9" x14ac:dyDescent="0.3">
      <c r="A2305" s="2">
        <v>45862</v>
      </c>
      <c r="B2305" t="str">
        <f>TEXT(A2305,"mmmm ")</f>
        <v xml:space="preserve">juli </v>
      </c>
      <c r="C2305">
        <v>-4</v>
      </c>
      <c r="D2305" t="str" cm="1">
        <f t="array" ref="D2305">IFERROR(
  _xlfn.XLOOKUP(TRUE, ISNUMBER(FIND(Trefwoorden!$A$2:$A$99, E2305)), Trefwoorden!$B$2:$B$99),
  "Onbekend"
)</f>
        <v>Laadbeurt</v>
      </c>
      <c r="E2305" t="s">
        <v>1126</v>
      </c>
      <c r="F2305" t="str">
        <f>VLOOKUP(Tabel1[[#This Row],[categorie]],Lijst!A:C,3,FALSE)</f>
        <v>Uitgave</v>
      </c>
      <c r="G2305">
        <f>IF(F2305="Uitgave", -ABS(C2305), ABS(C2305))</f>
        <v>-4</v>
      </c>
      <c r="H2305" t="str">
        <f>VLOOKUP(Tabel1[[#This Row],[categorie]],Lijst!A:B,2,FALSE)</f>
        <v>Vast</v>
      </c>
      <c r="I2305" t="str">
        <f>IF(OR(AND(F2305="Uitgave", C2305&lt;0), AND(F2305="Inkomst", C2305&gt;0)), "OK", "FOUT")</f>
        <v>OK</v>
      </c>
    </row>
    <row r="2306" spans="1:9" x14ac:dyDescent="0.3">
      <c r="A2306" s="2">
        <v>45862</v>
      </c>
      <c r="B2306" t="str">
        <f>TEXT(A2306,"mmmm ")</f>
        <v xml:space="preserve">juli </v>
      </c>
      <c r="C2306">
        <v>-5.24</v>
      </c>
      <c r="D2306" t="str" cm="1">
        <f t="array" ref="D2306">IFERROR(
  _xlfn.XLOOKUP(TRUE, ISNUMBER(FIND(Trefwoorden!$A$2:$A$99, E2306)), Trefwoorden!$B$2:$B$99),
  "Onbekend"
)</f>
        <v>voeding</v>
      </c>
      <c r="E2306" t="s">
        <v>1197</v>
      </c>
      <c r="F2306" t="str">
        <f>VLOOKUP(Tabel1[[#This Row],[categorie]],Lijst!A:C,3,FALSE)</f>
        <v>Uitgave</v>
      </c>
      <c r="G2306">
        <f>IF(F2306="Uitgave", -ABS(C2306), ABS(C2306))</f>
        <v>-5.24</v>
      </c>
      <c r="H2306" t="str">
        <f>VLOOKUP(Tabel1[[#This Row],[categorie]],Lijst!A:B,2,FALSE)</f>
        <v>Vast</v>
      </c>
      <c r="I2306" t="str">
        <f>IF(OR(AND(F2306="Uitgave", C2306&lt;0), AND(F2306="Inkomst", C2306&gt;0)), "OK", "FOUT")</f>
        <v>OK</v>
      </c>
    </row>
    <row r="2307" spans="1:9" x14ac:dyDescent="0.3">
      <c r="A2307" s="2">
        <v>45862</v>
      </c>
      <c r="B2307" t="str">
        <f>TEXT(A2307,"mmmm ")</f>
        <v xml:space="preserve">juli </v>
      </c>
      <c r="C2307">
        <v>-13.76</v>
      </c>
      <c r="D2307" t="str" cm="1">
        <f t="array" ref="D2307">IFERROR(
  _xlfn.XLOOKUP(TRUE, ISNUMBER(FIND(Trefwoorden!$A$2:$A$99, E2307)), Trefwoorden!$B$2:$B$99),
  "Onbekend"
)</f>
        <v>voeding</v>
      </c>
      <c r="E2307" t="s">
        <v>1198</v>
      </c>
      <c r="F2307" t="str">
        <f>VLOOKUP(Tabel1[[#This Row],[categorie]],Lijst!A:C,3,FALSE)</f>
        <v>Uitgave</v>
      </c>
      <c r="G2307">
        <f>IF(F2307="Uitgave", -ABS(C2307), ABS(C2307))</f>
        <v>-13.76</v>
      </c>
      <c r="H2307" t="str">
        <f>VLOOKUP(Tabel1[[#This Row],[categorie]],Lijst!A:B,2,FALSE)</f>
        <v>Vast</v>
      </c>
      <c r="I2307" t="str">
        <f>IF(OR(AND(F2307="Uitgave", C2307&lt;0), AND(F2307="Inkomst", C2307&gt;0)), "OK", "FOUT")</f>
        <v>OK</v>
      </c>
    </row>
    <row r="2308" spans="1:9" x14ac:dyDescent="0.3">
      <c r="A2308" s="2">
        <v>45863</v>
      </c>
      <c r="B2308" t="str">
        <f>TEXT(A2308,"mmmm ")</f>
        <v xml:space="preserve">juli </v>
      </c>
      <c r="C2308">
        <v>-33.89</v>
      </c>
      <c r="D2308" t="str" cm="1">
        <f t="array" ref="D2308">IFERROR(
  _xlfn.XLOOKUP(TRUE, ISNUMBER(FIND(Trefwoorden!$A$2:$A$99, E2308)), Trefwoorden!$B$2:$B$99),
  "Onbekend"
)</f>
        <v>voeding</v>
      </c>
      <c r="E2308" t="s">
        <v>1192</v>
      </c>
      <c r="F2308" t="str">
        <f>VLOOKUP(Tabel1[[#This Row],[categorie]],Lijst!A:C,3,FALSE)</f>
        <v>Uitgave</v>
      </c>
      <c r="G2308">
        <f>IF(F2308="Uitgave", -ABS(C2308), ABS(C2308))</f>
        <v>-33.89</v>
      </c>
      <c r="H2308" t="str">
        <f>VLOOKUP(Tabel1[[#This Row],[categorie]],Lijst!A:B,2,FALSE)</f>
        <v>Vast</v>
      </c>
      <c r="I2308" t="str">
        <f>IF(OR(AND(F2308="Uitgave", C2308&lt;0), AND(F2308="Inkomst", C2308&gt;0)), "OK", "FOUT")</f>
        <v>OK</v>
      </c>
    </row>
    <row r="2309" spans="1:9" x14ac:dyDescent="0.3">
      <c r="A2309" s="2">
        <v>45863</v>
      </c>
      <c r="B2309" t="str">
        <f>TEXT(A2309,"mmmm ")</f>
        <v xml:space="preserve">juli </v>
      </c>
      <c r="C2309">
        <v>-15.4</v>
      </c>
      <c r="D2309" t="s">
        <v>3</v>
      </c>
      <c r="E2309" t="s">
        <v>1193</v>
      </c>
      <c r="F2309" t="str">
        <f>VLOOKUP(Tabel1[[#This Row],[categorie]],Lijst!A:C,3,FALSE)</f>
        <v>Uitgave</v>
      </c>
      <c r="G2309">
        <f>IF(F2309="Uitgave", -ABS(C2309), ABS(C2309))</f>
        <v>-15.4</v>
      </c>
      <c r="H2309" t="str">
        <f>VLOOKUP(Tabel1[[#This Row],[categorie]],Lijst!A:B,2,FALSE)</f>
        <v>Vast</v>
      </c>
      <c r="I2309" t="str">
        <f>IF(OR(AND(F2309="Uitgave", C2309&lt;0), AND(F2309="Inkomst", C2309&gt;0)), "OK", "FOUT")</f>
        <v>OK</v>
      </c>
    </row>
    <row r="2310" spans="1:9" x14ac:dyDescent="0.3">
      <c r="A2310" s="2">
        <v>45863</v>
      </c>
      <c r="B2310" t="str">
        <f>TEXT(A2310,"mmmm ")</f>
        <v xml:space="preserve">juli </v>
      </c>
      <c r="C2310">
        <v>-4.4000000000000004</v>
      </c>
      <c r="D2310" t="s">
        <v>3</v>
      </c>
      <c r="E2310" t="s">
        <v>1194</v>
      </c>
      <c r="F2310" t="str">
        <f>VLOOKUP(Tabel1[[#This Row],[categorie]],Lijst!A:C,3,FALSE)</f>
        <v>Uitgave</v>
      </c>
      <c r="G2310">
        <f>IF(F2310="Uitgave", -ABS(C2310), ABS(C2310))</f>
        <v>-4.4000000000000004</v>
      </c>
      <c r="H2310" t="str">
        <f>VLOOKUP(Tabel1[[#This Row],[categorie]],Lijst!A:B,2,FALSE)</f>
        <v>Vast</v>
      </c>
      <c r="I2310" t="str">
        <f>IF(OR(AND(F2310="Uitgave", C2310&lt;0), AND(F2310="Inkomst", C2310&gt;0)), "OK", "FOUT")</f>
        <v>OK</v>
      </c>
    </row>
    <row r="2311" spans="1:9" x14ac:dyDescent="0.3">
      <c r="A2311" s="2">
        <v>45863</v>
      </c>
      <c r="B2311" t="str">
        <f>TEXT(A2311,"mmmm ")</f>
        <v xml:space="preserve">juli </v>
      </c>
      <c r="C2311">
        <v>-16.600000000000001</v>
      </c>
      <c r="D2311" t="s">
        <v>9</v>
      </c>
      <c r="E2311" t="s">
        <v>1195</v>
      </c>
      <c r="F2311" t="s">
        <v>18</v>
      </c>
      <c r="G2311">
        <f>IF(F2311="Uitgave", -ABS(C2311), ABS(C2311))</f>
        <v>-16.600000000000001</v>
      </c>
      <c r="H2311" t="str">
        <f>VLOOKUP(Tabel1[[#This Row],[categorie]],Lijst!A:B,2,FALSE)</f>
        <v>Variabel</v>
      </c>
      <c r="I2311" t="str">
        <f>IF(OR(AND(F2311="Uitgave", C2311&lt;0), AND(F2311="Inkomst", C2311&gt;0)), "OK", "FOUT")</f>
        <v>OK</v>
      </c>
    </row>
    <row r="2312" spans="1:9" x14ac:dyDescent="0.3">
      <c r="A2312" s="2">
        <v>45863</v>
      </c>
      <c r="B2312" t="str">
        <f>TEXT(A2312,"mmmm ")</f>
        <v xml:space="preserve">juli </v>
      </c>
      <c r="C2312">
        <v>4</v>
      </c>
      <c r="D2312" t="s">
        <v>75</v>
      </c>
      <c r="E2312" t="s">
        <v>1199</v>
      </c>
      <c r="F2312" t="s">
        <v>17</v>
      </c>
      <c r="G2312">
        <f>IF(F2312="Uitgave", -ABS(C2312), ABS(C2312))</f>
        <v>4</v>
      </c>
      <c r="H2312" t="str">
        <f>VLOOKUP(Tabel1[[#This Row],[categorie]],Lijst!A:B,2,FALSE)</f>
        <v>Variabel</v>
      </c>
      <c r="I2312" t="str">
        <f>IF(OR(AND(F2312="Uitgave", C2312&lt;0), AND(F2312="Inkomst", C2312&gt;0)), "OK", "FOUT")</f>
        <v>OK</v>
      </c>
    </row>
    <row r="2313" spans="1:9" x14ac:dyDescent="0.3">
      <c r="A2313" s="2">
        <v>45863</v>
      </c>
      <c r="B2313" t="str">
        <f>TEXT(A2313,"mmmm ")</f>
        <v xml:space="preserve">juli </v>
      </c>
      <c r="C2313">
        <v>-23.8</v>
      </c>
      <c r="D2313" t="s">
        <v>9</v>
      </c>
      <c r="E2313" t="s">
        <v>1200</v>
      </c>
      <c r="F2313" t="s">
        <v>18</v>
      </c>
      <c r="G2313">
        <f>IF(F2313="Uitgave", -ABS(C2313), ABS(C2313))</f>
        <v>-23.8</v>
      </c>
      <c r="H2313" t="str">
        <f>VLOOKUP(Tabel1[[#This Row],[categorie]],Lijst!A:B,2,FALSE)</f>
        <v>Variabel</v>
      </c>
      <c r="I2313" t="str">
        <f>IF(OR(AND(F2313="Uitgave", C2313&lt;0), AND(F2313="Inkomst", C2313&gt;0)), "OK", "FOUT")</f>
        <v>OK</v>
      </c>
    </row>
    <row r="2314" spans="1:9" x14ac:dyDescent="0.3">
      <c r="A2314" s="2">
        <v>45863</v>
      </c>
      <c r="B2314" t="str">
        <f>TEXT(A2314,"mmmm ")</f>
        <v xml:space="preserve">juli </v>
      </c>
      <c r="C2314">
        <v>-6.4</v>
      </c>
      <c r="D2314" t="s">
        <v>9</v>
      </c>
      <c r="E2314" t="s">
        <v>1201</v>
      </c>
      <c r="F2314" t="s">
        <v>18</v>
      </c>
      <c r="G2314">
        <f>IF(F2314="Uitgave", -ABS(C2314), ABS(C2314))</f>
        <v>-6.4</v>
      </c>
      <c r="H2314" t="str">
        <f>VLOOKUP(Tabel1[[#This Row],[categorie]],Lijst!A:B,2,FALSE)</f>
        <v>Variabel</v>
      </c>
      <c r="I2314" t="str">
        <f>IF(OR(AND(F2314="Uitgave", C2314&lt;0), AND(F2314="Inkomst", C2314&gt;0)), "OK", "FOUT")</f>
        <v>OK</v>
      </c>
    </row>
    <row r="2315" spans="1:9" x14ac:dyDescent="0.3">
      <c r="A2315" s="2">
        <v>45863</v>
      </c>
      <c r="B2315" t="str">
        <f>TEXT(A2315,"mmmm ")</f>
        <v xml:space="preserve">juli </v>
      </c>
      <c r="C2315">
        <v>-121.2</v>
      </c>
      <c r="D2315" t="str" cm="1">
        <f t="array" ref="D2315">IFERROR(
  _xlfn.XLOOKUP(TRUE, ISNUMBER(FIND(Trefwoorden!$A$2:$A$99, E2315)), Trefwoorden!$B$2:$B$99),
  "Onbekend"
)</f>
        <v>gas/elektriciteit</v>
      </c>
      <c r="E2315" t="s">
        <v>1118</v>
      </c>
      <c r="F2315" t="s">
        <v>18</v>
      </c>
      <c r="G2315">
        <f>IF(F2315="Uitgave", -ABS(C2315), ABS(C2315))</f>
        <v>-121.2</v>
      </c>
      <c r="H2315" t="str">
        <f>VLOOKUP(Tabel1[[#This Row],[categorie]],Lijst!A:B,2,FALSE)</f>
        <v>Vast</v>
      </c>
      <c r="I2315" t="str">
        <f>IF(OR(AND(F2315="Uitgave", C2315&lt;0), AND(F2315="Inkomst", C2315&gt;0)), "OK", "FOUT")</f>
        <v>OK</v>
      </c>
    </row>
    <row r="2316" spans="1:9" x14ac:dyDescent="0.3">
      <c r="A2316" s="2">
        <v>45863</v>
      </c>
      <c r="B2316" t="str">
        <f>TEXT(A2316,"mmmm ")</f>
        <v xml:space="preserve">juli </v>
      </c>
      <c r="C2316">
        <v>-113.49</v>
      </c>
      <c r="D2316" t="str" cm="1">
        <f t="array" ref="D2316">IFERROR(
  _xlfn.XLOOKUP(TRUE, ISNUMBER(FIND(Trefwoorden!$A$2:$A$99, E2316)), Trefwoorden!$B$2:$B$99),
  "Onbekend"
)</f>
        <v>AXA</v>
      </c>
      <c r="E2316" t="s">
        <v>1119</v>
      </c>
      <c r="F2316" t="str">
        <f>VLOOKUP(Tabel1[[#This Row],[categorie]],Lijst!A:C,3,FALSE)</f>
        <v>Uitgave</v>
      </c>
      <c r="G2316">
        <f>IF(F2316="Uitgave", -ABS(C2316), ABS(C2316))</f>
        <v>-113.49</v>
      </c>
      <c r="H2316" t="str">
        <f>VLOOKUP(Tabel1[[#This Row],[categorie]],Lijst!A:B,2,FALSE)</f>
        <v>Vast</v>
      </c>
      <c r="I2316" t="str">
        <f>IF(OR(AND(F2316="Uitgave", C2316&lt;0), AND(F2316="Inkomst", C2316&gt;0)), "OK", "FOUT")</f>
        <v>OK</v>
      </c>
    </row>
    <row r="2317" spans="1:9" x14ac:dyDescent="0.3">
      <c r="A2317" s="2">
        <v>45863</v>
      </c>
      <c r="B2317" t="str">
        <f>TEXT(A2317,"mmmm ")</f>
        <v xml:space="preserve">juli </v>
      </c>
      <c r="C2317">
        <v>-2.6</v>
      </c>
      <c r="D2317" t="s">
        <v>22</v>
      </c>
      <c r="E2317" t="s">
        <v>1211</v>
      </c>
      <c r="F2317" t="str">
        <f>VLOOKUP(Tabel1[[#This Row],[categorie]],Lijst!A:C,3,FALSE)</f>
        <v>Uitgave</v>
      </c>
      <c r="G2317">
        <f>IF(F2317="Uitgave", -ABS(C2317), ABS(C2317))</f>
        <v>-2.6</v>
      </c>
      <c r="H2317" t="str">
        <f>VLOOKUP(Tabel1[[#This Row],[categorie]],Lijst!A:B,2,FALSE)</f>
        <v>Variabel</v>
      </c>
      <c r="I2317" t="str">
        <f>IF(OR(AND(F2317="Uitgave", C2317&lt;0), AND(F2317="Inkomst", C2317&gt;0)), "OK", "FOUT")</f>
        <v>OK</v>
      </c>
    </row>
    <row r="2318" spans="1:9" x14ac:dyDescent="0.3">
      <c r="A2318" s="2">
        <v>45864</v>
      </c>
      <c r="B2318" t="str">
        <f>TEXT(A2318,"mmmm ")</f>
        <v xml:space="preserve">juli </v>
      </c>
      <c r="C2318">
        <v>-17.72</v>
      </c>
      <c r="D2318" t="str" cm="1">
        <f t="array" ref="D2318">IFERROR(
  _xlfn.XLOOKUP(TRUE, ISNUMBER(FIND(Trefwoorden!$A$2:$A$99, E2318)), Trefwoorden!$B$2:$B$99),
  "Onbekend"
)</f>
        <v>voeding</v>
      </c>
      <c r="E2318" t="s">
        <v>1191</v>
      </c>
      <c r="F2318" t="str">
        <f>VLOOKUP(Tabel1[[#This Row],[categorie]],Lijst!A:C,3,FALSE)</f>
        <v>Uitgave</v>
      </c>
      <c r="G2318">
        <f>IF(F2318="Uitgave", -ABS(C2318), ABS(C2318))</f>
        <v>-17.72</v>
      </c>
      <c r="H2318" t="str">
        <f>VLOOKUP(Tabel1[[#This Row],[categorie]],Lijst!A:B,2,FALSE)</f>
        <v>Vast</v>
      </c>
      <c r="I2318" t="str">
        <f>IF(OR(AND(F2318="Uitgave", C2318&lt;0), AND(F2318="Inkomst", C2318&gt;0)), "OK", "FOUT")</f>
        <v>OK</v>
      </c>
    </row>
    <row r="2319" spans="1:9" x14ac:dyDescent="0.3">
      <c r="A2319" s="2">
        <v>45864</v>
      </c>
      <c r="B2319" t="str">
        <f>TEXT(A2319,"mmmm ")</f>
        <v xml:space="preserve">juli </v>
      </c>
      <c r="C2319">
        <v>-19</v>
      </c>
      <c r="D2319" t="str" cm="1">
        <f t="array" ref="D2319">IFERROR(
  _xlfn.XLOOKUP(TRUE, ISNUMBER(FIND(Trefwoorden!$A$2:$A$99, E2319)), Trefwoorden!$B$2:$B$99),
  "Onbekend"
)</f>
        <v>car wash</v>
      </c>
      <c r="E2319" t="s">
        <v>1196</v>
      </c>
      <c r="F2319" t="str">
        <f>VLOOKUP(Tabel1[[#This Row],[categorie]],Lijst!A:C,3,FALSE)</f>
        <v>Uitgave</v>
      </c>
      <c r="G2319">
        <f>IF(F2319="Uitgave", -ABS(C2319), ABS(C2319))</f>
        <v>-19</v>
      </c>
      <c r="H2319" t="str">
        <f>VLOOKUP(Tabel1[[#This Row],[categorie]],Lijst!A:B,2,FALSE)</f>
        <v>Variabel</v>
      </c>
      <c r="I2319" t="str">
        <f>IF(OR(AND(F2319="Uitgave", C2319&lt;0), AND(F2319="Inkomst", C2319&gt;0)), "OK", "FOUT")</f>
        <v>OK</v>
      </c>
    </row>
    <row r="2320" spans="1:9" x14ac:dyDescent="0.3">
      <c r="A2320" s="2">
        <v>45865</v>
      </c>
      <c r="B2320" t="str">
        <f>TEXT(A2320,"mmmm ")</f>
        <v xml:space="preserve">juli </v>
      </c>
      <c r="C2320">
        <v>-12.31</v>
      </c>
      <c r="D2320" t="str" cm="1">
        <f t="array" ref="D2320">IFERROR(
  _xlfn.XLOOKUP(TRUE, ISNUMBER(FIND(Trefwoorden!$A$2:$A$99, E2320)), Trefwoorden!$B$2:$B$99),
  "Onbekend"
)</f>
        <v>voeding</v>
      </c>
      <c r="E2320" t="s">
        <v>1208</v>
      </c>
      <c r="F2320" t="str">
        <f>VLOOKUP(Tabel1[[#This Row],[categorie]],Lijst!A:C,3,FALSE)</f>
        <v>Uitgave</v>
      </c>
      <c r="G2320">
        <f>IF(F2320="Uitgave", -ABS(C2320), ABS(C2320))</f>
        <v>-12.31</v>
      </c>
      <c r="H2320" t="str">
        <f>VLOOKUP(Tabel1[[#This Row],[categorie]],Lijst!A:B,2,FALSE)</f>
        <v>Vast</v>
      </c>
      <c r="I2320" t="str">
        <f>IF(OR(AND(F2320="Uitgave", C2320&lt;0), AND(F2320="Inkomst", C2320&gt;0)), "OK", "FOUT")</f>
        <v>OK</v>
      </c>
    </row>
    <row r="2321" spans="1:9" x14ac:dyDescent="0.3">
      <c r="A2321" s="2">
        <v>45865</v>
      </c>
      <c r="B2321" t="str">
        <f>TEXT(A2321,"mmmm ")</f>
        <v xml:space="preserve">juli </v>
      </c>
      <c r="C2321">
        <v>-5.95</v>
      </c>
      <c r="D2321" t="s">
        <v>9</v>
      </c>
      <c r="E2321" t="s">
        <v>1209</v>
      </c>
      <c r="F2321" t="s">
        <v>18</v>
      </c>
      <c r="G2321">
        <f>IF(F2321="Uitgave", -ABS(C2321), ABS(C2321))</f>
        <v>-5.95</v>
      </c>
      <c r="H2321" t="str">
        <f>VLOOKUP(Tabel1[[#This Row],[categorie]],Lijst!A:B,2,FALSE)</f>
        <v>Variabel</v>
      </c>
      <c r="I2321" t="str">
        <f>IF(OR(AND(F2321="Uitgave", C2321&lt;0), AND(F2321="Inkomst", C2321&gt;0)), "OK", "FOUT")</f>
        <v>OK</v>
      </c>
    </row>
    <row r="2322" spans="1:9" x14ac:dyDescent="0.3">
      <c r="A2322" s="2">
        <v>45866</v>
      </c>
      <c r="B2322" t="str">
        <f>TEXT(A2322,"mmmm ")</f>
        <v xml:space="preserve">juli </v>
      </c>
      <c r="C2322">
        <v>-7.48</v>
      </c>
      <c r="D2322" t="str" cm="1">
        <f t="array" ref="D2322">IFERROR(
  _xlfn.XLOOKUP(TRUE, ISNUMBER(FIND(Trefwoorden!$A$2:$A$99, E2322)), Trefwoorden!$B$2:$B$99),
  "Onbekend"
)</f>
        <v>Laadbeurt</v>
      </c>
      <c r="E2322" t="s">
        <v>1202</v>
      </c>
      <c r="F2322" t="str">
        <f>VLOOKUP(Tabel1[[#This Row],[categorie]],Lijst!A:C,3,FALSE)</f>
        <v>Uitgave</v>
      </c>
      <c r="G2322">
        <f>IF(F2322="Uitgave", -ABS(C2322), ABS(C2322))</f>
        <v>-7.48</v>
      </c>
      <c r="H2322" t="str">
        <f>VLOOKUP(Tabel1[[#This Row],[categorie]],Lijst!A:B,2,FALSE)</f>
        <v>Vast</v>
      </c>
      <c r="I2322" t="str">
        <f>IF(OR(AND(F2322="Uitgave", C2322&lt;0), AND(F2322="Inkomst", C2322&gt;0)), "OK", "FOUT")</f>
        <v>OK</v>
      </c>
    </row>
    <row r="2323" spans="1:9" x14ac:dyDescent="0.3">
      <c r="A2323" s="2">
        <v>45866</v>
      </c>
      <c r="B2323" t="str">
        <f>TEXT(A2323,"mmmm ")</f>
        <v xml:space="preserve">juli </v>
      </c>
      <c r="C2323">
        <v>-5</v>
      </c>
      <c r="D2323" t="str" cm="1">
        <f t="array" ref="D2323">IFERROR(
  _xlfn.XLOOKUP(TRUE, ISNUMBER(FIND(Trefwoorden!$A$2:$A$99, E2323)), Trefwoorden!$B$2:$B$99),
  "Onbekend"
)</f>
        <v>Laadbeurt</v>
      </c>
      <c r="E2323" t="s">
        <v>1202</v>
      </c>
      <c r="F2323" t="str">
        <f>VLOOKUP(Tabel1[[#This Row],[categorie]],Lijst!A:C,3,FALSE)</f>
        <v>Uitgave</v>
      </c>
      <c r="G2323">
        <f>IF(F2323="Uitgave", -ABS(C2323), ABS(C2323))</f>
        <v>-5</v>
      </c>
      <c r="H2323" t="str">
        <f>VLOOKUP(Tabel1[[#This Row],[categorie]],Lijst!A:B,2,FALSE)</f>
        <v>Vast</v>
      </c>
      <c r="I2323" t="str">
        <f>IF(OR(AND(F2323="Uitgave", C2323&lt;0), AND(F2323="Inkomst", C2323&gt;0)), "OK", "FOUT")</f>
        <v>OK</v>
      </c>
    </row>
    <row r="2324" spans="1:9" x14ac:dyDescent="0.3">
      <c r="A2324" s="2">
        <v>45866</v>
      </c>
      <c r="B2324" t="str">
        <f>TEXT(A2324,"mmmm ")</f>
        <v xml:space="preserve">juli </v>
      </c>
      <c r="C2324">
        <v>-10.65</v>
      </c>
      <c r="D2324" t="str" cm="1">
        <f t="array" ref="D2324">IFERROR(
  _xlfn.XLOOKUP(TRUE, ISNUMBER(FIND(Trefwoorden!$A$2:$A$99, E2324)), Trefwoorden!$B$2:$B$99),
  "Onbekend"
)</f>
        <v>Laadbeurt</v>
      </c>
      <c r="E2324" t="s">
        <v>1203</v>
      </c>
      <c r="F2324" t="str">
        <f>VLOOKUP(Tabel1[[#This Row],[categorie]],Lijst!A:C,3,FALSE)</f>
        <v>Uitgave</v>
      </c>
      <c r="G2324">
        <f>IF(F2324="Uitgave", -ABS(C2324), ABS(C2324))</f>
        <v>-10.65</v>
      </c>
      <c r="H2324" t="str">
        <f>VLOOKUP(Tabel1[[#This Row],[categorie]],Lijst!A:B,2,FALSE)</f>
        <v>Vast</v>
      </c>
      <c r="I2324" t="str">
        <f>IF(OR(AND(F2324="Uitgave", C2324&lt;0), AND(F2324="Inkomst", C2324&gt;0)), "OK", "FOUT")</f>
        <v>OK</v>
      </c>
    </row>
    <row r="2325" spans="1:9" x14ac:dyDescent="0.3">
      <c r="A2325" s="2">
        <v>45866</v>
      </c>
      <c r="B2325" t="str">
        <f>TEXT(A2325,"mmmm ")</f>
        <v xml:space="preserve">juli </v>
      </c>
      <c r="C2325">
        <v>-5</v>
      </c>
      <c r="D2325" t="str" cm="1">
        <f t="array" ref="D2325">IFERROR(
  _xlfn.XLOOKUP(TRUE, ISNUMBER(FIND(Trefwoorden!$A$2:$A$99, E2325)), Trefwoorden!$B$2:$B$99),
  "Onbekend"
)</f>
        <v>Laadbeurt</v>
      </c>
      <c r="E2325" t="s">
        <v>1203</v>
      </c>
      <c r="F2325" t="str">
        <f>VLOOKUP(Tabel1[[#This Row],[categorie]],Lijst!A:C,3,FALSE)</f>
        <v>Uitgave</v>
      </c>
      <c r="G2325">
        <f>IF(F2325="Uitgave", -ABS(C2325), ABS(C2325))</f>
        <v>-5</v>
      </c>
      <c r="H2325" t="str">
        <f>VLOOKUP(Tabel1[[#This Row],[categorie]],Lijst!A:B,2,FALSE)</f>
        <v>Vast</v>
      </c>
      <c r="I2325" t="str">
        <f>IF(OR(AND(F2325="Uitgave", C2325&lt;0), AND(F2325="Inkomst", C2325&gt;0)), "OK", "FOUT")</f>
        <v>OK</v>
      </c>
    </row>
    <row r="2326" spans="1:9" x14ac:dyDescent="0.3">
      <c r="A2326" s="2">
        <v>45866</v>
      </c>
      <c r="B2326" t="str">
        <f>TEXT(A2326,"mmmm ")</f>
        <v xml:space="preserve">juli </v>
      </c>
      <c r="C2326">
        <v>-18</v>
      </c>
      <c r="D2326" t="s">
        <v>30</v>
      </c>
      <c r="E2326" t="s">
        <v>1204</v>
      </c>
      <c r="F2326" t="str">
        <f>VLOOKUP(Tabel1[[#This Row],[categorie]],Lijst!A:C,3,FALSE)</f>
        <v>Uitgave</v>
      </c>
      <c r="G2326">
        <f>IF(F2326="Uitgave", -ABS(C2326), ABS(C2326))</f>
        <v>-18</v>
      </c>
      <c r="H2326" t="str">
        <f>VLOOKUP(Tabel1[[#This Row],[categorie]],Lijst!A:B,2,FALSE)</f>
        <v>Vast</v>
      </c>
      <c r="I2326" t="str">
        <f>IF(OR(AND(F2326="Uitgave", C2326&lt;0), AND(F2326="Inkomst", C2326&gt;0)), "OK", "FOUT")</f>
        <v>OK</v>
      </c>
    </row>
    <row r="2327" spans="1:9" x14ac:dyDescent="0.3">
      <c r="A2327" s="2">
        <v>45866</v>
      </c>
      <c r="B2327" t="str">
        <f>TEXT(A2327,"mmmm ")</f>
        <v xml:space="preserve">juli </v>
      </c>
      <c r="C2327">
        <v>-10</v>
      </c>
      <c r="D2327" t="str" cm="1">
        <f t="array" ref="D2327">IFERROR(
  _xlfn.XLOOKUP(TRUE, ISNUMBER(FIND(Trefwoorden!$A$2:$A$99, E2327)), Trefwoorden!$B$2:$B$99),
  "Onbekend"
)</f>
        <v>Louis/Vis</v>
      </c>
      <c r="E2327" t="s">
        <v>1213</v>
      </c>
      <c r="F2327" t="str">
        <f>VLOOKUP(Tabel1[[#This Row],[categorie]],Lijst!A:C,3,FALSE)</f>
        <v>Uitgave</v>
      </c>
      <c r="G2327">
        <f>IF(F2327="Uitgave", -ABS(C2327), ABS(C2327))</f>
        <v>-10</v>
      </c>
      <c r="H2327" t="str">
        <f>VLOOKUP(Tabel1[[#This Row],[categorie]],Lijst!A:B,2,FALSE)</f>
        <v>Variabel</v>
      </c>
      <c r="I2327" t="str">
        <f>IF(OR(AND(F2327="Uitgave", C2327&lt;0), AND(F2327="Inkomst", C2327&gt;0)), "OK", "FOUT")</f>
        <v>OK</v>
      </c>
    </row>
    <row r="2328" spans="1:9" x14ac:dyDescent="0.3">
      <c r="A2328" s="2">
        <v>45866</v>
      </c>
      <c r="B2328" t="str">
        <f>TEXT(A2328,"mmmm ")</f>
        <v xml:space="preserve">juli </v>
      </c>
      <c r="C2328">
        <v>-9.66</v>
      </c>
      <c r="D2328" t="str" cm="1">
        <f t="array" ref="D2328">IFERROR(
  _xlfn.XLOOKUP(TRUE, ISNUMBER(FIND(Trefwoorden!$A$2:$A$99, E2328)), Trefwoorden!$B$2:$B$99),
  "Onbekend"
)</f>
        <v>voeding</v>
      </c>
      <c r="E2328" t="s">
        <v>1214</v>
      </c>
      <c r="F2328" t="str">
        <f>VLOOKUP(Tabel1[[#This Row],[categorie]],Lijst!A:C,3,FALSE)</f>
        <v>Uitgave</v>
      </c>
      <c r="G2328">
        <f>IF(F2328="Uitgave", -ABS(C2328), ABS(C2328))</f>
        <v>-9.66</v>
      </c>
      <c r="H2328" t="str">
        <f>VLOOKUP(Tabel1[[#This Row],[categorie]],Lijst!A:B,2,FALSE)</f>
        <v>Vast</v>
      </c>
      <c r="I2328" t="str">
        <f>IF(OR(AND(F2328="Uitgave", C2328&lt;0), AND(F2328="Inkomst", C2328&gt;0)), "OK", "FOUT")</f>
        <v>OK</v>
      </c>
    </row>
    <row r="2329" spans="1:9" x14ac:dyDescent="0.3">
      <c r="A2329" s="2">
        <v>45866</v>
      </c>
      <c r="B2329" t="str">
        <f>TEXT(A2329,"mmmm ")</f>
        <v xml:space="preserve">juli </v>
      </c>
      <c r="C2329">
        <v>-0.9</v>
      </c>
      <c r="D2329" t="str" cm="1">
        <f t="array" ref="D2329">IFERROR(
  _xlfn.XLOOKUP(TRUE, ISNUMBER(FIND(Trefwoorden!$A$2:$A$99, E2329)), Trefwoorden!$B$2:$B$99),
  "Onbekend"
)</f>
        <v>automaat De Lijn</v>
      </c>
      <c r="E2329" t="s">
        <v>1215</v>
      </c>
      <c r="F2329" t="str">
        <f>VLOOKUP(Tabel1[[#This Row],[categorie]],Lijst!A:C,3,FALSE)</f>
        <v>Uitgave</v>
      </c>
      <c r="G2329">
        <f>IF(F2329="Uitgave", -ABS(C2329), ABS(C2329))</f>
        <v>-0.9</v>
      </c>
      <c r="H2329" t="str">
        <f>VLOOKUP(Tabel1[[#This Row],[categorie]],Lijst!A:B,2,FALSE)</f>
        <v>Variabel</v>
      </c>
      <c r="I2329" t="str">
        <f>IF(OR(AND(F2329="Uitgave", C2329&lt;0), AND(F2329="Inkomst", C2329&gt;0)), "OK", "FOUT")</f>
        <v>OK</v>
      </c>
    </row>
    <row r="2330" spans="1:9" x14ac:dyDescent="0.3">
      <c r="A2330" s="2">
        <v>45866</v>
      </c>
      <c r="B2330" t="str">
        <f>TEXT(A2330,"mmmm ")</f>
        <v xml:space="preserve">juli </v>
      </c>
      <c r="C2330">
        <v>-1.5</v>
      </c>
      <c r="D2330" t="str" cm="1">
        <f t="array" ref="D2330">IFERROR(
  _xlfn.XLOOKUP(TRUE, ISNUMBER(FIND(Trefwoorden!$A$2:$A$99, E2330)), Trefwoorden!$B$2:$B$99),
  "Onbekend"
)</f>
        <v>automaat De Lijn</v>
      </c>
      <c r="E2330" t="s">
        <v>1216</v>
      </c>
      <c r="F2330" t="str">
        <f>VLOOKUP(Tabel1[[#This Row],[categorie]],Lijst!A:C,3,FALSE)</f>
        <v>Uitgave</v>
      </c>
      <c r="G2330">
        <f>IF(F2330="Uitgave", -ABS(C2330), ABS(C2330))</f>
        <v>-1.5</v>
      </c>
      <c r="H2330" t="str">
        <f>VLOOKUP(Tabel1[[#This Row],[categorie]],Lijst!A:B,2,FALSE)</f>
        <v>Variabel</v>
      </c>
      <c r="I2330" t="str">
        <f>IF(OR(AND(F2330="Uitgave", C2330&lt;0), AND(F2330="Inkomst", C2330&gt;0)), "OK", "FOUT")</f>
        <v>OK</v>
      </c>
    </row>
    <row r="2331" spans="1:9" x14ac:dyDescent="0.3">
      <c r="A2331" s="2">
        <v>45866</v>
      </c>
      <c r="B2331" t="str">
        <f>TEXT(A2331,"mmmm ")</f>
        <v xml:space="preserve">juli </v>
      </c>
      <c r="C2331">
        <v>-5.33</v>
      </c>
      <c r="D2331" t="str" cm="1">
        <f t="array" ref="D2331">IFERROR(
  _xlfn.XLOOKUP(TRUE, ISNUMBER(FIND(Trefwoorden!$A$2:$A$99, E2331)), Trefwoorden!$B$2:$B$99),
  "Onbekend"
)</f>
        <v>voeding</v>
      </c>
      <c r="E2331" t="s">
        <v>1220</v>
      </c>
      <c r="F2331" t="str">
        <f>VLOOKUP(Tabel1[[#This Row],[categorie]],Lijst!A:C,3,FALSE)</f>
        <v>Uitgave</v>
      </c>
      <c r="G2331">
        <f>IF(F2331="Uitgave", -ABS(C2331), ABS(C2331))</f>
        <v>-5.33</v>
      </c>
      <c r="H2331" t="str">
        <f>VLOOKUP(Tabel1[[#This Row],[categorie]],Lijst!A:B,2,FALSE)</f>
        <v>Vast</v>
      </c>
      <c r="I2331" t="str">
        <f>IF(OR(AND(F2331="Uitgave", C2331&lt;0), AND(F2331="Inkomst", C2331&gt;0)), "OK", "FOUT")</f>
        <v>OK</v>
      </c>
    </row>
    <row r="2332" spans="1:9" x14ac:dyDescent="0.3">
      <c r="A2332" s="2">
        <v>45866</v>
      </c>
      <c r="B2332" t="str">
        <f>TEXT(A2332,"mmmm ")</f>
        <v xml:space="preserve">juli </v>
      </c>
      <c r="C2332">
        <v>-22.4</v>
      </c>
      <c r="D2332" t="str" cm="1">
        <f t="array" ref="D2332">IFERROR(
  _xlfn.XLOOKUP(TRUE, ISNUMBER(FIND(Trefwoorden!$A$2:$A$99, E2332)), Trefwoorden!$B$2:$B$99),
  "Onbekend"
)</f>
        <v>voeding</v>
      </c>
      <c r="E2332" t="s">
        <v>1221</v>
      </c>
      <c r="F2332" t="str">
        <f>VLOOKUP(Tabel1[[#This Row],[categorie]],Lijst!A:C,3,FALSE)</f>
        <v>Uitgave</v>
      </c>
      <c r="G2332">
        <f>IF(F2332="Uitgave", -ABS(C2332), ABS(C2332))</f>
        <v>-22.4</v>
      </c>
      <c r="H2332" t="str">
        <f>VLOOKUP(Tabel1[[#This Row],[categorie]],Lijst!A:B,2,FALSE)</f>
        <v>Vast</v>
      </c>
      <c r="I2332" t="str">
        <f>IF(OR(AND(F2332="Uitgave", C2332&lt;0), AND(F2332="Inkomst", C2332&gt;0)), "OK", "FOUT")</f>
        <v>OK</v>
      </c>
    </row>
    <row r="2333" spans="1:9" x14ac:dyDescent="0.3">
      <c r="A2333" s="2">
        <v>45866</v>
      </c>
      <c r="B2333" t="str">
        <f>TEXT(A2333,"mmmm ")</f>
        <v xml:space="preserve">juli </v>
      </c>
      <c r="C2333">
        <v>-110.1</v>
      </c>
      <c r="D2333" t="s">
        <v>14</v>
      </c>
      <c r="E2333" t="s">
        <v>1222</v>
      </c>
      <c r="F2333" t="str">
        <f>VLOOKUP(Tabel1[[#This Row],[categorie]],Lijst!A:C,3,FALSE)</f>
        <v>Uitgave</v>
      </c>
      <c r="G2333">
        <f>IF(F2333="Uitgave", -ABS(C2333), ABS(C2333))</f>
        <v>-110.1</v>
      </c>
      <c r="H2333" t="str">
        <f>VLOOKUP(Tabel1[[#This Row],[categorie]],Lijst!A:B,2,FALSE)</f>
        <v>Variabel</v>
      </c>
      <c r="I2333" t="str">
        <f>IF(OR(AND(F2333="Uitgave", C2333&lt;0), AND(F2333="Inkomst", C2333&gt;0)), "OK", "FOUT")</f>
        <v>OK</v>
      </c>
    </row>
    <row r="2334" spans="1:9" x14ac:dyDescent="0.3">
      <c r="A2334" s="2">
        <v>45867</v>
      </c>
      <c r="B2334" t="str">
        <f>TEXT(A2334,"mmmm ")</f>
        <v xml:space="preserve">juli </v>
      </c>
      <c r="C2334">
        <v>-22.48</v>
      </c>
      <c r="D2334" t="str" cm="1">
        <f t="array" ref="D2334">IFERROR(
  _xlfn.XLOOKUP(TRUE, ISNUMBER(FIND(Trefwoorden!$A$2:$A$99, E2334)), Trefwoorden!$B$2:$B$99),
  "Onbekend"
)</f>
        <v>Louis/Vis</v>
      </c>
      <c r="E2334" t="s">
        <v>1217</v>
      </c>
      <c r="F2334" t="str">
        <f>VLOOKUP(Tabel1[[#This Row],[categorie]],Lijst!A:C,3,FALSE)</f>
        <v>Uitgave</v>
      </c>
      <c r="G2334">
        <f>IF(F2334="Uitgave", -ABS(C2334), ABS(C2334))</f>
        <v>-22.48</v>
      </c>
      <c r="H2334" t="str">
        <f>VLOOKUP(Tabel1[[#This Row],[categorie]],Lijst!A:B,2,FALSE)</f>
        <v>Variabel</v>
      </c>
      <c r="I2334" t="str">
        <f>IF(OR(AND(F2334="Uitgave", C2334&lt;0), AND(F2334="Inkomst", C2334&gt;0)), "OK", "FOUT")</f>
        <v>OK</v>
      </c>
    </row>
    <row r="2335" spans="1:9" x14ac:dyDescent="0.3">
      <c r="A2335" s="2">
        <v>45867</v>
      </c>
      <c r="B2335" t="str">
        <f>TEXT(A2335,"mmmm ")</f>
        <v xml:space="preserve">juli </v>
      </c>
      <c r="C2335">
        <v>-27.33</v>
      </c>
      <c r="D2335" t="str" cm="1">
        <f t="array" ref="D2335">IFERROR(
  _xlfn.XLOOKUP(TRUE, ISNUMBER(FIND(Trefwoorden!$A$2:$A$99, E2335)), Trefwoorden!$B$2:$B$99),
  "Onbekend"
)</f>
        <v>voeding</v>
      </c>
      <c r="E2335" t="s">
        <v>1218</v>
      </c>
      <c r="F2335" t="str">
        <f>VLOOKUP(Tabel1[[#This Row],[categorie]],Lijst!A:C,3,FALSE)</f>
        <v>Uitgave</v>
      </c>
      <c r="G2335">
        <f>IF(F2335="Uitgave", -ABS(C2335), ABS(C2335))</f>
        <v>-27.33</v>
      </c>
      <c r="H2335" t="str">
        <f>VLOOKUP(Tabel1[[#This Row],[categorie]],Lijst!A:B,2,FALSE)</f>
        <v>Vast</v>
      </c>
      <c r="I2335" t="str">
        <f>IF(OR(AND(F2335="Uitgave", C2335&lt;0), AND(F2335="Inkomst", C2335&gt;0)), "OK", "FOUT")</f>
        <v>OK</v>
      </c>
    </row>
    <row r="2336" spans="1:9" x14ac:dyDescent="0.3">
      <c r="A2336" s="2">
        <v>45867</v>
      </c>
      <c r="B2336" t="str">
        <f>TEXT(A2336,"mmmm ")</f>
        <v xml:space="preserve">juli </v>
      </c>
      <c r="C2336">
        <v>-15.84</v>
      </c>
      <c r="D2336" t="str" cm="1">
        <f t="array" ref="D2336">IFERROR(
  _xlfn.XLOOKUP(TRUE, ISNUMBER(FIND(Trefwoorden!$A$2:$A$99, E2336)), Trefwoorden!$B$2:$B$99),
  "Onbekend"
)</f>
        <v>Gezondheid</v>
      </c>
      <c r="E2336" t="s">
        <v>1219</v>
      </c>
      <c r="F2336" t="s">
        <v>18</v>
      </c>
      <c r="G2336">
        <f>IF(F2336="Uitgave", -ABS(C2336), ABS(C2336))</f>
        <v>-15.84</v>
      </c>
      <c r="H2336" t="str">
        <f>VLOOKUP(Tabel1[[#This Row],[categorie]],Lijst!A:B,2,FALSE)</f>
        <v>Vast</v>
      </c>
      <c r="I2336" t="str">
        <f>IF(OR(AND(F2336="Uitgave", C2336&lt;0), AND(F2336="Inkomst", C2336&gt;0)), "OK", "FOUT")</f>
        <v>OK</v>
      </c>
    </row>
    <row r="2337" spans="1:9" x14ac:dyDescent="0.3">
      <c r="A2337" s="2">
        <v>45867</v>
      </c>
      <c r="B2337" t="str">
        <f>TEXT(A2337,"mmmm ")</f>
        <v xml:space="preserve">juli </v>
      </c>
      <c r="C2337">
        <v>-5.5</v>
      </c>
      <c r="D2337" t="str" cm="1">
        <f t="array" ref="D2337">IFERROR(
  _xlfn.XLOOKUP(TRUE, ISNUMBER(FIND(Trefwoorden!$A$2:$A$99, E2337)), Trefwoorden!$B$2:$B$99),
  "Onbekend"
)</f>
        <v>Laadbeurt</v>
      </c>
      <c r="E2337" t="s">
        <v>1210</v>
      </c>
      <c r="F2337" t="str">
        <f>VLOOKUP(Tabel1[[#This Row],[categorie]],Lijst!A:C,3,FALSE)</f>
        <v>Uitgave</v>
      </c>
      <c r="G2337">
        <f>IF(F2337="Uitgave", -ABS(C2337), ABS(C2337))</f>
        <v>-5.5</v>
      </c>
      <c r="H2337" t="str">
        <f>VLOOKUP(Tabel1[[#This Row],[categorie]],Lijst!A:B,2,FALSE)</f>
        <v>Vast</v>
      </c>
      <c r="I2337" t="str">
        <f>IF(OR(AND(F2337="Uitgave", C2337&lt;0), AND(F2337="Inkomst", C2337&gt;0)), "OK", "FOUT")</f>
        <v>OK</v>
      </c>
    </row>
    <row r="2338" spans="1:9" x14ac:dyDescent="0.3">
      <c r="A2338" s="2">
        <v>45867</v>
      </c>
      <c r="B2338" t="str">
        <f>TEXT(A2338,"mmmm ")</f>
        <v xml:space="preserve">juli </v>
      </c>
      <c r="C2338">
        <v>-55.11</v>
      </c>
      <c r="D2338" t="s">
        <v>68</v>
      </c>
      <c r="E2338" t="s">
        <v>1223</v>
      </c>
      <c r="F2338" t="str">
        <f>VLOOKUP(Tabel1[[#This Row],[categorie]],Lijst!A:C,3,FALSE)</f>
        <v>Uitgave</v>
      </c>
      <c r="G2338">
        <f>IF(F2338="Uitgave", -ABS(C2338), ABS(C2338))</f>
        <v>-55.11</v>
      </c>
      <c r="H2338" t="str">
        <f>VLOOKUP(Tabel1[[#This Row],[categorie]],Lijst!A:B,2,FALSE)</f>
        <v>Variabel</v>
      </c>
      <c r="I2338" t="str">
        <f>IF(OR(AND(F2338="Uitgave", C2338&lt;0), AND(F2338="Inkomst", C2338&gt;0)), "OK", "FOUT")</f>
        <v>OK</v>
      </c>
    </row>
    <row r="2339" spans="1:9" x14ac:dyDescent="0.3">
      <c r="A2339" s="2">
        <v>45867</v>
      </c>
      <c r="B2339" t="str">
        <f>TEXT(A2339,"mmmm ")</f>
        <v xml:space="preserve">juli </v>
      </c>
      <c r="C2339">
        <v>-3.58</v>
      </c>
      <c r="D2339" t="str" cm="1">
        <f t="array" ref="D2339">IFERROR(
  _xlfn.XLOOKUP(TRUE, ISNUMBER(FIND(Trefwoorden!$A$2:$A$99, E2339)), Trefwoorden!$B$2:$B$99),
  "Onbekend"
)</f>
        <v>voeding</v>
      </c>
      <c r="E2339" t="s">
        <v>1243</v>
      </c>
      <c r="F2339" t="str">
        <f>VLOOKUP(Tabel1[[#This Row],[categorie]],Lijst!A:C,3,FALSE)</f>
        <v>Uitgave</v>
      </c>
      <c r="G2339">
        <f>IF(F2339="Uitgave", -ABS(C2339), ABS(C2339))</f>
        <v>-3.58</v>
      </c>
      <c r="H2339" t="str">
        <f>VLOOKUP(Tabel1[[#This Row],[categorie]],Lijst!A:B,2,FALSE)</f>
        <v>Vast</v>
      </c>
      <c r="I2339" t="str">
        <f>IF(OR(AND(F2339="Uitgave", C2339&lt;0), AND(F2339="Inkomst", C2339&gt;0)), "OK", "FOUT")</f>
        <v>OK</v>
      </c>
    </row>
    <row r="2340" spans="1:9" x14ac:dyDescent="0.3">
      <c r="A2340" s="2">
        <v>45868</v>
      </c>
      <c r="B2340" t="str">
        <f>TEXT(A2340,"mmmm ")</f>
        <v xml:space="preserve">juli </v>
      </c>
      <c r="C2340">
        <v>-200</v>
      </c>
      <c r="D2340" t="str" cm="1">
        <f t="array" ref="D2340">IFERROR(
  _xlfn.XLOOKUP(TRUE, ISNUMBER(FIND(Trefwoorden!$A$2:$A$99, E2340)), Trefwoorden!$B$2:$B$99),
  "Onbekend"
)</f>
        <v>Leasing Auto</v>
      </c>
      <c r="E2340" t="s">
        <v>1212</v>
      </c>
      <c r="F2340" t="str">
        <f>VLOOKUP(Tabel1[[#This Row],[categorie]],Lijst!A:C,3,FALSE)</f>
        <v>Uitgave</v>
      </c>
      <c r="G2340">
        <f>IF(F2340="Uitgave", -ABS(C2340), ABS(C2340))</f>
        <v>-200</v>
      </c>
      <c r="H2340" t="str">
        <f>VLOOKUP(Tabel1[[#This Row],[categorie]],Lijst!A:B,2,FALSE)</f>
        <v>Vast</v>
      </c>
      <c r="I2340" t="str">
        <f>IF(OR(AND(F2340="Uitgave", C2340&lt;0), AND(F2340="Inkomst", C2340&gt;0)), "OK", "FOUT")</f>
        <v>OK</v>
      </c>
    </row>
    <row r="2341" spans="1:9" x14ac:dyDescent="0.3">
      <c r="A2341" s="2">
        <v>45868</v>
      </c>
      <c r="B2341" t="str">
        <f>TEXT(A2341,"mmmm ")</f>
        <v xml:space="preserve">juli </v>
      </c>
      <c r="C2341">
        <v>-10.18</v>
      </c>
      <c r="D2341" t="str" cm="1">
        <f t="array" ref="D2341">IFERROR(
  _xlfn.XLOOKUP(TRUE, ISNUMBER(FIND(Trefwoorden!$A$2:$A$99, E2341)), Trefwoorden!$B$2:$B$99),
  "Onbekend"
)</f>
        <v>voeding</v>
      </c>
      <c r="E2341" t="s">
        <v>1224</v>
      </c>
      <c r="F2341" t="str">
        <f>VLOOKUP(Tabel1[[#This Row],[categorie]],Lijst!A:C,3,FALSE)</f>
        <v>Uitgave</v>
      </c>
      <c r="G2341">
        <f>IF(F2341="Uitgave", -ABS(C2341), ABS(C2341))</f>
        <v>-10.18</v>
      </c>
      <c r="H2341" t="str">
        <f>VLOOKUP(Tabel1[[#This Row],[categorie]],Lijst!A:B,2,FALSE)</f>
        <v>Vast</v>
      </c>
      <c r="I2341" t="str">
        <f>IF(OR(AND(F2341="Uitgave", C2341&lt;0), AND(F2341="Inkomst", C2341&gt;0)), "OK", "FOUT")</f>
        <v>OK</v>
      </c>
    </row>
    <row r="2342" spans="1:9" x14ac:dyDescent="0.3">
      <c r="A2342" s="2">
        <v>45868</v>
      </c>
      <c r="B2342" t="str">
        <f>TEXT(A2342,"mmmm ")</f>
        <v xml:space="preserve">juli </v>
      </c>
      <c r="C2342">
        <v>-6.99</v>
      </c>
      <c r="D2342" t="s">
        <v>82</v>
      </c>
      <c r="E2342" t="s">
        <v>1225</v>
      </c>
      <c r="F2342" t="s">
        <v>18</v>
      </c>
      <c r="G2342">
        <f>IF(F2342="Uitgave", -ABS(C2342), ABS(C2342))</f>
        <v>-6.99</v>
      </c>
      <c r="H2342" t="str">
        <f>VLOOKUP(Tabel1[[#This Row],[categorie]],Lijst!A:B,2,FALSE)</f>
        <v>Vast</v>
      </c>
      <c r="I2342" t="str">
        <f>IF(OR(AND(F2342="Uitgave", C2342&lt;0), AND(F2342="Inkomst", C2342&gt;0)), "OK", "FOUT")</f>
        <v>OK</v>
      </c>
    </row>
    <row r="2343" spans="1:9" x14ac:dyDescent="0.3">
      <c r="A2343" s="2">
        <v>45868</v>
      </c>
      <c r="B2343" t="str">
        <f>TEXT(A2343,"mmmm ")</f>
        <v xml:space="preserve">juli </v>
      </c>
      <c r="C2343">
        <v>-1.6</v>
      </c>
      <c r="D2343" t="s">
        <v>3</v>
      </c>
      <c r="E2343" t="s">
        <v>1226</v>
      </c>
      <c r="F2343" t="str">
        <f>VLOOKUP(Tabel1[[#This Row],[categorie]],Lijst!A:C,3,FALSE)</f>
        <v>Uitgave</v>
      </c>
      <c r="G2343">
        <f>IF(F2343="Uitgave", -ABS(C2343), ABS(C2343))</f>
        <v>-1.6</v>
      </c>
      <c r="H2343" t="str">
        <f>VLOOKUP(Tabel1[[#This Row],[categorie]],Lijst!A:B,2,FALSE)</f>
        <v>Vast</v>
      </c>
      <c r="I2343" t="str">
        <f>IF(OR(AND(F2343="Uitgave", C2343&lt;0), AND(F2343="Inkomst", C2343&gt;0)), "OK", "FOUT")</f>
        <v>OK</v>
      </c>
    </row>
    <row r="2344" spans="1:9" x14ac:dyDescent="0.3">
      <c r="A2344" s="2">
        <v>45868</v>
      </c>
      <c r="B2344" t="str">
        <f>TEXT(A2344,"mmmm ")</f>
        <v xml:space="preserve">juli </v>
      </c>
      <c r="C2344">
        <v>-76.83</v>
      </c>
      <c r="D2344" t="str" cm="1">
        <f t="array" ref="D2344">IFERROR(
  _xlfn.XLOOKUP(TRUE, ISNUMBER(FIND(Trefwoorden!$A$2:$A$99, E2344)), Trefwoorden!$B$2:$B$99),
  "Onbekend"
)</f>
        <v>Telenet</v>
      </c>
      <c r="E2344" t="s">
        <v>1227</v>
      </c>
      <c r="F2344" t="str">
        <f>VLOOKUP(Tabel1[[#This Row],[categorie]],Lijst!A:C,3,FALSE)</f>
        <v>Uitgave</v>
      </c>
      <c r="G2344">
        <f>IF(F2344="Uitgave", -ABS(C2344), ABS(C2344))</f>
        <v>-76.83</v>
      </c>
      <c r="H2344" t="str">
        <f>VLOOKUP(Tabel1[[#This Row],[categorie]],Lijst!A:B,2,FALSE)</f>
        <v>Vast</v>
      </c>
      <c r="I2344" t="str">
        <f>IF(OR(AND(F2344="Uitgave", C2344&lt;0), AND(F2344="Inkomst", C2344&gt;0)), "OK", "FOUT")</f>
        <v>OK</v>
      </c>
    </row>
    <row r="2345" spans="1:9" x14ac:dyDescent="0.3">
      <c r="A2345" s="2">
        <v>45868</v>
      </c>
      <c r="B2345" t="str">
        <f>TEXT(A2345,"mmmm ")</f>
        <v xml:space="preserve">juli </v>
      </c>
      <c r="C2345">
        <v>-386.12</v>
      </c>
      <c r="D2345" t="str" cm="1">
        <f t="array" ref="D2345">IFERROR(
  _xlfn.XLOOKUP(TRUE, ISNUMBER(FIND(Trefwoorden!$A$2:$A$99, E2345)), Trefwoorden!$B$2:$B$99),
  "Onbekend"
)</f>
        <v>Leasing Auto</v>
      </c>
      <c r="E2345" t="s">
        <v>1212</v>
      </c>
      <c r="F2345" t="str">
        <f>VLOOKUP(Tabel1[[#This Row],[categorie]],Lijst!A:C,3,FALSE)</f>
        <v>Uitgave</v>
      </c>
      <c r="G2345">
        <f>IF(F2345="Uitgave", -ABS(C2345), ABS(C2345))</f>
        <v>-386.12</v>
      </c>
      <c r="H2345" t="str">
        <f>VLOOKUP(Tabel1[[#This Row],[categorie]],Lijst!A:B,2,FALSE)</f>
        <v>Vast</v>
      </c>
      <c r="I2345" t="str">
        <f>IF(OR(AND(F2345="Uitgave", C2345&lt;0), AND(F2345="Inkomst", C2345&gt;0)), "OK", "FOUT")</f>
        <v>OK</v>
      </c>
    </row>
    <row r="2346" spans="1:9" x14ac:dyDescent="0.3">
      <c r="A2346" s="2">
        <v>45868</v>
      </c>
      <c r="B2346" t="str">
        <f>TEXT(A2346,"mmmm ")</f>
        <v xml:space="preserve">juli </v>
      </c>
      <c r="C2346">
        <v>-6.23</v>
      </c>
      <c r="D2346" t="str" cm="1">
        <f t="array" ref="D2346">IFERROR(
  _xlfn.XLOOKUP(TRUE, ISNUMBER(FIND(Trefwoorden!$A$2:$A$99, E2346)), Trefwoorden!$B$2:$B$99),
  "Onbekend"
)</f>
        <v>voeding</v>
      </c>
      <c r="E2346" t="s">
        <v>1239</v>
      </c>
      <c r="F2346" t="str">
        <f>VLOOKUP(Tabel1[[#This Row],[categorie]],Lijst!A:C,3,FALSE)</f>
        <v>Uitgave</v>
      </c>
      <c r="G2346">
        <f>IF(F2346="Uitgave", -ABS(C2346), ABS(C2346))</f>
        <v>-6.23</v>
      </c>
      <c r="H2346" t="str">
        <f>VLOOKUP(Tabel1[[#This Row],[categorie]],Lijst!A:B,2,FALSE)</f>
        <v>Vast</v>
      </c>
      <c r="I2346" t="str">
        <f>IF(OR(AND(F2346="Uitgave", C2346&lt;0), AND(F2346="Inkomst", C2346&gt;0)), "OK", "FOUT")</f>
        <v>OK</v>
      </c>
    </row>
    <row r="2347" spans="1:9" x14ac:dyDescent="0.3">
      <c r="A2347" s="2">
        <v>45868</v>
      </c>
      <c r="B2347" t="str">
        <f>TEXT(A2347,"mmmm ")</f>
        <v xml:space="preserve">juli </v>
      </c>
      <c r="C2347">
        <v>-297</v>
      </c>
      <c r="D2347" t="s">
        <v>82</v>
      </c>
      <c r="E2347" t="s">
        <v>1240</v>
      </c>
      <c r="F2347" t="s">
        <v>18</v>
      </c>
      <c r="G2347">
        <f>IF(F2347="Uitgave", -ABS(C2347), ABS(C2347))</f>
        <v>-297</v>
      </c>
      <c r="H2347" t="str">
        <f>VLOOKUP(Tabel1[[#This Row],[categorie]],Lijst!A:B,2,FALSE)</f>
        <v>Vast</v>
      </c>
      <c r="I2347" t="str">
        <f>IF(OR(AND(F2347="Uitgave", C2347&lt;0), AND(F2347="Inkomst", C2347&gt;0)), "OK", "FOUT")</f>
        <v>OK</v>
      </c>
    </row>
    <row r="2348" spans="1:9" x14ac:dyDescent="0.3">
      <c r="A2348" s="2">
        <v>45868</v>
      </c>
      <c r="B2348" t="str">
        <f>TEXT(A2348,"mmmm ")</f>
        <v xml:space="preserve">juli </v>
      </c>
      <c r="C2348">
        <v>-4.59</v>
      </c>
      <c r="D2348" t="str" cm="1">
        <f t="array" ref="D2348">IFERROR(
  _xlfn.XLOOKUP(TRUE, ISNUMBER(FIND(Trefwoorden!$A$2:$A$99, E2348)), Trefwoorden!$B$2:$B$99),
  "Onbekend"
)</f>
        <v>Hema</v>
      </c>
      <c r="E2348" t="s">
        <v>1242</v>
      </c>
      <c r="F2348" t="str">
        <f>VLOOKUP(Tabel1[[#This Row],[categorie]],Lijst!A:C,3,FALSE)</f>
        <v>Uitgave</v>
      </c>
      <c r="G2348">
        <f>IF(F2348="Uitgave", -ABS(C2348), ABS(C2348))</f>
        <v>-4.59</v>
      </c>
      <c r="H2348" t="str">
        <f>VLOOKUP(Tabel1[[#This Row],[categorie]],Lijst!A:B,2,FALSE)</f>
        <v>Variabel</v>
      </c>
      <c r="I2348" t="str">
        <f>IF(OR(AND(F2348="Uitgave", C2348&lt;0), AND(F2348="Inkomst", C2348&gt;0)), "OK", "FOUT")</f>
        <v>OK</v>
      </c>
    </row>
    <row r="2349" spans="1:9" x14ac:dyDescent="0.3">
      <c r="A2349" s="2">
        <v>45868</v>
      </c>
      <c r="B2349" t="str">
        <f>TEXT(A2349,"mmmm ")</f>
        <v xml:space="preserve">juli </v>
      </c>
      <c r="C2349">
        <v>-8.1</v>
      </c>
      <c r="D2349" t="str" cm="1">
        <f t="array" ref="D2349">IFERROR(
  _xlfn.XLOOKUP(TRUE, ISNUMBER(FIND(Trefwoorden!$A$2:$A$99, E2349)), Trefwoorden!$B$2:$B$99),
  "Onbekend"
)</f>
        <v>EuroShop</v>
      </c>
      <c r="E2349" t="s">
        <v>1247</v>
      </c>
      <c r="F2349" t="str">
        <f>VLOOKUP(Tabel1[[#This Row],[categorie]],Lijst!A:C,3,FALSE)</f>
        <v>Uitgave</v>
      </c>
      <c r="G2349">
        <f>IF(F2349="Uitgave", -ABS(C2349), ABS(C2349))</f>
        <v>-8.1</v>
      </c>
      <c r="H2349" t="str">
        <f>VLOOKUP(Tabel1[[#This Row],[categorie]],Lijst!A:B,2,FALSE)</f>
        <v>Variabel</v>
      </c>
      <c r="I2349" t="str">
        <f>IF(OR(AND(F2349="Uitgave", C2349&lt;0), AND(F2349="Inkomst", C2349&gt;0)), "OK", "FOUT")</f>
        <v>OK</v>
      </c>
    </row>
    <row r="2350" spans="1:9" x14ac:dyDescent="0.3">
      <c r="A2350" s="2">
        <v>45868</v>
      </c>
      <c r="B2350" t="str">
        <f>TEXT(A2350,"mmmm ")</f>
        <v xml:space="preserve">juli </v>
      </c>
      <c r="C2350">
        <v>-5.62</v>
      </c>
      <c r="D2350" t="str" cm="1">
        <f t="array" ref="D2350">IFERROR(
  _xlfn.XLOOKUP(TRUE, ISNUMBER(FIND(Trefwoorden!$A$2:$A$99, E2350)), Trefwoorden!$B$2:$B$99),
  "Onbekend"
)</f>
        <v>voeding</v>
      </c>
      <c r="E2350" t="s">
        <v>1248</v>
      </c>
      <c r="F2350" t="str">
        <f>VLOOKUP(Tabel1[[#This Row],[categorie]],Lijst!A:C,3,FALSE)</f>
        <v>Uitgave</v>
      </c>
      <c r="G2350">
        <f>IF(F2350="Uitgave", -ABS(C2350), ABS(C2350))</f>
        <v>-5.62</v>
      </c>
      <c r="H2350" t="str">
        <f>VLOOKUP(Tabel1[[#This Row],[categorie]],Lijst!A:B,2,FALSE)</f>
        <v>Vast</v>
      </c>
      <c r="I2350" t="str">
        <f>IF(OR(AND(F2350="Uitgave", C2350&lt;0), AND(F2350="Inkomst", C2350&gt;0)), "OK", "FOUT")</f>
        <v>OK</v>
      </c>
    </row>
    <row r="2351" spans="1:9" x14ac:dyDescent="0.3">
      <c r="A2351" s="2">
        <v>45869</v>
      </c>
      <c r="B2351" t="str">
        <f>TEXT(A2351,"mmmm ")</f>
        <v xml:space="preserve">juli </v>
      </c>
      <c r="C2351">
        <v>-1.99</v>
      </c>
      <c r="D2351" t="str" cm="1">
        <f t="array" ref="D2351">IFERROR(
  _xlfn.XLOOKUP(TRUE, ISNUMBER(FIND(Trefwoorden!$A$2:$A$99, E2351)), Trefwoorden!$B$2:$B$99),
  "Onbekend"
)</f>
        <v>voeding</v>
      </c>
      <c r="E2351" t="s">
        <v>1228</v>
      </c>
      <c r="F2351" t="str">
        <f>VLOOKUP(Tabel1[[#This Row],[categorie]],Lijst!A:C,3,FALSE)</f>
        <v>Uitgave</v>
      </c>
      <c r="G2351">
        <f>IF(F2351="Uitgave", -ABS(C2351), ABS(C2351))</f>
        <v>-1.99</v>
      </c>
      <c r="H2351" t="str">
        <f>VLOOKUP(Tabel1[[#This Row],[categorie]],Lijst!A:B,2,FALSE)</f>
        <v>Vast</v>
      </c>
      <c r="I2351" t="str">
        <f>IF(OR(AND(F2351="Uitgave", C2351&lt;0), AND(F2351="Inkomst", C2351&gt;0)), "OK", "FOUT")</f>
        <v>OK</v>
      </c>
    </row>
    <row r="2352" spans="1:9" x14ac:dyDescent="0.3">
      <c r="A2352" s="2">
        <v>45869</v>
      </c>
      <c r="B2352" t="str">
        <f>TEXT(A2352,"mmmm ")</f>
        <v xml:space="preserve">juli </v>
      </c>
      <c r="C2352">
        <v>-3.92</v>
      </c>
      <c r="D2352" t="str" cm="1">
        <f t="array" ref="D2352">IFERROR(
  _xlfn.XLOOKUP(TRUE, ISNUMBER(FIND(Trefwoorden!$A$2:$A$99, E2352)), Trefwoorden!$B$2:$B$99),
  "Onbekend"
)</f>
        <v>Laadbeurt</v>
      </c>
      <c r="E2352" t="s">
        <v>1230</v>
      </c>
      <c r="F2352" t="str">
        <f>VLOOKUP(Tabel1[[#This Row],[categorie]],Lijst!A:C,3,FALSE)</f>
        <v>Uitgave</v>
      </c>
      <c r="G2352">
        <f>IF(F2352="Uitgave", -ABS(C2352), ABS(C2352))</f>
        <v>-3.92</v>
      </c>
      <c r="H2352" t="str">
        <f>VLOOKUP(Tabel1[[#This Row],[categorie]],Lijst!A:B,2,FALSE)</f>
        <v>Vast</v>
      </c>
      <c r="I2352" t="str">
        <f>IF(OR(AND(F2352="Uitgave", C2352&lt;0), AND(F2352="Inkomst", C2352&gt;0)), "OK", "FOUT")</f>
        <v>OK</v>
      </c>
    </row>
    <row r="2353" spans="1:9" x14ac:dyDescent="0.3">
      <c r="A2353" s="2">
        <v>45869</v>
      </c>
      <c r="B2353" t="str">
        <f>TEXT(A2353,"mmmm ")</f>
        <v xml:space="preserve">juli </v>
      </c>
      <c r="C2353">
        <v>-50.6</v>
      </c>
      <c r="D2353" t="str" cm="1">
        <f t="array" ref="D2353">IFERROR(
  _xlfn.XLOOKUP(TRUE, ISNUMBER(FIND(Trefwoorden!$A$2:$A$99, E2353)), Trefwoorden!$B$2:$B$99),
  "Onbekend"
)</f>
        <v>Hospitalisatie</v>
      </c>
      <c r="E2353" t="s">
        <v>1231</v>
      </c>
      <c r="F2353" t="str">
        <f>VLOOKUP(Tabel1[[#This Row],[categorie]],Lijst!A:C,3,FALSE)</f>
        <v>Uitgave</v>
      </c>
      <c r="G2353">
        <f>IF(F2353="Uitgave", -ABS(C2353), ABS(C2353))</f>
        <v>-50.6</v>
      </c>
      <c r="H2353" t="str">
        <f>VLOOKUP(Tabel1[[#This Row],[categorie]],Lijst!A:B,2,FALSE)</f>
        <v>Vast</v>
      </c>
      <c r="I2353" t="str">
        <f>IF(OR(AND(F2353="Uitgave", C2353&lt;0), AND(F2353="Inkomst", C2353&gt;0)), "OK", "FOUT")</f>
        <v>OK</v>
      </c>
    </row>
    <row r="2354" spans="1:9" x14ac:dyDescent="0.3">
      <c r="A2354" s="2">
        <v>45869</v>
      </c>
      <c r="B2354" t="str">
        <f>TEXT(A2354,"mmmm ")</f>
        <v xml:space="preserve">juli </v>
      </c>
      <c r="C2354">
        <v>-24</v>
      </c>
      <c r="D2354" t="s">
        <v>36</v>
      </c>
      <c r="E2354" t="s">
        <v>1232</v>
      </c>
      <c r="F2354" t="str">
        <f>VLOOKUP(Tabel1[[#This Row],[categorie]],Lijst!A:C,3,FALSE)</f>
        <v>Uitgave</v>
      </c>
      <c r="G2354">
        <f>IF(F2354="Uitgave", -ABS(C2354), ABS(C2354))</f>
        <v>-24</v>
      </c>
      <c r="H2354" t="str">
        <f>VLOOKUP(Tabel1[[#This Row],[categorie]],Lijst!A:B,2,FALSE)</f>
        <v>Variabel</v>
      </c>
      <c r="I2354" t="str">
        <f>IF(OR(AND(F2354="Uitgave", C2354&lt;0), AND(F2354="Inkomst", C2354&gt;0)), "OK", "FOUT")</f>
        <v>OK</v>
      </c>
    </row>
    <row r="2355" spans="1:9" x14ac:dyDescent="0.3">
      <c r="A2355" s="2">
        <v>45869</v>
      </c>
      <c r="B2355" t="str">
        <f>TEXT(A2355,"mmmm ")</f>
        <v xml:space="preserve">juli </v>
      </c>
      <c r="C2355">
        <v>53.1</v>
      </c>
      <c r="D2355" t="s">
        <v>75</v>
      </c>
      <c r="E2355" t="s">
        <v>1235</v>
      </c>
      <c r="F2355" t="s">
        <v>17</v>
      </c>
      <c r="G2355">
        <f>IF(F2355="Uitgave", -ABS(C2355), ABS(C2355))</f>
        <v>53.1</v>
      </c>
      <c r="H2355" t="str">
        <f>VLOOKUP(Tabel1[[#This Row],[categorie]],Lijst!A:B,2,FALSE)</f>
        <v>Variabel</v>
      </c>
      <c r="I2355" t="str">
        <f>IF(OR(AND(F2355="Uitgave", C2355&lt;0), AND(F2355="Inkomst", C2355&gt;0)), "OK", "FOUT")</f>
        <v>OK</v>
      </c>
    </row>
    <row r="2356" spans="1:9" x14ac:dyDescent="0.3">
      <c r="A2356" s="2">
        <v>45869</v>
      </c>
      <c r="B2356" t="str">
        <f>TEXT(A2356,"mmmm ")</f>
        <v xml:space="preserve">juli </v>
      </c>
      <c r="C2356">
        <v>164.5</v>
      </c>
      <c r="D2356" t="str" cm="1">
        <f t="array" ref="D2356">IFERROR(
  _xlfn.XLOOKUP(TRUE, ISNUMBER(FIND(Trefwoorden!$A$2:$A$99, E2356)), Trefwoorden!$B$2:$B$99),
  "Onbekend"
)</f>
        <v>Gezondheid</v>
      </c>
      <c r="E2356" t="s">
        <v>1236</v>
      </c>
      <c r="F2356" t="s">
        <v>17</v>
      </c>
      <c r="G2356">
        <f>IF(F2356="Uitgave", -ABS(C2356), ABS(C2356))</f>
        <v>164.5</v>
      </c>
      <c r="H2356" t="str">
        <f>VLOOKUP(Tabel1[[#This Row],[categorie]],Lijst!A:B,2,FALSE)</f>
        <v>Vast</v>
      </c>
      <c r="I2356" t="str">
        <f>IF(OR(AND(F2356="Uitgave", C2356&lt;0), AND(F2356="Inkomst", C2356&gt;0)), "OK", "FOUT")</f>
        <v>OK</v>
      </c>
    </row>
    <row r="2357" spans="1:9" x14ac:dyDescent="0.3">
      <c r="A2357" s="2">
        <v>45869</v>
      </c>
      <c r="B2357" t="str">
        <f>TEXT(A2357,"mmmm ")</f>
        <v xml:space="preserve">juli </v>
      </c>
      <c r="C2357">
        <v>-1.5</v>
      </c>
      <c r="D2357" t="str" cm="1">
        <f t="array" ref="D2357">IFERROR(
  _xlfn.XLOOKUP(TRUE, ISNUMBER(FIND(Trefwoorden!$A$2:$A$99, E2357)), Trefwoorden!$B$2:$B$99),
  "Onbekend"
)</f>
        <v>automaat De Lijn</v>
      </c>
      <c r="E2357" t="s">
        <v>1237</v>
      </c>
      <c r="F2357" t="str">
        <f>VLOOKUP(Tabel1[[#This Row],[categorie]],Lijst!A:C,3,FALSE)</f>
        <v>Uitgave</v>
      </c>
      <c r="G2357">
        <f>IF(F2357="Uitgave", -ABS(C2357), ABS(C2357))</f>
        <v>-1.5</v>
      </c>
      <c r="H2357" t="str">
        <f>VLOOKUP(Tabel1[[#This Row],[categorie]],Lijst!A:B,2,FALSE)</f>
        <v>Variabel</v>
      </c>
      <c r="I2357" t="str">
        <f>IF(OR(AND(F2357="Uitgave", C2357&lt;0), AND(F2357="Inkomst", C2357&gt;0)), "OK", "FOUT")</f>
        <v>OK</v>
      </c>
    </row>
    <row r="2358" spans="1:9" x14ac:dyDescent="0.3">
      <c r="A2358" s="2">
        <v>45869</v>
      </c>
      <c r="B2358" t="str">
        <f>TEXT(A2358,"mmmm ")</f>
        <v xml:space="preserve">juli </v>
      </c>
      <c r="C2358">
        <v>-7.04</v>
      </c>
      <c r="D2358" t="s">
        <v>35</v>
      </c>
      <c r="E2358" t="s">
        <v>1238</v>
      </c>
      <c r="F2358" t="str">
        <f>VLOOKUP(Tabel1[[#This Row],[categorie]],Lijst!A:C,3,FALSE)</f>
        <v>Uitgave</v>
      </c>
      <c r="G2358">
        <f>IF(F2358="Uitgave", -ABS(C2358), ABS(C2358))</f>
        <v>-7.04</v>
      </c>
      <c r="H2358" t="str">
        <f>VLOOKUP(Tabel1[[#This Row],[categorie]],Lijst!A:B,2,FALSE)</f>
        <v>Variabel</v>
      </c>
      <c r="I2358" t="str">
        <f>IF(OR(AND(F2358="Uitgave", C2358&lt;0), AND(F2358="Inkomst", C2358&gt;0)), "OK", "FOUT")</f>
        <v>OK</v>
      </c>
    </row>
    <row r="2359" spans="1:9" x14ac:dyDescent="0.3">
      <c r="A2359" s="2">
        <v>45869</v>
      </c>
      <c r="B2359" t="str">
        <f>TEXT(A2359,"mmmm ")</f>
        <v xml:space="preserve">juli </v>
      </c>
      <c r="C2359">
        <v>-23.92</v>
      </c>
      <c r="D2359" t="str" cm="1">
        <f t="array" ref="D2359">IFERROR(
  _xlfn.XLOOKUP(TRUE, ISNUMBER(FIND(Trefwoorden!$A$2:$A$99, E2359)), Trefwoorden!$B$2:$B$99),
  "Onbekend"
)</f>
        <v>voeding</v>
      </c>
      <c r="E2359" t="s">
        <v>1257</v>
      </c>
      <c r="F2359" t="s">
        <v>18</v>
      </c>
      <c r="G2359">
        <f>IF(F2359="Uitgave", -ABS(C2359), ABS(C2359))</f>
        <v>-23.92</v>
      </c>
      <c r="H2359" t="str">
        <f>VLOOKUP(Tabel1[[#This Row],[categorie]],Lijst!A:B,2,FALSE)</f>
        <v>Vast</v>
      </c>
      <c r="I2359" t="str">
        <f>IF(OR(AND(F2359="Uitgave", C2359&lt;0), AND(F2359="Inkomst", C2359&gt;0)), "OK", "FOUT")</f>
        <v>OK</v>
      </c>
    </row>
    <row r="2360" spans="1:9" x14ac:dyDescent="0.3">
      <c r="A2360" s="2">
        <v>45869</v>
      </c>
      <c r="B2360" t="str">
        <f>TEXT(A2360,"mmmm ")</f>
        <v xml:space="preserve">juli </v>
      </c>
      <c r="C2360">
        <v>-5.49</v>
      </c>
      <c r="D2360" t="str" cm="1">
        <f t="array" ref="D2360">IFERROR(
  _xlfn.XLOOKUP(TRUE, ISNUMBER(FIND(Trefwoorden!$A$2:$A$99, E2360)), Trefwoorden!$B$2:$B$99),
  "Onbekend"
)</f>
        <v>voeding</v>
      </c>
      <c r="E2360" t="s">
        <v>1259</v>
      </c>
      <c r="F2360" t="s">
        <v>18</v>
      </c>
      <c r="G2360">
        <f>IF(F2360="Uitgave", -ABS(C2360), ABS(C2360))</f>
        <v>-5.49</v>
      </c>
      <c r="H2360" t="str">
        <f>VLOOKUP(Tabel1[[#This Row],[categorie]],Lijst!A:B,2,FALSE)</f>
        <v>Vast</v>
      </c>
      <c r="I2360" t="str">
        <f>IF(OR(AND(F2360="Uitgave", C2360&lt;0), AND(F2360="Inkomst", C2360&gt;0)), "OK", "FOUT")</f>
        <v>OK</v>
      </c>
    </row>
    <row r="2361" spans="1:9" x14ac:dyDescent="0.3">
      <c r="A2361" s="2">
        <v>45870</v>
      </c>
      <c r="B2361" t="str">
        <f>TEXT(A2361,"mmmm ")</f>
        <v xml:space="preserve">augustus </v>
      </c>
      <c r="C2361">
        <v>1851.77</v>
      </c>
      <c r="D2361" t="str" cm="1">
        <f t="array" ref="D2361">IFERROR(
  _xlfn.XLOOKUP(TRUE, ISNUMBER(FIND(Trefwoorden!$A$2:$A$99, E2361)), Trefwoorden!$B$2:$B$99),
  "Onbekend"
)</f>
        <v>Inkomsten Loon</v>
      </c>
      <c r="E2361" t="s">
        <v>1229</v>
      </c>
      <c r="F2361" t="str">
        <f>VLOOKUP(Tabel1[[#This Row],[categorie]],Lijst!A:C,3,FALSE)</f>
        <v>Inkomst</v>
      </c>
      <c r="G2361">
        <f>IF(F2361="Uitgave", -ABS(C2361), ABS(C2361))</f>
        <v>1851.77</v>
      </c>
      <c r="H2361" t="str">
        <f>VLOOKUP(Tabel1[[#This Row],[categorie]],Lijst!A:B,2,FALSE)</f>
        <v>Inkomsten</v>
      </c>
      <c r="I2361" t="str">
        <f>IF(OR(AND(F2361="Uitgave", C2361&lt;0), AND(F2361="Inkomst", C2361&gt;0)), "OK", "FOUT")</f>
        <v>OK</v>
      </c>
    </row>
    <row r="2362" spans="1:9" x14ac:dyDescent="0.3">
      <c r="A2362" s="2">
        <v>45870</v>
      </c>
      <c r="B2362" t="str">
        <f>TEXT(A2362,"mmmm ")</f>
        <v xml:space="preserve">augustus </v>
      </c>
      <c r="C2362">
        <v>2654.51</v>
      </c>
      <c r="D2362" t="str" cm="1">
        <f t="array" ref="D2362">IFERROR(
  _xlfn.XLOOKUP(TRUE, ISNUMBER(FIND(Trefwoorden!$A$2:$A$99, E2362)), Trefwoorden!$B$2:$B$99),
  "Onbekend"
)</f>
        <v>Inkomsten Loon</v>
      </c>
      <c r="E2362" t="s">
        <v>1233</v>
      </c>
      <c r="F2362" t="str">
        <f>VLOOKUP(Tabel1[[#This Row],[categorie]],Lijst!A:C,3,FALSE)</f>
        <v>Inkomst</v>
      </c>
      <c r="G2362">
        <f>IF(F2362="Uitgave", -ABS(C2362), ABS(C2362))</f>
        <v>2654.51</v>
      </c>
      <c r="H2362" t="str">
        <f>VLOOKUP(Tabel1[[#This Row],[categorie]],Lijst!A:B,2,FALSE)</f>
        <v>Inkomsten</v>
      </c>
      <c r="I2362" t="str">
        <f>IF(OR(AND(F2362="Uitgave", C2362&lt;0), AND(F2362="Inkomst", C2362&gt;0)), "OK", "FOUT")</f>
        <v>OK</v>
      </c>
    </row>
    <row r="2363" spans="1:9" x14ac:dyDescent="0.3">
      <c r="A2363" s="2">
        <v>45870</v>
      </c>
      <c r="B2363" t="str">
        <f>TEXT(A2363,"mmmm ")</f>
        <v xml:space="preserve">augustus </v>
      </c>
      <c r="C2363">
        <v>20</v>
      </c>
      <c r="D2363" t="str" cm="1">
        <f t="array" ref="D2363">IFERROR(
  _xlfn.XLOOKUP(TRUE, ISNUMBER(FIND(Trefwoorden!$A$2:$A$99, E2363)), Trefwoorden!$B$2:$B$99),
  "Onbekend"
)</f>
        <v>Inkomsten Loon</v>
      </c>
      <c r="E2363" t="s">
        <v>1241</v>
      </c>
      <c r="F2363" t="str">
        <f>VLOOKUP(Tabel1[[#This Row],[categorie]],Lijst!A:C,3,FALSE)</f>
        <v>Inkomst</v>
      </c>
      <c r="G2363">
        <f>IF(F2363="Uitgave", -ABS(C2363), ABS(C2363))</f>
        <v>20</v>
      </c>
      <c r="H2363" t="str">
        <f>VLOOKUP(Tabel1[[#This Row],[categorie]],Lijst!A:B,2,FALSE)</f>
        <v>Inkomsten</v>
      </c>
      <c r="I2363" t="str">
        <f>IF(OR(AND(F2363="Uitgave", C2363&lt;0), AND(F2363="Inkomst", C2363&gt;0)), "OK", "FOUT")</f>
        <v>OK</v>
      </c>
    </row>
    <row r="2364" spans="1:9" x14ac:dyDescent="0.3">
      <c r="A2364" s="2">
        <v>45870</v>
      </c>
      <c r="B2364" t="str">
        <f>TEXT(A2364,"mmmm ")</f>
        <v xml:space="preserve">augustus </v>
      </c>
      <c r="C2364">
        <v>-45.25</v>
      </c>
      <c r="D2364" t="str" cm="1">
        <f t="array" ref="D2364">IFERROR(
  _xlfn.XLOOKUP(TRUE, ISNUMBER(FIND(Trefwoorden!$A$2:$A$99, E2364)), Trefwoorden!$B$2:$B$99),
  "Onbekend"
)</f>
        <v>Hospitalisatie</v>
      </c>
      <c r="E2364" t="s">
        <v>1244</v>
      </c>
      <c r="F2364" t="str">
        <f>VLOOKUP(Tabel1[[#This Row],[categorie]],Lijst!A:C,3,FALSE)</f>
        <v>Uitgave</v>
      </c>
      <c r="G2364">
        <f>IF(F2364="Uitgave", -ABS(C2364), ABS(C2364))</f>
        <v>-45.25</v>
      </c>
      <c r="H2364" t="str">
        <f>VLOOKUP(Tabel1[[#This Row],[categorie]],Lijst!A:B,2,FALSE)</f>
        <v>Vast</v>
      </c>
      <c r="I2364" t="str">
        <f>IF(OR(AND(F2364="Uitgave", C2364&lt;0), AND(F2364="Inkomst", C2364&gt;0)), "OK", "FOUT")</f>
        <v>OK</v>
      </c>
    </row>
    <row r="2365" spans="1:9" x14ac:dyDescent="0.3">
      <c r="A2365" s="2">
        <v>45870</v>
      </c>
      <c r="B2365" t="str">
        <f>TEXT(A2365,"mmmm ")</f>
        <v xml:space="preserve">augustus </v>
      </c>
      <c r="C2365">
        <v>-74</v>
      </c>
      <c r="D2365" t="s">
        <v>11</v>
      </c>
      <c r="E2365" t="s">
        <v>1245</v>
      </c>
      <c r="F2365" t="s">
        <v>18</v>
      </c>
      <c r="G2365">
        <f>IF(F2365="Uitgave", -ABS(C2365), ABS(C2365))</f>
        <v>-74</v>
      </c>
      <c r="H2365" t="str">
        <f>VLOOKUP(Tabel1[[#This Row],[categorie]],Lijst!A:B,2,FALSE)</f>
        <v>Vast</v>
      </c>
      <c r="I2365" t="str">
        <f>IF(OR(AND(F2365="Uitgave", C2365&lt;0), AND(F2365="Inkomst", C2365&gt;0)), "OK", "FOUT")</f>
        <v>OK</v>
      </c>
    </row>
    <row r="2366" spans="1:9" x14ac:dyDescent="0.3">
      <c r="A2366" s="2">
        <v>45870</v>
      </c>
      <c r="B2366" t="str">
        <f>TEXT(A2366,"mmmm ")</f>
        <v xml:space="preserve">augustus </v>
      </c>
      <c r="C2366">
        <v>-138.66</v>
      </c>
      <c r="D2366" t="s">
        <v>48</v>
      </c>
      <c r="E2366" t="s">
        <v>1246</v>
      </c>
      <c r="F2366" t="s">
        <v>18</v>
      </c>
      <c r="G2366">
        <f>IF(F2366="Uitgave", -ABS(C2366), ABS(C2366))</f>
        <v>-138.66</v>
      </c>
      <c r="H2366" t="str">
        <f>VLOOKUP(Tabel1[[#This Row],[categorie]],Lijst!A:B,2,FALSE)</f>
        <v>Variabel</v>
      </c>
      <c r="I2366" t="str">
        <f>IF(OR(AND(F2366="Uitgave", C2366&lt;0), AND(F2366="Inkomst", C2366&gt;0)), "OK", "FOUT")</f>
        <v>OK</v>
      </c>
    </row>
    <row r="2367" spans="1:9" x14ac:dyDescent="0.3">
      <c r="A2367" s="2">
        <v>45870</v>
      </c>
      <c r="B2367" t="str">
        <f>TEXT(A2367,"mmmm ")</f>
        <v xml:space="preserve">augustus </v>
      </c>
      <c r="C2367">
        <v>-25</v>
      </c>
      <c r="D2367" t="str" cm="1">
        <f t="array" ref="D2367">IFERROR(
  _xlfn.XLOOKUP(TRUE, ISNUMBER(FIND(Trefwoorden!$A$2:$A$99, E2367)), Trefwoorden!$B$2:$B$99),
  "Onbekend"
)</f>
        <v>kapster</v>
      </c>
      <c r="E2367" t="s">
        <v>1249</v>
      </c>
      <c r="F2367" t="s">
        <v>18</v>
      </c>
      <c r="G2367">
        <f>IF(F2367="Uitgave", -ABS(C2367), ABS(C2367))</f>
        <v>-25</v>
      </c>
      <c r="H2367" t="str">
        <f>VLOOKUP(Tabel1[[#This Row],[categorie]],Lijst!A:B,2,FALSE)</f>
        <v>Vast</v>
      </c>
      <c r="I2367" t="str">
        <f>IF(OR(AND(F2367="Uitgave", C2367&lt;0), AND(F2367="Inkomst", C2367&gt;0)), "OK", "FOUT")</f>
        <v>OK</v>
      </c>
    </row>
    <row r="2368" spans="1:9" x14ac:dyDescent="0.3">
      <c r="A2368" s="2">
        <v>45870</v>
      </c>
      <c r="B2368" t="str">
        <f>TEXT(A2368,"mmmm ")</f>
        <v xml:space="preserve">augustus </v>
      </c>
      <c r="C2368">
        <v>-19.399999999999999</v>
      </c>
      <c r="D2368" t="str" cm="1">
        <f t="array" ref="D2368">IFERROR(
  _xlfn.XLOOKUP(TRUE, ISNUMBER(FIND(Trefwoorden!$A$2:$A$99, E2368)), Trefwoorden!$B$2:$B$99),
  "Onbekend"
)</f>
        <v>Brico</v>
      </c>
      <c r="E2368" t="s">
        <v>1251</v>
      </c>
      <c r="F2368" t="s">
        <v>18</v>
      </c>
      <c r="G2368">
        <f>IF(F2368="Uitgave", -ABS(C2368), ABS(C2368))</f>
        <v>-19.399999999999999</v>
      </c>
      <c r="H2368" t="str">
        <f>VLOOKUP(Tabel1[[#This Row],[categorie]],Lijst!A:B,2,FALSE)</f>
        <v>Variabel</v>
      </c>
      <c r="I2368" t="str">
        <f>IF(OR(AND(F2368="Uitgave", C2368&lt;0), AND(F2368="Inkomst", C2368&gt;0)), "OK", "FOUT")</f>
        <v>OK</v>
      </c>
    </row>
    <row r="2369" spans="1:9" x14ac:dyDescent="0.3">
      <c r="A2369" s="2">
        <v>45870</v>
      </c>
      <c r="B2369" t="str">
        <f>TEXT(A2369,"mmmm ")</f>
        <v xml:space="preserve">augustus </v>
      </c>
      <c r="C2369">
        <v>-5.32</v>
      </c>
      <c r="D2369" t="str" cm="1">
        <f t="array" ref="D2369">IFERROR(
  _xlfn.XLOOKUP(TRUE, ISNUMBER(FIND(Trefwoorden!$A$2:$A$99, E2369)), Trefwoorden!$B$2:$B$99),
  "Onbekend"
)</f>
        <v>voeding</v>
      </c>
      <c r="E2369" t="s">
        <v>1252</v>
      </c>
      <c r="F2369" t="s">
        <v>18</v>
      </c>
      <c r="G2369">
        <f>IF(F2369="Uitgave", -ABS(C2369), ABS(C2369))</f>
        <v>-5.32</v>
      </c>
      <c r="H2369" t="str">
        <f>VLOOKUP(Tabel1[[#This Row],[categorie]],Lijst!A:B,2,FALSE)</f>
        <v>Vast</v>
      </c>
      <c r="I2369" t="str">
        <f>IF(OR(AND(F2369="Uitgave", C2369&lt;0), AND(F2369="Inkomst", C2369&gt;0)), "OK", "FOUT")</f>
        <v>OK</v>
      </c>
    </row>
    <row r="2370" spans="1:9" x14ac:dyDescent="0.3">
      <c r="A2370" s="2">
        <v>45870</v>
      </c>
      <c r="B2370" t="str">
        <f>TEXT(A2370,"mmmm ")</f>
        <v xml:space="preserve">augustus </v>
      </c>
      <c r="C2370">
        <v>-13.99</v>
      </c>
      <c r="D2370" t="str" cm="1">
        <f t="array" ref="D2370">IFERROR(
  _xlfn.XLOOKUP(TRUE, ISNUMBER(FIND(Trefwoorden!$A$2:$A$99, E2370)), Trefwoorden!$B$2:$B$99),
  "Onbekend"
)</f>
        <v>Coolblue</v>
      </c>
      <c r="E2370" t="s">
        <v>1255</v>
      </c>
      <c r="F2370" t="s">
        <v>18</v>
      </c>
      <c r="G2370">
        <f>IF(F2370="Uitgave", -ABS(C2370), ABS(C2370))</f>
        <v>-13.99</v>
      </c>
      <c r="H2370" t="str">
        <f>VLOOKUP(Tabel1[[#This Row],[categorie]],Lijst!A:B,2,FALSE)</f>
        <v>Variabel</v>
      </c>
      <c r="I2370" t="str">
        <f>IF(OR(AND(F2370="Uitgave", C2370&lt;0), AND(F2370="Inkomst", C2370&gt;0)), "OK", "FOUT")</f>
        <v>OK</v>
      </c>
    </row>
    <row r="2371" spans="1:9" x14ac:dyDescent="0.3">
      <c r="A2371" s="2">
        <v>45870</v>
      </c>
      <c r="B2371" t="str">
        <f>TEXT(A2371,"mmmm ")</f>
        <v xml:space="preserve">augustus </v>
      </c>
      <c r="C2371">
        <v>-5</v>
      </c>
      <c r="D2371" t="s">
        <v>31</v>
      </c>
      <c r="E2371" t="s">
        <v>1256</v>
      </c>
      <c r="F2371" t="s">
        <v>18</v>
      </c>
      <c r="G2371">
        <f>IF(F2371="Uitgave", -ABS(C2371), ABS(C2371))</f>
        <v>-5</v>
      </c>
      <c r="H2371" t="str">
        <f>VLOOKUP(Tabel1[[#This Row],[categorie]],Lijst!A:B,2,FALSE)</f>
        <v>Vast</v>
      </c>
      <c r="I2371" t="str">
        <f>IF(OR(AND(F2371="Uitgave", C2371&lt;0), AND(F2371="Inkomst", C2371&gt;0)), "OK", "FOUT")</f>
        <v>OK</v>
      </c>
    </row>
    <row r="2372" spans="1:9" x14ac:dyDescent="0.3">
      <c r="A2372" s="2">
        <v>45870</v>
      </c>
      <c r="B2372" t="str">
        <f>TEXT(A2372,"mmmm ")</f>
        <v xml:space="preserve">augustus </v>
      </c>
      <c r="C2372">
        <v>-0.9</v>
      </c>
      <c r="D2372" t="str" cm="1">
        <f t="array" ref="D2372">IFERROR(
  _xlfn.XLOOKUP(TRUE, ISNUMBER(FIND(Trefwoorden!$A$2:$A$99, E2372)), Trefwoorden!$B$2:$B$99),
  "Onbekend"
)</f>
        <v>automaat De Lijn</v>
      </c>
      <c r="E2372" t="s">
        <v>1258</v>
      </c>
      <c r="F2372" t="s">
        <v>18</v>
      </c>
      <c r="G2372">
        <f>IF(F2372="Uitgave", -ABS(C2372), ABS(C2372))</f>
        <v>-0.9</v>
      </c>
      <c r="H2372" t="str">
        <f>VLOOKUP(Tabel1[[#This Row],[categorie]],Lijst!A:B,2,FALSE)</f>
        <v>Variabel</v>
      </c>
      <c r="I2372" t="str">
        <f>IF(OR(AND(F2372="Uitgave", C2372&lt;0), AND(F2372="Inkomst", C2372&gt;0)), "OK", "FOUT")</f>
        <v>OK</v>
      </c>
    </row>
    <row r="2373" spans="1:9" x14ac:dyDescent="0.3">
      <c r="A2373" s="2">
        <v>45871</v>
      </c>
      <c r="B2373" t="str">
        <f>TEXT(A2373,"mmmm ")</f>
        <v xml:space="preserve">augustus </v>
      </c>
      <c r="C2373">
        <v>-14.7</v>
      </c>
      <c r="D2373" t="s">
        <v>21</v>
      </c>
      <c r="E2373" t="s">
        <v>1250</v>
      </c>
      <c r="F2373" t="s">
        <v>18</v>
      </c>
      <c r="G2373">
        <f>IF(F2373="Uitgave", -ABS(C2373), ABS(C2373))</f>
        <v>-14.7</v>
      </c>
      <c r="H2373" t="str">
        <f>VLOOKUP(Tabel1[[#This Row],[categorie]],Lijst!A:B,2,FALSE)</f>
        <v>Variabel</v>
      </c>
      <c r="I2373" t="str">
        <f>IF(OR(AND(F2373="Uitgave", C2373&lt;0), AND(F2373="Inkomst", C2373&gt;0)), "OK", "FOUT")</f>
        <v>OK</v>
      </c>
    </row>
    <row r="2374" spans="1:9" x14ac:dyDescent="0.3">
      <c r="A2374" s="2">
        <v>45871</v>
      </c>
      <c r="B2374" t="str">
        <f>TEXT(A2374,"mmmm ")</f>
        <v xml:space="preserve">augustus </v>
      </c>
      <c r="C2374">
        <v>-2</v>
      </c>
      <c r="D2374" t="s">
        <v>21</v>
      </c>
      <c r="E2374" t="s">
        <v>1253</v>
      </c>
      <c r="F2374" t="s">
        <v>18</v>
      </c>
      <c r="G2374">
        <f>IF(F2374="Uitgave", -ABS(C2374), ABS(C2374))</f>
        <v>-2</v>
      </c>
      <c r="H2374" t="str">
        <f>VLOOKUP(Tabel1[[#This Row],[categorie]],Lijst!A:B,2,FALSE)</f>
        <v>Variabel</v>
      </c>
      <c r="I2374" t="str">
        <f>IF(OR(AND(F2374="Uitgave", C2374&lt;0), AND(F2374="Inkomst", C2374&gt;0)), "OK", "FOUT")</f>
        <v>OK</v>
      </c>
    </row>
    <row r="2375" spans="1:9" x14ac:dyDescent="0.3">
      <c r="A2375" s="2">
        <v>45871</v>
      </c>
      <c r="B2375" t="str">
        <f>TEXT(A2375,"mmmm ")</f>
        <v xml:space="preserve">augustus </v>
      </c>
      <c r="C2375">
        <v>-23.4</v>
      </c>
      <c r="D2375" t="s">
        <v>21</v>
      </c>
      <c r="E2375" t="s">
        <v>1254</v>
      </c>
      <c r="F2375" t="s">
        <v>18</v>
      </c>
      <c r="G2375">
        <f>IF(F2375="Uitgave", -ABS(C2375), ABS(C2375))</f>
        <v>-23.4</v>
      </c>
      <c r="H2375" t="str">
        <f>VLOOKUP(Tabel1[[#This Row],[categorie]],Lijst!A:B,2,FALSE)</f>
        <v>Variabel</v>
      </c>
      <c r="I2375" t="str">
        <f>IF(OR(AND(F2375="Uitgave", C2375&lt;0), AND(F2375="Inkomst", C2375&gt;0)), "OK", "FOUT")</f>
        <v>OK</v>
      </c>
    </row>
    <row r="2376" spans="1:9" x14ac:dyDescent="0.3">
      <c r="A2376" s="2">
        <v>45871</v>
      </c>
      <c r="B2376" t="str">
        <f>TEXT(A2376,"mmmm ")</f>
        <v xml:space="preserve">augustus </v>
      </c>
      <c r="C2376">
        <v>-6.05</v>
      </c>
      <c r="D2376" t="str" cm="1">
        <f t="array" ref="D2376">IFERROR(
  _xlfn.XLOOKUP(TRUE, ISNUMBER(FIND(Trefwoorden!$A$2:$A$99, E2376)), Trefwoorden!$B$2:$B$99),
  "Onbekend"
)</f>
        <v>voeding</v>
      </c>
      <c r="E2376" t="s">
        <v>1265</v>
      </c>
      <c r="F2376" t="s">
        <v>18</v>
      </c>
      <c r="G2376">
        <f>IF(F2376="Uitgave", -ABS(C2376), ABS(C2376))</f>
        <v>-6.05</v>
      </c>
      <c r="H2376" t="str">
        <f>VLOOKUP(Tabel1[[#This Row],[categorie]],Lijst!A:B,2,FALSE)</f>
        <v>Vast</v>
      </c>
      <c r="I2376" t="str">
        <f>IF(OR(AND(F2376="Uitgave", C2376&lt;0), AND(F2376="Inkomst", C2376&gt;0)), "OK", "FOUT")</f>
        <v>OK</v>
      </c>
    </row>
    <row r="2377" spans="1:9" x14ac:dyDescent="0.3">
      <c r="A2377" s="2">
        <v>45871</v>
      </c>
      <c r="B2377" t="str">
        <f>TEXT(A2377,"mmmm ")</f>
        <v xml:space="preserve">augustus </v>
      </c>
      <c r="C2377">
        <v>-1.19</v>
      </c>
      <c r="D2377" t="str" cm="1">
        <f t="array" ref="D2377">IFERROR(
  _xlfn.XLOOKUP(TRUE, ISNUMBER(FIND(Trefwoorden!$A$2:$A$99, E2377)), Trefwoorden!$B$2:$B$99),
  "Onbekend"
)</f>
        <v>voeding</v>
      </c>
      <c r="E2377" t="s">
        <v>1267</v>
      </c>
      <c r="F2377" t="s">
        <v>18</v>
      </c>
      <c r="G2377">
        <f>IF(F2377="Uitgave", -ABS(C2377), ABS(C2377))</f>
        <v>-1.19</v>
      </c>
      <c r="H2377" t="str">
        <f>VLOOKUP(Tabel1[[#This Row],[categorie]],Lijst!A:B,2,FALSE)</f>
        <v>Vast</v>
      </c>
      <c r="I2377" t="str">
        <f>IF(OR(AND(F2377="Uitgave", C2377&lt;0), AND(F2377="Inkomst", C2377&gt;0)), "OK", "FOUT")</f>
        <v>OK</v>
      </c>
    </row>
    <row r="2378" spans="1:9" x14ac:dyDescent="0.3">
      <c r="A2378" s="2">
        <v>45871</v>
      </c>
      <c r="B2378" t="str">
        <f>TEXT(A2378,"mmmm ")</f>
        <v xml:space="preserve">augustus </v>
      </c>
      <c r="C2378">
        <v>-4.59</v>
      </c>
      <c r="D2378" t="str" cm="1">
        <f t="array" ref="D2378">IFERROR(
  _xlfn.XLOOKUP(TRUE, ISNUMBER(FIND(Trefwoorden!$A$2:$A$99, E2378)), Trefwoorden!$B$2:$B$99),
  "Onbekend"
)</f>
        <v>Hema</v>
      </c>
      <c r="E2378" t="s">
        <v>1268</v>
      </c>
      <c r="F2378" t="s">
        <v>18</v>
      </c>
      <c r="G2378">
        <f>IF(F2378="Uitgave", -ABS(C2378), ABS(C2378))</f>
        <v>-4.59</v>
      </c>
      <c r="H2378" t="str">
        <f>VLOOKUP(Tabel1[[#This Row],[categorie]],Lijst!A:B,2,FALSE)</f>
        <v>Variabel</v>
      </c>
      <c r="I2378" t="str">
        <f>IF(OR(AND(F2378="Uitgave", C2378&lt;0), AND(F2378="Inkomst", C2378&gt;0)), "OK", "FOUT")</f>
        <v>OK</v>
      </c>
    </row>
    <row r="2379" spans="1:9" x14ac:dyDescent="0.3">
      <c r="A2379" s="2">
        <v>45871</v>
      </c>
      <c r="B2379" t="str">
        <f>TEXT(A2379,"mmmm ")</f>
        <v xml:space="preserve">augustus </v>
      </c>
      <c r="C2379">
        <v>-58.92</v>
      </c>
      <c r="D2379" t="str" cm="1">
        <f t="array" ref="D2379">IFERROR(
  _xlfn.XLOOKUP(TRUE, ISNUMBER(FIND(Trefwoorden!$A$2:$A$99, E2379)), Trefwoorden!$B$2:$B$99),
  "Onbekend"
)</f>
        <v>voeding</v>
      </c>
      <c r="E2379" t="s">
        <v>1276</v>
      </c>
      <c r="F2379" t="s">
        <v>18</v>
      </c>
      <c r="G2379">
        <f>IF(F2379="Uitgave", -ABS(C2379), ABS(C2379))</f>
        <v>-58.92</v>
      </c>
      <c r="H2379" t="str">
        <f>VLOOKUP(Tabel1[[#This Row],[categorie]],Lijst!A:B,2,FALSE)</f>
        <v>Vast</v>
      </c>
      <c r="I2379" t="str">
        <f>IF(OR(AND(F2379="Uitgave", C2379&lt;0), AND(F2379="Inkomst", C2379&gt;0)), "OK", "FOUT")</f>
        <v>OK</v>
      </c>
    </row>
    <row r="2380" spans="1:9" x14ac:dyDescent="0.3">
      <c r="A2380" s="2">
        <v>45871</v>
      </c>
      <c r="B2380" t="str">
        <f>TEXT(A2380,"mmmm ")</f>
        <v xml:space="preserve">augustus </v>
      </c>
      <c r="C2380">
        <v>-12.53</v>
      </c>
      <c r="D2380" t="s">
        <v>82</v>
      </c>
      <c r="E2380" t="s">
        <v>1277</v>
      </c>
      <c r="F2380" t="s">
        <v>18</v>
      </c>
      <c r="G2380">
        <f>IF(F2380="Uitgave", -ABS(C2380), ABS(C2380))</f>
        <v>-12.53</v>
      </c>
      <c r="H2380" t="str">
        <f>VLOOKUP(Tabel1[[#This Row],[categorie]],Lijst!A:B,2,FALSE)</f>
        <v>Vast</v>
      </c>
      <c r="I2380" t="str">
        <f>IF(OR(AND(F2380="Uitgave", C2380&lt;0), AND(F2380="Inkomst", C2380&gt;0)), "OK", "FOUT")</f>
        <v>OK</v>
      </c>
    </row>
    <row r="2381" spans="1:9" x14ac:dyDescent="0.3">
      <c r="A2381" s="2">
        <v>45872</v>
      </c>
      <c r="B2381" t="str">
        <f>TEXT(A2381,"mmmm ")</f>
        <v xml:space="preserve">augustus </v>
      </c>
      <c r="C2381">
        <v>-13.95</v>
      </c>
      <c r="D2381" t="str" cm="1">
        <f t="array" ref="D2381">IFERROR(
  _xlfn.XLOOKUP(TRUE, ISNUMBER(FIND(Trefwoorden!$A$2:$A$99, E2381)), Trefwoorden!$B$2:$B$99),
  "Onbekend"
)</f>
        <v>voeding</v>
      </c>
      <c r="E2381" t="s">
        <v>1266</v>
      </c>
      <c r="F2381" t="s">
        <v>18</v>
      </c>
      <c r="G2381">
        <f>IF(F2381="Uitgave", -ABS(C2381), ABS(C2381))</f>
        <v>-13.95</v>
      </c>
      <c r="H2381" t="str">
        <f>VLOOKUP(Tabel1[[#This Row],[categorie]],Lijst!A:B,2,FALSE)</f>
        <v>Vast</v>
      </c>
      <c r="I2381" t="str">
        <f>IF(OR(AND(F2381="Uitgave", C2381&lt;0), AND(F2381="Inkomst", C2381&gt;0)), "OK", "FOUT")</f>
        <v>OK</v>
      </c>
    </row>
    <row r="2382" spans="1:9" x14ac:dyDescent="0.3">
      <c r="A2382" s="2">
        <v>45873</v>
      </c>
      <c r="B2382" t="str">
        <f>TEXT(A2382,"mmmm ")</f>
        <v xml:space="preserve">augustus </v>
      </c>
      <c r="C2382">
        <v>-172.5</v>
      </c>
      <c r="D2382" t="s">
        <v>82</v>
      </c>
      <c r="E2382" t="s">
        <v>1261</v>
      </c>
      <c r="F2382" t="s">
        <v>18</v>
      </c>
      <c r="G2382">
        <f>IF(F2382="Uitgave", -ABS(C2382), ABS(C2382))</f>
        <v>-172.5</v>
      </c>
      <c r="H2382" t="str">
        <f>VLOOKUP(Tabel1[[#This Row],[categorie]],Lijst!A:B,2,FALSE)</f>
        <v>Vast</v>
      </c>
      <c r="I2382" t="str">
        <f>IF(OR(AND(F2382="Uitgave", C2382&lt;0), AND(F2382="Inkomst", C2382&gt;0)), "OK", "FOUT")</f>
        <v>OK</v>
      </c>
    </row>
    <row r="2383" spans="1:9" x14ac:dyDescent="0.3">
      <c r="A2383" s="2">
        <v>45873</v>
      </c>
      <c r="B2383" t="str">
        <f>TEXT(A2383,"mmmm ")</f>
        <v xml:space="preserve">augustus </v>
      </c>
      <c r="C2383">
        <v>92.1</v>
      </c>
      <c r="D2383" t="str" cm="1">
        <f t="array" ref="D2383">IFERROR(
  _xlfn.XLOOKUP(TRUE, ISNUMBER(FIND(Trefwoorden!$A$2:$A$99, E2383)), Trefwoorden!$B$2:$B$99),
  "Onbekend"
)</f>
        <v>Gezondheid</v>
      </c>
      <c r="E2383" t="s">
        <v>1262</v>
      </c>
      <c r="F2383" t="s">
        <v>17</v>
      </c>
      <c r="G2383">
        <f>IF(F2383="Uitgave", -ABS(C2383), ABS(C2383))</f>
        <v>92.1</v>
      </c>
      <c r="H2383" t="str">
        <f>VLOOKUP(Tabel1[[#This Row],[categorie]],Lijst!A:B,2,FALSE)</f>
        <v>Vast</v>
      </c>
      <c r="I2383" t="str">
        <f>IF(OR(AND(F2383="Uitgave", C2383&lt;0), AND(F2383="Inkomst", C2383&gt;0)), "OK", "FOUT")</f>
        <v>OK</v>
      </c>
    </row>
    <row r="2384" spans="1:9" x14ac:dyDescent="0.3">
      <c r="A2384" s="2">
        <v>45873</v>
      </c>
      <c r="B2384" t="str">
        <f>TEXT(A2384,"mmmm ")</f>
        <v xml:space="preserve">augustus </v>
      </c>
      <c r="C2384">
        <v>-22.95</v>
      </c>
      <c r="D2384" t="str" cm="1">
        <f t="array" ref="D2384">IFERROR(
  _xlfn.XLOOKUP(TRUE, ISNUMBER(FIND(Trefwoorden!$A$2:$A$99, E2384)), Trefwoorden!$B$2:$B$99),
  "Onbekend"
)</f>
        <v>Bol</v>
      </c>
      <c r="E2384" t="s">
        <v>1263</v>
      </c>
      <c r="F2384" t="s">
        <v>18</v>
      </c>
      <c r="G2384">
        <f>IF(F2384="Uitgave", -ABS(C2384), ABS(C2384))</f>
        <v>-22.95</v>
      </c>
      <c r="H2384" t="str">
        <f>VLOOKUP(Tabel1[[#This Row],[categorie]],Lijst!A:B,2,FALSE)</f>
        <v>Variabel</v>
      </c>
      <c r="I2384" t="str">
        <f>IF(OR(AND(F2384="Uitgave", C2384&lt;0), AND(F2384="Inkomst", C2384&gt;0)), "OK", "FOUT")</f>
        <v>OK</v>
      </c>
    </row>
    <row r="2385" spans="1:9" x14ac:dyDescent="0.3">
      <c r="A2385" s="2">
        <v>45873</v>
      </c>
      <c r="B2385" t="str">
        <f>TEXT(A2385,"mmmm ")</f>
        <v xml:space="preserve">augustus </v>
      </c>
      <c r="C2385">
        <v>-197.86</v>
      </c>
      <c r="D2385" t="str" cm="1">
        <f t="array" ref="D2385">IFERROR(
  _xlfn.XLOOKUP(TRUE, ISNUMBER(FIND(Trefwoorden!$A$2:$A$99, E2385)), Trefwoorden!$B$2:$B$99),
  "Onbekend"
)</f>
        <v>kledij</v>
      </c>
      <c r="E2385" t="s">
        <v>1264</v>
      </c>
      <c r="F2385" t="s">
        <v>18</v>
      </c>
      <c r="G2385">
        <f>IF(F2385="Uitgave", -ABS(C2385), ABS(C2385))</f>
        <v>-197.86</v>
      </c>
      <c r="H2385" t="str">
        <f>VLOOKUP(Tabel1[[#This Row],[categorie]],Lijst!A:B,2,FALSE)</f>
        <v>Variabel</v>
      </c>
      <c r="I2385" t="str">
        <f>IF(OR(AND(F2385="Uitgave", C2385&lt;0), AND(F2385="Inkomst", C2385&gt;0)), "OK", "FOUT")</f>
        <v>OK</v>
      </c>
    </row>
    <row r="2386" spans="1:9" x14ac:dyDescent="0.3">
      <c r="A2386" s="2">
        <v>45873</v>
      </c>
      <c r="B2386" t="str">
        <f>TEXT(A2386,"mmmm ")</f>
        <v xml:space="preserve">augustus </v>
      </c>
      <c r="C2386">
        <v>-19.8</v>
      </c>
      <c r="D2386" t="s">
        <v>9</v>
      </c>
      <c r="E2386" t="s">
        <v>1269</v>
      </c>
      <c r="F2386" t="s">
        <v>18</v>
      </c>
      <c r="G2386">
        <f>IF(F2386="Uitgave", -ABS(C2386), ABS(C2386))</f>
        <v>-19.8</v>
      </c>
      <c r="H2386" t="str">
        <f>VLOOKUP(Tabel1[[#This Row],[categorie]],Lijst!A:B,2,FALSE)</f>
        <v>Variabel</v>
      </c>
      <c r="I2386" t="str">
        <f>IF(OR(AND(F2386="Uitgave", C2386&lt;0), AND(F2386="Inkomst", C2386&gt;0)), "OK", "FOUT")</f>
        <v>OK</v>
      </c>
    </row>
    <row r="2387" spans="1:9" x14ac:dyDescent="0.3">
      <c r="A2387" s="2">
        <v>45873</v>
      </c>
      <c r="B2387" t="str">
        <f>TEXT(A2387,"mmmm ")</f>
        <v xml:space="preserve">augustus </v>
      </c>
      <c r="C2387">
        <v>-0.6</v>
      </c>
      <c r="D2387" t="s">
        <v>75</v>
      </c>
      <c r="E2387" t="s">
        <v>1270</v>
      </c>
      <c r="F2387" t="s">
        <v>18</v>
      </c>
      <c r="G2387">
        <f>IF(F2387="Uitgave", -ABS(C2387), ABS(C2387))</f>
        <v>-0.6</v>
      </c>
      <c r="H2387" t="str">
        <f>VLOOKUP(Tabel1[[#This Row],[categorie]],Lijst!A:B,2,FALSE)</f>
        <v>Variabel</v>
      </c>
      <c r="I2387" t="str">
        <f>IF(OR(AND(F2387="Uitgave", C2387&lt;0), AND(F2387="Inkomst", C2387&gt;0)), "OK", "FOUT")</f>
        <v>OK</v>
      </c>
    </row>
    <row r="2388" spans="1:9" x14ac:dyDescent="0.3">
      <c r="A2388" s="2">
        <v>45873</v>
      </c>
      <c r="B2388" t="str">
        <f>TEXT(A2388,"mmmm ")</f>
        <v xml:space="preserve">augustus </v>
      </c>
      <c r="C2388">
        <v>-1.1000000000000001</v>
      </c>
      <c r="D2388" t="str" cm="1">
        <f t="array" ref="D2388">IFERROR(
  _xlfn.XLOOKUP(TRUE, ISNUMBER(FIND(Trefwoorden!$A$2:$A$99, E2388)), Trefwoorden!$B$2:$B$99),
  "Onbekend"
)</f>
        <v>automaat De Lijn</v>
      </c>
      <c r="E2388" t="s">
        <v>1271</v>
      </c>
      <c r="F2388" t="s">
        <v>18</v>
      </c>
      <c r="G2388">
        <f>IF(F2388="Uitgave", -ABS(C2388), ABS(C2388))</f>
        <v>-1.1000000000000001</v>
      </c>
      <c r="H2388" t="str">
        <f>VLOOKUP(Tabel1[[#This Row],[categorie]],Lijst!A:B,2,FALSE)</f>
        <v>Variabel</v>
      </c>
      <c r="I2388" t="str">
        <f>IF(OR(AND(F2388="Uitgave", C2388&lt;0), AND(F2388="Inkomst", C2388&gt;0)), "OK", "FOUT")</f>
        <v>OK</v>
      </c>
    </row>
    <row r="2389" spans="1:9" x14ac:dyDescent="0.3">
      <c r="A2389" s="2">
        <v>45873</v>
      </c>
      <c r="B2389" t="str">
        <f>TEXT(A2389,"mmmm ")</f>
        <v xml:space="preserve">augustus </v>
      </c>
      <c r="C2389">
        <v>-1.5</v>
      </c>
      <c r="D2389" t="str" cm="1">
        <f t="array" ref="D2389">IFERROR(
  _xlfn.XLOOKUP(TRUE, ISNUMBER(FIND(Trefwoorden!$A$2:$A$99, E2389)), Trefwoorden!$B$2:$B$99),
  "Onbekend"
)</f>
        <v>automaat De Lijn</v>
      </c>
      <c r="E2389" t="s">
        <v>1272</v>
      </c>
      <c r="F2389" t="s">
        <v>18</v>
      </c>
      <c r="G2389">
        <f>IF(F2389="Uitgave", -ABS(C2389), ABS(C2389))</f>
        <v>-1.5</v>
      </c>
      <c r="H2389" t="str">
        <f>VLOOKUP(Tabel1[[#This Row],[categorie]],Lijst!A:B,2,FALSE)</f>
        <v>Variabel</v>
      </c>
      <c r="I2389" t="str">
        <f>IF(OR(AND(F2389="Uitgave", C2389&lt;0), AND(F2389="Inkomst", C2389&gt;0)), "OK", "FOUT")</f>
        <v>OK</v>
      </c>
    </row>
    <row r="2390" spans="1:9" x14ac:dyDescent="0.3">
      <c r="A2390" s="2">
        <v>45873</v>
      </c>
      <c r="B2390" t="str">
        <f>TEXT(A2390,"mmmm ")</f>
        <v xml:space="preserve">augustus </v>
      </c>
      <c r="C2390">
        <v>-1.5</v>
      </c>
      <c r="D2390" t="str" cm="1">
        <f t="array" ref="D2390">IFERROR(
  _xlfn.XLOOKUP(TRUE, ISNUMBER(FIND(Trefwoorden!$A$2:$A$99, E2390)), Trefwoorden!$B$2:$B$99),
  "Onbekend"
)</f>
        <v>automaat De Lijn</v>
      </c>
      <c r="E2390" t="s">
        <v>1273</v>
      </c>
      <c r="F2390" t="s">
        <v>18</v>
      </c>
      <c r="G2390">
        <f>IF(F2390="Uitgave", -ABS(C2390), ABS(C2390))</f>
        <v>-1.5</v>
      </c>
      <c r="H2390" t="str">
        <f>VLOOKUP(Tabel1[[#This Row],[categorie]],Lijst!A:B,2,FALSE)</f>
        <v>Variabel</v>
      </c>
      <c r="I2390" t="str">
        <f>IF(OR(AND(F2390="Uitgave", C2390&lt;0), AND(F2390="Inkomst", C2390&gt;0)), "OK", "FOUT")</f>
        <v>OK</v>
      </c>
    </row>
    <row r="2391" spans="1:9" x14ac:dyDescent="0.3">
      <c r="A2391" s="2">
        <v>45873</v>
      </c>
      <c r="B2391" t="str">
        <f>TEXT(A2391,"mmmm ")</f>
        <v xml:space="preserve">augustus </v>
      </c>
      <c r="C2391">
        <v>-20.71</v>
      </c>
      <c r="D2391" t="str" cm="1">
        <f t="array" ref="D2391">IFERROR(
  _xlfn.XLOOKUP(TRUE, ISNUMBER(FIND(Trefwoorden!$A$2:$A$99, E2391)), Trefwoorden!$B$2:$B$99),
  "Onbekend"
)</f>
        <v>vakbond</v>
      </c>
      <c r="E2391" t="s">
        <v>1274</v>
      </c>
      <c r="F2391" t="s">
        <v>18</v>
      </c>
      <c r="G2391">
        <f>IF(F2391="Uitgave", -ABS(C2391), ABS(C2391))</f>
        <v>-20.71</v>
      </c>
      <c r="H2391" t="str">
        <f>VLOOKUP(Tabel1[[#This Row],[categorie]],Lijst!A:B,2,FALSE)</f>
        <v>Vast</v>
      </c>
      <c r="I2391" t="str">
        <f>IF(OR(AND(F2391="Uitgave", C2391&lt;0), AND(F2391="Inkomst", C2391&gt;0)), "OK", "FOUT")</f>
        <v>OK</v>
      </c>
    </row>
    <row r="2392" spans="1:9" x14ac:dyDescent="0.3">
      <c r="A2392" s="2">
        <v>45873</v>
      </c>
      <c r="B2392" t="str">
        <f>TEXT(A2392,"mmmm ")</f>
        <v xml:space="preserve">augustus </v>
      </c>
      <c r="C2392">
        <v>-12</v>
      </c>
      <c r="D2392" t="s">
        <v>71</v>
      </c>
      <c r="E2392" t="s">
        <v>1275</v>
      </c>
      <c r="F2392" t="s">
        <v>18</v>
      </c>
      <c r="G2392">
        <f>IF(F2392="Uitgave", -ABS(C2392), ABS(C2392))</f>
        <v>-12</v>
      </c>
      <c r="H2392" t="str">
        <f>VLOOKUP(Tabel1[[#This Row],[categorie]],Lijst!A:B,2,FALSE)</f>
        <v>Variabel</v>
      </c>
      <c r="I2392" t="str">
        <f>IF(OR(AND(F2392="Uitgave", C2392&lt;0), AND(F2392="Inkomst", C2392&gt;0)), "OK", "FOUT")</f>
        <v>OK</v>
      </c>
    </row>
    <row r="2393" spans="1:9" x14ac:dyDescent="0.3">
      <c r="A2393" s="2">
        <v>45873</v>
      </c>
      <c r="B2393" t="str">
        <f>TEXT(A2393,"mmmm ")</f>
        <v xml:space="preserve">augustus </v>
      </c>
      <c r="C2393">
        <v>-19.05</v>
      </c>
      <c r="D2393" t="str" cm="1">
        <f t="array" ref="D2393">IFERROR(
  _xlfn.XLOOKUP(TRUE, ISNUMBER(FIND(Trefwoorden!$A$2:$A$99, E2393)), Trefwoorden!$B$2:$B$99),
  "Onbekend"
)</f>
        <v>Louis/Vis</v>
      </c>
      <c r="E2393" t="s">
        <v>1278</v>
      </c>
      <c r="F2393" t="s">
        <v>18</v>
      </c>
      <c r="G2393">
        <f>IF(F2393="Uitgave", -ABS(C2393), ABS(C2393))</f>
        <v>-19.05</v>
      </c>
      <c r="H2393" t="str">
        <f>VLOOKUP(Tabel1[[#This Row],[categorie]],Lijst!A:B,2,FALSE)</f>
        <v>Variabel</v>
      </c>
      <c r="I2393" t="str">
        <f>IF(OR(AND(F2393="Uitgave", C2393&lt;0), AND(F2393="Inkomst", C2393&gt;0)), "OK", "FOUT")</f>
        <v>OK</v>
      </c>
    </row>
    <row r="2394" spans="1:9" x14ac:dyDescent="0.3">
      <c r="A2394" s="2">
        <v>45873</v>
      </c>
      <c r="B2394" t="str">
        <f>TEXT(A2394,"mmmm ")</f>
        <v xml:space="preserve">augustus </v>
      </c>
      <c r="C2394">
        <v>-10</v>
      </c>
      <c r="D2394" t="str" cm="1">
        <f t="array" ref="D2394">IFERROR(
  _xlfn.XLOOKUP(TRUE, ISNUMBER(FIND(Trefwoorden!$A$2:$A$99, E2394)), Trefwoorden!$B$2:$B$99),
  "Onbekend"
)</f>
        <v>Louis/Vis</v>
      </c>
      <c r="E2394" t="s">
        <v>1279</v>
      </c>
      <c r="F2394" t="s">
        <v>18</v>
      </c>
      <c r="G2394">
        <f>IF(F2394="Uitgave", -ABS(C2394), ABS(C2394))</f>
        <v>-10</v>
      </c>
      <c r="H2394" t="str">
        <f>VLOOKUP(Tabel1[[#This Row],[categorie]],Lijst!A:B,2,FALSE)</f>
        <v>Variabel</v>
      </c>
      <c r="I2394" t="str">
        <f>IF(OR(AND(F2394="Uitgave", C2394&lt;0), AND(F2394="Inkomst", C2394&gt;0)), "OK", "FOUT")</f>
        <v>OK</v>
      </c>
    </row>
    <row r="2395" spans="1:9" x14ac:dyDescent="0.3">
      <c r="A2395" s="2">
        <v>45873</v>
      </c>
      <c r="B2395" t="str">
        <f>TEXT(A2395,"mmmm ")</f>
        <v xml:space="preserve">augustus </v>
      </c>
      <c r="C2395">
        <v>-3.67</v>
      </c>
      <c r="D2395" t="str" cm="1">
        <f t="array" ref="D2395">IFERROR(
  _xlfn.XLOOKUP(TRUE, ISNUMBER(FIND(Trefwoorden!$A$2:$A$99, E2395)), Trefwoorden!$B$2:$B$99),
  "Onbekend"
)</f>
        <v>voeding</v>
      </c>
      <c r="E2395" t="s">
        <v>1280</v>
      </c>
      <c r="F2395" t="s">
        <v>18</v>
      </c>
      <c r="G2395">
        <f>IF(F2395="Uitgave", -ABS(C2395), ABS(C2395))</f>
        <v>-3.67</v>
      </c>
      <c r="H2395" t="str">
        <f>VLOOKUP(Tabel1[[#This Row],[categorie]],Lijst!A:B,2,FALSE)</f>
        <v>Vast</v>
      </c>
      <c r="I2395" t="str">
        <f>IF(OR(AND(F2395="Uitgave", C2395&lt;0), AND(F2395="Inkomst", C2395&gt;0)), "OK", "FOUT")</f>
        <v>OK</v>
      </c>
    </row>
    <row r="2396" spans="1:9" x14ac:dyDescent="0.3">
      <c r="A2396" s="2">
        <v>45873</v>
      </c>
      <c r="B2396" t="str">
        <f>TEXT(A2396,"mmmm ")</f>
        <v xml:space="preserve">augustus </v>
      </c>
      <c r="C2396">
        <v>-11.39</v>
      </c>
      <c r="D2396" t="str" cm="1">
        <f t="array" ref="D2396">IFERROR(
  _xlfn.XLOOKUP(TRUE, ISNUMBER(FIND(Trefwoorden!$A$2:$A$99, E2396)), Trefwoorden!$B$2:$B$99),
  "Onbekend"
)</f>
        <v>voeding</v>
      </c>
      <c r="E2396" t="s">
        <v>1281</v>
      </c>
      <c r="F2396" t="s">
        <v>18</v>
      </c>
      <c r="G2396">
        <f>IF(F2396="Uitgave", -ABS(C2396), ABS(C2396))</f>
        <v>-11.39</v>
      </c>
      <c r="H2396" t="str">
        <f>VLOOKUP(Tabel1[[#This Row],[categorie]],Lijst!A:B,2,FALSE)</f>
        <v>Vast</v>
      </c>
      <c r="I2396" t="str">
        <f>IF(OR(AND(F2396="Uitgave", C2396&lt;0), AND(F2396="Inkomst", C2396&gt;0)), "OK", "FOUT")</f>
        <v>OK</v>
      </c>
    </row>
    <row r="2397" spans="1:9" x14ac:dyDescent="0.3">
      <c r="A2397" s="2">
        <v>45873</v>
      </c>
      <c r="B2397" t="str">
        <f>TEXT(A2397,"mmmm ")</f>
        <v xml:space="preserve">augustus </v>
      </c>
      <c r="C2397">
        <v>-182.8</v>
      </c>
      <c r="D2397" t="s">
        <v>14</v>
      </c>
      <c r="E2397" t="s">
        <v>1282</v>
      </c>
      <c r="F2397" t="s">
        <v>18</v>
      </c>
      <c r="G2397">
        <f>IF(F2397="Uitgave", -ABS(C2397), ABS(C2397))</f>
        <v>-182.8</v>
      </c>
      <c r="H2397" t="str">
        <f>VLOOKUP(Tabel1[[#This Row],[categorie]],Lijst!A:B,2,FALSE)</f>
        <v>Variabel</v>
      </c>
      <c r="I2397" t="str">
        <f>IF(OR(AND(F2397="Uitgave", C2397&lt;0), AND(F2397="Inkomst", C2397&gt;0)), "OK", "FOUT")</f>
        <v>OK</v>
      </c>
    </row>
    <row r="2398" spans="1:9" x14ac:dyDescent="0.3">
      <c r="A2398" s="2">
        <v>45874</v>
      </c>
      <c r="B2398" t="str">
        <f>TEXT(A2398,"mmmm ")</f>
        <v xml:space="preserve">augustus </v>
      </c>
      <c r="C2398">
        <v>-34.99</v>
      </c>
      <c r="D2398" t="str" cm="1">
        <f t="array" ref="D2398">IFERROR(
  _xlfn.XLOOKUP(TRUE, ISNUMBER(FIND(Trefwoorden!$A$2:$A$99, E2398)), Trefwoorden!$B$2:$B$99),
  "Onbekend"
)</f>
        <v>Bol</v>
      </c>
      <c r="E2398" t="s">
        <v>1283</v>
      </c>
      <c r="F2398" t="s">
        <v>18</v>
      </c>
      <c r="G2398">
        <f>IF(F2398="Uitgave", -ABS(C2398), ABS(C2398))</f>
        <v>-34.99</v>
      </c>
      <c r="H2398" t="str">
        <f>VLOOKUP(Tabel1[[#This Row],[categorie]],Lijst!A:B,2,FALSE)</f>
        <v>Variabel</v>
      </c>
      <c r="I2398" t="str">
        <f>IF(OR(AND(F2398="Uitgave", C2398&lt;0), AND(F2398="Inkomst", C2398&gt;0)), "OK", "FOUT")</f>
        <v>OK</v>
      </c>
    </row>
    <row r="2399" spans="1:9" x14ac:dyDescent="0.3">
      <c r="A2399" s="2">
        <v>45874</v>
      </c>
      <c r="B2399" t="str">
        <f>TEXT(A2399,"mmmm ")</f>
        <v xml:space="preserve">augustus </v>
      </c>
      <c r="C2399">
        <v>-18.07</v>
      </c>
      <c r="D2399" t="str" cm="1">
        <f t="array" ref="D2399">IFERROR(
  _xlfn.XLOOKUP(TRUE, ISNUMBER(FIND(Trefwoorden!$A$2:$A$99, E2399)), Trefwoorden!$B$2:$B$99),
  "Onbekend"
)</f>
        <v>Laadbeurt</v>
      </c>
      <c r="E2399" t="s">
        <v>1284</v>
      </c>
      <c r="F2399" t="s">
        <v>18</v>
      </c>
      <c r="G2399">
        <f>IF(F2399="Uitgave", -ABS(C2399), ABS(C2399))</f>
        <v>-18.07</v>
      </c>
      <c r="H2399" t="str">
        <f>VLOOKUP(Tabel1[[#This Row],[categorie]],Lijst!A:B,2,FALSE)</f>
        <v>Vast</v>
      </c>
      <c r="I2399" t="str">
        <f>IF(OR(AND(F2399="Uitgave", C2399&lt;0), AND(F2399="Inkomst", C2399&gt;0)), "OK", "FOUT")</f>
        <v>OK</v>
      </c>
    </row>
    <row r="2400" spans="1:9" x14ac:dyDescent="0.3">
      <c r="A2400" s="2">
        <v>45874</v>
      </c>
      <c r="B2400" t="str">
        <f>TEXT(A2400,"mmmm ")</f>
        <v xml:space="preserve">augustus </v>
      </c>
      <c r="C2400">
        <v>-27.5</v>
      </c>
      <c r="D2400" t="s">
        <v>48</v>
      </c>
      <c r="E2400" t="s">
        <v>1285</v>
      </c>
      <c r="F2400" t="s">
        <v>18</v>
      </c>
      <c r="G2400">
        <f>IF(F2400="Uitgave", -ABS(C2400), ABS(C2400))</f>
        <v>-27.5</v>
      </c>
      <c r="H2400" t="str">
        <f>VLOOKUP(Tabel1[[#This Row],[categorie]],Lijst!A:B,2,FALSE)</f>
        <v>Variabel</v>
      </c>
      <c r="I2400" t="str">
        <f>IF(OR(AND(F2400="Uitgave", C2400&lt;0), AND(F2400="Inkomst", C2400&gt;0)), "OK", "FOUT")</f>
        <v>OK</v>
      </c>
    </row>
    <row r="2401" spans="1:9" x14ac:dyDescent="0.3">
      <c r="A2401" s="2">
        <v>45874</v>
      </c>
      <c r="B2401" t="str">
        <f>TEXT(A2401,"mmmm ")</f>
        <v xml:space="preserve">augustus </v>
      </c>
      <c r="C2401">
        <v>-240.78</v>
      </c>
      <c r="D2401" t="str" cm="1">
        <f t="array" ref="D2401">IFERROR(
  _xlfn.XLOOKUP(TRUE, ISNUMBER(FIND(Trefwoorden!$A$2:$A$99, E2401)), Trefwoorden!$B$2:$B$99),
  "Onbekend"
)</f>
        <v>Gezondheid</v>
      </c>
      <c r="E2401" t="s">
        <v>1288</v>
      </c>
      <c r="F2401" t="s">
        <v>18</v>
      </c>
      <c r="G2401">
        <f>IF(F2401="Uitgave", -ABS(C2401), ABS(C2401))</f>
        <v>-240.78</v>
      </c>
      <c r="H2401" t="str">
        <f>VLOOKUP(Tabel1[[#This Row],[categorie]],Lijst!A:B,2,FALSE)</f>
        <v>Vast</v>
      </c>
      <c r="I2401" t="str">
        <f>IF(OR(AND(F2401="Uitgave", C2401&lt;0), AND(F2401="Inkomst", C2401&gt;0)), "OK", "FOUT")</f>
        <v>OK</v>
      </c>
    </row>
    <row r="2402" spans="1:9" x14ac:dyDescent="0.3">
      <c r="A2402" s="2">
        <v>45875</v>
      </c>
      <c r="B2402" t="str">
        <f>TEXT(A2402,"mmmm ")</f>
        <v xml:space="preserve">augustus </v>
      </c>
      <c r="C2402">
        <v>-39.119999999999997</v>
      </c>
      <c r="D2402" t="str" cm="1">
        <f t="array" ref="D2402">IFERROR(
  _xlfn.XLOOKUP(TRUE, ISNUMBER(FIND(Trefwoorden!$A$2:$A$99, E2402)), Trefwoorden!$B$2:$B$99),
  "Onbekend"
)</f>
        <v>Gezondheid</v>
      </c>
      <c r="E2402" t="s">
        <v>1286</v>
      </c>
      <c r="F2402" t="s">
        <v>18</v>
      </c>
      <c r="G2402">
        <f>IF(F2402="Uitgave", -ABS(C2402), ABS(C2402))</f>
        <v>-39.119999999999997</v>
      </c>
      <c r="H2402" t="str">
        <f>VLOOKUP(Tabel1[[#This Row],[categorie]],Lijst!A:B,2,FALSE)</f>
        <v>Vast</v>
      </c>
      <c r="I2402" t="str">
        <f>IF(OR(AND(F2402="Uitgave", C2402&lt;0), AND(F2402="Inkomst", C2402&gt;0)), "OK", "FOUT")</f>
        <v>OK</v>
      </c>
    </row>
    <row r="2403" spans="1:9" x14ac:dyDescent="0.3">
      <c r="A2403" s="2">
        <v>45875</v>
      </c>
      <c r="B2403" t="str">
        <f>TEXT(A2403,"mmmm ")</f>
        <v xml:space="preserve">augustus </v>
      </c>
      <c r="C2403">
        <v>-125.81</v>
      </c>
      <c r="D2403" t="s">
        <v>24</v>
      </c>
      <c r="E2403" t="s">
        <v>1287</v>
      </c>
      <c r="F2403" t="s">
        <v>18</v>
      </c>
      <c r="G2403">
        <f>IF(F2403="Uitgave", -ABS(C2403), ABS(C2403))</f>
        <v>-125.81</v>
      </c>
      <c r="H2403" t="str">
        <f>VLOOKUP(Tabel1[[#This Row],[categorie]],Lijst!A:B,2,FALSE)</f>
        <v>Vast</v>
      </c>
      <c r="I2403" t="str">
        <f>IF(OR(AND(F2403="Uitgave", C2403&lt;0), AND(F2403="Inkomst", C2403&gt;0)), "OK", "FOUT")</f>
        <v>OK</v>
      </c>
    </row>
    <row r="2404" spans="1:9" x14ac:dyDescent="0.3">
      <c r="A2404" s="2">
        <v>45875</v>
      </c>
      <c r="B2404" s="23" t="str">
        <f>TEXT(A2404,"mmmm ")</f>
        <v xml:space="preserve">augustus </v>
      </c>
      <c r="C2404">
        <v>-24.95</v>
      </c>
      <c r="D2404" t="s">
        <v>32</v>
      </c>
      <c r="E2404" t="s">
        <v>1289</v>
      </c>
      <c r="F2404" t="s">
        <v>18</v>
      </c>
      <c r="G2404" s="23">
        <f>IF(F2404="Uitgave", -ABS(C2404), ABS(C2404))</f>
        <v>-24.95</v>
      </c>
      <c r="H2404" t="str">
        <f>VLOOKUP(Tabel1[[#This Row],[categorie]],Lijst!A:B,2,FALSE)</f>
        <v>Variabel</v>
      </c>
      <c r="I2404" s="23" t="str">
        <f>IF(OR(AND(F2404="Uitgave", C2404&lt;0), AND(F2404="Inkomst", C2404&gt;0)), "OK", "FOUT")</f>
        <v>OK</v>
      </c>
    </row>
  </sheetData>
  <dataConsolidate/>
  <conditionalFormatting sqref="E2:E2404">
    <cfRule type="duplicateValues" dxfId="29" priority="98"/>
  </conditionalFormatting>
  <pageMargins left="0.7" right="0.7" top="0.75" bottom="0.75" header="0.3" footer="0.3"/>
  <customProperties>
    <customPr name="_pios_id" r:id="rId1"/>
  </customPropertie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6EFC8AF-58D4-4FCE-996D-82800E706660}">
          <x14:formula1>
            <xm:f>Lijst!$A:$A</xm:f>
          </x14:formula1>
          <xm:sqref>D2:D2404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9E8DF-BC59-4586-81AC-4FF4D505459C}">
  <dimension ref="A1:D13"/>
  <sheetViews>
    <sheetView workbookViewId="0">
      <selection activeCell="B10" sqref="B10"/>
    </sheetView>
  </sheetViews>
  <sheetFormatPr defaultRowHeight="14.4" x14ac:dyDescent="0.3"/>
  <cols>
    <col min="1" max="1" width="9.6640625" bestFit="1" customWidth="1"/>
    <col min="2" max="2" width="11.5546875" customWidth="1"/>
    <col min="3" max="3" width="17" customWidth="1"/>
    <col min="4" max="4" width="40.88671875" bestFit="1" customWidth="1"/>
  </cols>
  <sheetData>
    <row r="1" spans="1:4" x14ac:dyDescent="0.3">
      <c r="A1" t="s">
        <v>5</v>
      </c>
      <c r="B1" t="s">
        <v>1175</v>
      </c>
      <c r="C1" t="s">
        <v>1188</v>
      </c>
      <c r="D1" t="s">
        <v>1174</v>
      </c>
    </row>
    <row r="2" spans="1:4" x14ac:dyDescent="0.3">
      <c r="A2" t="s">
        <v>1176</v>
      </c>
      <c r="B2">
        <v>100</v>
      </c>
      <c r="D2" t="s">
        <v>1189</v>
      </c>
    </row>
    <row r="3" spans="1:4" x14ac:dyDescent="0.3">
      <c r="A3" t="s">
        <v>1177</v>
      </c>
      <c r="B3">
        <v>105</v>
      </c>
      <c r="C3">
        <f>Tabel3[[#This Row],[water (m³)]]-B2/1000</f>
        <v>104.9</v>
      </c>
    </row>
    <row r="4" spans="1:4" x14ac:dyDescent="0.3">
      <c r="A4" t="s">
        <v>1178</v>
      </c>
      <c r="B4">
        <v>115</v>
      </c>
      <c r="C4">
        <f>Tabel3[[#This Row],[water (m³)]]-B3/1000</f>
        <v>114.895</v>
      </c>
    </row>
    <row r="5" spans="1:4" x14ac:dyDescent="0.3">
      <c r="A5" t="s">
        <v>1179</v>
      </c>
      <c r="B5">
        <v>130</v>
      </c>
      <c r="C5">
        <f>Tabel3[[#This Row],[water (m³)]]-B4/1000</f>
        <v>129.88499999999999</v>
      </c>
    </row>
    <row r="6" spans="1:4" x14ac:dyDescent="0.3">
      <c r="A6" t="s">
        <v>1180</v>
      </c>
      <c r="B6">
        <v>150</v>
      </c>
      <c r="C6">
        <f>Tabel3[[#This Row],[water (m³)]]-B5/1000</f>
        <v>149.87</v>
      </c>
    </row>
    <row r="7" spans="1:4" x14ac:dyDescent="0.3">
      <c r="A7" t="s">
        <v>1181</v>
      </c>
      <c r="B7">
        <v>175</v>
      </c>
      <c r="C7">
        <f>Tabel3[[#This Row],[water (m³)]]-B6/1000</f>
        <v>174.85</v>
      </c>
    </row>
    <row r="8" spans="1:4" x14ac:dyDescent="0.3">
      <c r="A8" t="s">
        <v>1182</v>
      </c>
      <c r="B8">
        <v>176</v>
      </c>
      <c r="C8">
        <f>Tabel3[[#This Row],[water (m³)]]-B7/1000</f>
        <v>175.82499999999999</v>
      </c>
    </row>
    <row r="9" spans="1:4" x14ac:dyDescent="0.3">
      <c r="A9" t="s">
        <v>1183</v>
      </c>
      <c r="B9">
        <v>722</v>
      </c>
      <c r="C9">
        <f>Tabel3[[#This Row],[water (m³)]]-B8/1000</f>
        <v>721.82399999999996</v>
      </c>
    </row>
    <row r="10" spans="1:4" x14ac:dyDescent="0.3">
      <c r="A10" t="s">
        <v>1184</v>
      </c>
      <c r="B10">
        <v>280</v>
      </c>
      <c r="C10">
        <f>Tabel3[[#This Row],[water (m³)]]-B9/1000</f>
        <v>279.27800000000002</v>
      </c>
    </row>
    <row r="11" spans="1:4" x14ac:dyDescent="0.3">
      <c r="A11" t="s">
        <v>1185</v>
      </c>
      <c r="B11">
        <v>325</v>
      </c>
      <c r="C11">
        <f>Tabel3[[#This Row],[water (m³)]]-B10/1000</f>
        <v>324.72000000000003</v>
      </c>
    </row>
    <row r="12" spans="1:4" x14ac:dyDescent="0.3">
      <c r="A12" t="s">
        <v>1186</v>
      </c>
      <c r="B12">
        <v>375</v>
      </c>
      <c r="C12">
        <f>Tabel3[[#This Row],[water (m³)]]-B11/1000</f>
        <v>374.67500000000001</v>
      </c>
    </row>
    <row r="13" spans="1:4" x14ac:dyDescent="0.3">
      <c r="A13" t="s">
        <v>1187</v>
      </c>
      <c r="B13">
        <v>430</v>
      </c>
      <c r="C13">
        <f>Tabel3[[#This Row],[water (m³)]]-B12/1000</f>
        <v>429.625</v>
      </c>
    </row>
  </sheetData>
  <phoneticPr fontId="1" type="noConversion"/>
  <pageMargins left="0.7" right="0.7" top="0.75" bottom="0.75" header="0.3" footer="0.3"/>
  <customProperties>
    <customPr name="_pios_id" r:id="rId1"/>
  </customProperties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6B579-3B2B-44EA-8B64-D58DFFF1F0A8}">
  <dimension ref="A1:C67"/>
  <sheetViews>
    <sheetView topLeftCell="A18" workbookViewId="0">
      <selection activeCell="A45" sqref="A45:XFD45"/>
    </sheetView>
  </sheetViews>
  <sheetFormatPr defaultRowHeight="14.4" x14ac:dyDescent="0.3"/>
  <cols>
    <col min="1" max="1" width="24.88671875" bestFit="1" customWidth="1"/>
  </cols>
  <sheetData>
    <row r="1" spans="1:3" x14ac:dyDescent="0.3">
      <c r="A1" t="s">
        <v>1031</v>
      </c>
      <c r="B1" t="s">
        <v>744</v>
      </c>
      <c r="C1" s="3" t="s">
        <v>745</v>
      </c>
    </row>
    <row r="2" spans="1:3" x14ac:dyDescent="0.3">
      <c r="A2" t="s">
        <v>62</v>
      </c>
      <c r="B2" t="s">
        <v>2</v>
      </c>
      <c r="C2" t="s">
        <v>18</v>
      </c>
    </row>
    <row r="3" spans="1:3" x14ac:dyDescent="0.3">
      <c r="A3" t="s">
        <v>24</v>
      </c>
      <c r="B3" t="s">
        <v>1</v>
      </c>
      <c r="C3" t="s">
        <v>18</v>
      </c>
    </row>
    <row r="4" spans="1:3" x14ac:dyDescent="0.3">
      <c r="A4" t="s">
        <v>75</v>
      </c>
      <c r="B4" t="s">
        <v>2</v>
      </c>
      <c r="C4" t="s">
        <v>42</v>
      </c>
    </row>
    <row r="5" spans="1:3" x14ac:dyDescent="0.3">
      <c r="A5" t="s">
        <v>59</v>
      </c>
      <c r="B5" t="s">
        <v>2</v>
      </c>
      <c r="C5" t="s">
        <v>18</v>
      </c>
    </row>
    <row r="6" spans="1:3" x14ac:dyDescent="0.3">
      <c r="A6" t="s">
        <v>26</v>
      </c>
      <c r="B6" t="s">
        <v>2</v>
      </c>
      <c r="C6" t="s">
        <v>18</v>
      </c>
    </row>
    <row r="7" spans="1:3" x14ac:dyDescent="0.3">
      <c r="A7" t="s">
        <v>63</v>
      </c>
      <c r="B7" t="s">
        <v>2</v>
      </c>
      <c r="C7" t="s">
        <v>18</v>
      </c>
    </row>
    <row r="8" spans="1:3" x14ac:dyDescent="0.3">
      <c r="A8" t="s">
        <v>28</v>
      </c>
      <c r="B8" t="s">
        <v>1</v>
      </c>
      <c r="C8" t="s">
        <v>18</v>
      </c>
    </row>
    <row r="9" spans="1:3" x14ac:dyDescent="0.3">
      <c r="A9" t="s">
        <v>19</v>
      </c>
      <c r="B9" t="s">
        <v>1</v>
      </c>
      <c r="C9" t="s">
        <v>18</v>
      </c>
    </row>
    <row r="10" spans="1:3" x14ac:dyDescent="0.3">
      <c r="A10" t="s">
        <v>29</v>
      </c>
      <c r="B10" t="s">
        <v>1</v>
      </c>
      <c r="C10" t="s">
        <v>18</v>
      </c>
    </row>
    <row r="11" spans="1:3" x14ac:dyDescent="0.3">
      <c r="A11" t="s">
        <v>52</v>
      </c>
      <c r="B11" t="s">
        <v>2</v>
      </c>
      <c r="C11" t="s">
        <v>18</v>
      </c>
    </row>
    <row r="12" spans="1:3" x14ac:dyDescent="0.3">
      <c r="A12" t="s">
        <v>53</v>
      </c>
      <c r="B12" t="s">
        <v>2</v>
      </c>
      <c r="C12" t="s">
        <v>18</v>
      </c>
    </row>
    <row r="13" spans="1:3" x14ac:dyDescent="0.3">
      <c r="A13" t="s">
        <v>44</v>
      </c>
      <c r="B13" t="s">
        <v>2</v>
      </c>
      <c r="C13" t="s">
        <v>18</v>
      </c>
    </row>
    <row r="14" spans="1:3" x14ac:dyDescent="0.3">
      <c r="A14" t="s">
        <v>54</v>
      </c>
      <c r="B14" t="s">
        <v>2</v>
      </c>
      <c r="C14" t="s">
        <v>18</v>
      </c>
    </row>
    <row r="15" spans="1:3" x14ac:dyDescent="0.3">
      <c r="A15" t="s">
        <v>50</v>
      </c>
      <c r="B15" t="s">
        <v>1</v>
      </c>
      <c r="C15" t="s">
        <v>18</v>
      </c>
    </row>
    <row r="16" spans="1:3" x14ac:dyDescent="0.3">
      <c r="A16" t="s">
        <v>1030</v>
      </c>
      <c r="B16" t="s">
        <v>1</v>
      </c>
      <c r="C16" t="s">
        <v>18</v>
      </c>
    </row>
    <row r="17" spans="1:3" x14ac:dyDescent="0.3">
      <c r="A17" t="s">
        <v>45</v>
      </c>
      <c r="B17" t="s">
        <v>2</v>
      </c>
      <c r="C17" t="s">
        <v>18</v>
      </c>
    </row>
    <row r="18" spans="1:3" x14ac:dyDescent="0.3">
      <c r="A18" t="s">
        <v>74</v>
      </c>
      <c r="B18" t="s">
        <v>2</v>
      </c>
      <c r="C18" t="s">
        <v>18</v>
      </c>
    </row>
    <row r="19" spans="1:3" x14ac:dyDescent="0.3">
      <c r="A19" t="s">
        <v>61</v>
      </c>
      <c r="B19" t="s">
        <v>2</v>
      </c>
      <c r="C19" t="s">
        <v>18</v>
      </c>
    </row>
    <row r="20" spans="1:3" x14ac:dyDescent="0.3">
      <c r="A20" t="s">
        <v>36</v>
      </c>
      <c r="B20" t="s">
        <v>2</v>
      </c>
      <c r="C20" t="s">
        <v>18</v>
      </c>
    </row>
    <row r="21" spans="1:3" x14ac:dyDescent="0.3">
      <c r="A21" t="s">
        <v>58</v>
      </c>
      <c r="B21" t="s">
        <v>2</v>
      </c>
      <c r="C21" t="s">
        <v>18</v>
      </c>
    </row>
    <row r="22" spans="1:3" x14ac:dyDescent="0.3">
      <c r="A22" t="s">
        <v>64</v>
      </c>
      <c r="B22" t="s">
        <v>2</v>
      </c>
      <c r="C22" t="s">
        <v>18</v>
      </c>
    </row>
    <row r="23" spans="1:3" x14ac:dyDescent="0.3">
      <c r="A23" t="s">
        <v>46</v>
      </c>
      <c r="B23" t="s">
        <v>1</v>
      </c>
      <c r="C23" t="s">
        <v>18</v>
      </c>
    </row>
    <row r="24" spans="1:3" x14ac:dyDescent="0.3">
      <c r="A24" t="s">
        <v>56</v>
      </c>
      <c r="B24" t="s">
        <v>2</v>
      </c>
      <c r="C24" t="s">
        <v>18</v>
      </c>
    </row>
    <row r="25" spans="1:3" x14ac:dyDescent="0.3">
      <c r="A25" t="s">
        <v>72</v>
      </c>
      <c r="B25" t="s">
        <v>2</v>
      </c>
      <c r="C25" t="s">
        <v>18</v>
      </c>
    </row>
    <row r="26" spans="1:3" x14ac:dyDescent="0.3">
      <c r="A26" t="s">
        <v>11</v>
      </c>
      <c r="B26" t="s">
        <v>1</v>
      </c>
      <c r="C26" t="s">
        <v>42</v>
      </c>
    </row>
    <row r="27" spans="1:3" x14ac:dyDescent="0.3">
      <c r="A27" t="s">
        <v>82</v>
      </c>
      <c r="B27" t="s">
        <v>1</v>
      </c>
      <c r="C27" t="s">
        <v>42</v>
      </c>
    </row>
    <row r="28" spans="1:3" x14ac:dyDescent="0.3">
      <c r="A28" t="s">
        <v>30</v>
      </c>
      <c r="B28" t="s">
        <v>1</v>
      </c>
      <c r="C28" t="s">
        <v>18</v>
      </c>
    </row>
    <row r="29" spans="1:3" x14ac:dyDescent="0.3">
      <c r="A29" t="s">
        <v>31</v>
      </c>
      <c r="B29" t="s">
        <v>1</v>
      </c>
      <c r="C29" t="s">
        <v>18</v>
      </c>
    </row>
    <row r="30" spans="1:3" x14ac:dyDescent="0.3">
      <c r="A30" t="s">
        <v>76</v>
      </c>
      <c r="B30" t="s">
        <v>2</v>
      </c>
      <c r="C30" t="s">
        <v>18</v>
      </c>
    </row>
    <row r="31" spans="1:3" x14ac:dyDescent="0.3">
      <c r="A31" t="s">
        <v>10</v>
      </c>
      <c r="B31" t="s">
        <v>1</v>
      </c>
      <c r="C31" t="s">
        <v>18</v>
      </c>
    </row>
    <row r="32" spans="1:3" x14ac:dyDescent="0.3">
      <c r="A32" t="s">
        <v>48</v>
      </c>
      <c r="B32" t="s">
        <v>2</v>
      </c>
      <c r="C32" t="s">
        <v>42</v>
      </c>
    </row>
    <row r="33" spans="1:3" x14ac:dyDescent="0.3">
      <c r="A33" t="s">
        <v>47</v>
      </c>
      <c r="B33" t="s">
        <v>2</v>
      </c>
      <c r="C33" t="s">
        <v>18</v>
      </c>
    </row>
    <row r="34" spans="1:3" x14ac:dyDescent="0.3">
      <c r="A34" t="s">
        <v>83</v>
      </c>
      <c r="B34" t="s">
        <v>1032</v>
      </c>
      <c r="C34" t="s">
        <v>17</v>
      </c>
    </row>
    <row r="35" spans="1:3" x14ac:dyDescent="0.3">
      <c r="A35" t="s">
        <v>77</v>
      </c>
      <c r="B35" t="s">
        <v>2</v>
      </c>
      <c r="C35" t="s">
        <v>18</v>
      </c>
    </row>
    <row r="36" spans="1:3" x14ac:dyDescent="0.3">
      <c r="A36" t="s">
        <v>43</v>
      </c>
      <c r="B36" t="s">
        <v>1</v>
      </c>
      <c r="C36" t="s">
        <v>18</v>
      </c>
    </row>
    <row r="37" spans="1:3" x14ac:dyDescent="0.3">
      <c r="A37" t="s">
        <v>67</v>
      </c>
      <c r="B37" t="s">
        <v>2</v>
      </c>
      <c r="C37" t="s">
        <v>18</v>
      </c>
    </row>
    <row r="38" spans="1:3" x14ac:dyDescent="0.3">
      <c r="A38" t="s">
        <v>32</v>
      </c>
      <c r="B38" t="s">
        <v>2</v>
      </c>
      <c r="C38" t="s">
        <v>18</v>
      </c>
    </row>
    <row r="39" spans="1:3" x14ac:dyDescent="0.3">
      <c r="A39" t="s">
        <v>68</v>
      </c>
      <c r="B39" t="s">
        <v>2</v>
      </c>
      <c r="C39" t="s">
        <v>18</v>
      </c>
    </row>
    <row r="40" spans="1:3" x14ac:dyDescent="0.3">
      <c r="A40" t="s">
        <v>39</v>
      </c>
      <c r="B40" t="s">
        <v>1</v>
      </c>
      <c r="C40" t="s">
        <v>18</v>
      </c>
    </row>
    <row r="41" spans="1:3" x14ac:dyDescent="0.3">
      <c r="A41" t="s">
        <v>55</v>
      </c>
      <c r="B41" t="s">
        <v>2</v>
      </c>
      <c r="C41" t="s">
        <v>18</v>
      </c>
    </row>
    <row r="42" spans="1:3" x14ac:dyDescent="0.3">
      <c r="A42" t="s">
        <v>13</v>
      </c>
      <c r="B42" t="s">
        <v>1</v>
      </c>
      <c r="C42" t="s">
        <v>18</v>
      </c>
    </row>
    <row r="43" spans="1:3" x14ac:dyDescent="0.3">
      <c r="A43" t="s">
        <v>27</v>
      </c>
      <c r="B43" t="s">
        <v>2</v>
      </c>
      <c r="C43" t="s">
        <v>18</v>
      </c>
    </row>
    <row r="44" spans="1:3" x14ac:dyDescent="0.3">
      <c r="A44" t="s">
        <v>73</v>
      </c>
      <c r="B44" t="s">
        <v>1</v>
      </c>
      <c r="C44" t="s">
        <v>18</v>
      </c>
    </row>
    <row r="45" spans="1:3" x14ac:dyDescent="0.3">
      <c r="A45" t="s">
        <v>14</v>
      </c>
      <c r="B45" t="s">
        <v>2</v>
      </c>
      <c r="C45" t="s">
        <v>18</v>
      </c>
    </row>
    <row r="46" spans="1:3" x14ac:dyDescent="0.3">
      <c r="A46" t="s">
        <v>71</v>
      </c>
      <c r="B46" t="s">
        <v>2</v>
      </c>
      <c r="C46" t="s">
        <v>18</v>
      </c>
    </row>
    <row r="47" spans="1:3" x14ac:dyDescent="0.3">
      <c r="A47" t="s">
        <v>60</v>
      </c>
      <c r="B47" t="s">
        <v>2</v>
      </c>
      <c r="C47" t="s">
        <v>18</v>
      </c>
    </row>
    <row r="48" spans="1:3" x14ac:dyDescent="0.3">
      <c r="A48" t="s">
        <v>25</v>
      </c>
      <c r="B48" t="s">
        <v>2</v>
      </c>
      <c r="C48" t="s">
        <v>18</v>
      </c>
    </row>
    <row r="49" spans="1:3" x14ac:dyDescent="0.3">
      <c r="A49" t="s">
        <v>41</v>
      </c>
      <c r="B49" t="s">
        <v>1</v>
      </c>
      <c r="C49" t="s">
        <v>18</v>
      </c>
    </row>
    <row r="50" spans="1:3" x14ac:dyDescent="0.3">
      <c r="A50" t="s">
        <v>79</v>
      </c>
      <c r="B50" t="s">
        <v>2</v>
      </c>
      <c r="C50" t="s">
        <v>18</v>
      </c>
    </row>
    <row r="51" spans="1:3" x14ac:dyDescent="0.3">
      <c r="A51" t="s">
        <v>69</v>
      </c>
      <c r="B51" t="s">
        <v>2</v>
      </c>
      <c r="C51" t="s">
        <v>42</v>
      </c>
    </row>
    <row r="52" spans="1:3" x14ac:dyDescent="0.3">
      <c r="A52" t="s">
        <v>22</v>
      </c>
      <c r="B52" t="s">
        <v>2</v>
      </c>
      <c r="C52" t="s">
        <v>18</v>
      </c>
    </row>
    <row r="53" spans="1:3" x14ac:dyDescent="0.3">
      <c r="A53" t="s">
        <v>33</v>
      </c>
      <c r="B53" t="s">
        <v>1</v>
      </c>
      <c r="C53" t="s">
        <v>18</v>
      </c>
    </row>
    <row r="54" spans="1:3" x14ac:dyDescent="0.3">
      <c r="A54" t="s">
        <v>51</v>
      </c>
      <c r="B54" t="s">
        <v>2</v>
      </c>
      <c r="C54" t="s">
        <v>18</v>
      </c>
    </row>
    <row r="55" spans="1:3" x14ac:dyDescent="0.3">
      <c r="A55" t="s">
        <v>9</v>
      </c>
      <c r="B55" t="s">
        <v>2</v>
      </c>
      <c r="C55" t="s">
        <v>42</v>
      </c>
    </row>
    <row r="56" spans="1:3" x14ac:dyDescent="0.3">
      <c r="A56" t="s">
        <v>78</v>
      </c>
      <c r="B56" t="s">
        <v>2</v>
      </c>
      <c r="C56" t="s">
        <v>18</v>
      </c>
    </row>
    <row r="57" spans="1:3" x14ac:dyDescent="0.3">
      <c r="A57" t="s">
        <v>35</v>
      </c>
      <c r="B57" t="s">
        <v>2</v>
      </c>
      <c r="C57" t="s">
        <v>18</v>
      </c>
    </row>
    <row r="58" spans="1:3" x14ac:dyDescent="0.3">
      <c r="A58" t="s">
        <v>70</v>
      </c>
      <c r="B58" t="s">
        <v>2</v>
      </c>
      <c r="C58" t="s">
        <v>18</v>
      </c>
    </row>
    <row r="59" spans="1:3" x14ac:dyDescent="0.3">
      <c r="A59" t="s">
        <v>49</v>
      </c>
      <c r="B59" t="s">
        <v>2</v>
      </c>
      <c r="C59" t="s">
        <v>18</v>
      </c>
    </row>
    <row r="60" spans="1:3" x14ac:dyDescent="0.3">
      <c r="A60" t="s">
        <v>23</v>
      </c>
      <c r="B60" t="s">
        <v>1</v>
      </c>
      <c r="C60" t="s">
        <v>18</v>
      </c>
    </row>
    <row r="61" spans="1:3" x14ac:dyDescent="0.3">
      <c r="A61" t="s">
        <v>34</v>
      </c>
      <c r="B61" t="s">
        <v>2</v>
      </c>
      <c r="C61" t="s">
        <v>18</v>
      </c>
    </row>
    <row r="62" spans="1:3" x14ac:dyDescent="0.3">
      <c r="A62" t="s">
        <v>21</v>
      </c>
      <c r="B62" t="s">
        <v>2</v>
      </c>
      <c r="C62" t="s">
        <v>18</v>
      </c>
    </row>
    <row r="63" spans="1:3" x14ac:dyDescent="0.3">
      <c r="A63" t="s">
        <v>38</v>
      </c>
      <c r="B63" t="s">
        <v>1</v>
      </c>
      <c r="C63" t="s">
        <v>42</v>
      </c>
    </row>
    <row r="64" spans="1:3" x14ac:dyDescent="0.3">
      <c r="A64" t="s">
        <v>8</v>
      </c>
      <c r="B64" t="s">
        <v>1</v>
      </c>
      <c r="C64" t="s">
        <v>18</v>
      </c>
    </row>
    <row r="65" spans="1:3" x14ac:dyDescent="0.3">
      <c r="A65" t="s">
        <v>40</v>
      </c>
      <c r="B65" t="s">
        <v>1</v>
      </c>
      <c r="C65" t="s">
        <v>18</v>
      </c>
    </row>
    <row r="66" spans="1:3" x14ac:dyDescent="0.3">
      <c r="A66" t="s">
        <v>3</v>
      </c>
      <c r="B66" t="s">
        <v>1</v>
      </c>
      <c r="C66" t="s">
        <v>18</v>
      </c>
    </row>
    <row r="67" spans="1:3" x14ac:dyDescent="0.3">
      <c r="A67" t="s">
        <v>12</v>
      </c>
      <c r="B67" t="s">
        <v>1</v>
      </c>
      <c r="C67" t="s">
        <v>18</v>
      </c>
    </row>
  </sheetData>
  <autoFilter ref="A1:C1" xr:uid="{5556B579-3B2B-44EA-8B64-D58DFFF1F0A8}">
    <sortState xmlns:xlrd2="http://schemas.microsoft.com/office/spreadsheetml/2017/richdata2" ref="A2:C75">
      <sortCondition ref="A1"/>
    </sortState>
  </autoFilter>
  <pageMargins left="0.7" right="0.7" top="0.75" bottom="0.75" header="0.3" footer="0.3"/>
  <customProperties>
    <customPr name="_pios_id" r:id="rId1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15E64-A365-4676-AB1D-6D57F226E9C3}">
  <dimension ref="A1:B86"/>
  <sheetViews>
    <sheetView topLeftCell="A50" workbookViewId="0">
      <selection activeCell="B67" sqref="B67"/>
    </sheetView>
  </sheetViews>
  <sheetFormatPr defaultRowHeight="14.4" x14ac:dyDescent="0.3"/>
  <cols>
    <col min="1" max="1" width="22.109375" bestFit="1" customWidth="1"/>
  </cols>
  <sheetData>
    <row r="1" spans="1:2" x14ac:dyDescent="0.3">
      <c r="A1" t="s">
        <v>123</v>
      </c>
      <c r="B1" t="s">
        <v>0</v>
      </c>
    </row>
    <row r="2" spans="1:2" x14ac:dyDescent="0.3">
      <c r="A2" t="s">
        <v>124</v>
      </c>
      <c r="B2" t="s">
        <v>3</v>
      </c>
    </row>
    <row r="3" spans="1:2" x14ac:dyDescent="0.3">
      <c r="A3" t="s">
        <v>125</v>
      </c>
      <c r="B3" t="s">
        <v>3</v>
      </c>
    </row>
    <row r="4" spans="1:2" x14ac:dyDescent="0.3">
      <c r="A4" t="s">
        <v>126</v>
      </c>
      <c r="B4" t="str">
        <f>Lijst!A57</f>
        <v>school Bram</v>
      </c>
    </row>
    <row r="5" spans="1:2" x14ac:dyDescent="0.3">
      <c r="A5" t="s">
        <v>127</v>
      </c>
      <c r="B5" t="s">
        <v>62</v>
      </c>
    </row>
    <row r="6" spans="1:2" x14ac:dyDescent="0.3">
      <c r="A6" t="s">
        <v>128</v>
      </c>
      <c r="B6" t="s">
        <v>61</v>
      </c>
    </row>
    <row r="7" spans="1:2" x14ac:dyDescent="0.3">
      <c r="A7" t="s">
        <v>129</v>
      </c>
      <c r="B7" t="str">
        <f>Lijst!A45</f>
        <v>Louis/Vis</v>
      </c>
    </row>
    <row r="8" spans="1:2" x14ac:dyDescent="0.3">
      <c r="A8" t="s">
        <v>130</v>
      </c>
      <c r="B8" t="str">
        <f>Lijst!A47</f>
        <v>molecule</v>
      </c>
    </row>
    <row r="9" spans="1:2" x14ac:dyDescent="0.3">
      <c r="A9" t="s">
        <v>131</v>
      </c>
      <c r="B9" t="str">
        <f>Lijst!A42</f>
        <v>Laadbeurt</v>
      </c>
    </row>
    <row r="10" spans="1:2" x14ac:dyDescent="0.3">
      <c r="A10" t="s">
        <v>743</v>
      </c>
      <c r="B10" t="str">
        <f>Lijst!A34</f>
        <v>Inkomsten Loon</v>
      </c>
    </row>
    <row r="11" spans="1:2" x14ac:dyDescent="0.3">
      <c r="A11" t="s">
        <v>746</v>
      </c>
      <c r="B11" t="str">
        <f>Lijst!A42</f>
        <v>Laadbeurt</v>
      </c>
    </row>
    <row r="12" spans="1:2" x14ac:dyDescent="0.3">
      <c r="A12" t="s">
        <v>758</v>
      </c>
      <c r="B12" t="s">
        <v>1030</v>
      </c>
    </row>
    <row r="13" spans="1:2" x14ac:dyDescent="0.3">
      <c r="A13" t="s">
        <v>747</v>
      </c>
      <c r="B13" t="str">
        <f>Lijst!A34</f>
        <v>Inkomsten Loon</v>
      </c>
    </row>
    <row r="14" spans="1:2" x14ac:dyDescent="0.3">
      <c r="A14" t="s">
        <v>748</v>
      </c>
      <c r="B14" t="str">
        <f>B2</f>
        <v>voeding</v>
      </c>
    </row>
    <row r="15" spans="1:2" x14ac:dyDescent="0.3">
      <c r="A15" t="s">
        <v>749</v>
      </c>
      <c r="B15" t="str">
        <f>Lijst!A38</f>
        <v>kledij</v>
      </c>
    </row>
    <row r="16" spans="1:2" x14ac:dyDescent="0.3">
      <c r="A16" t="s">
        <v>750</v>
      </c>
      <c r="B16" t="str">
        <f>Lijst!A55</f>
        <v>restaurant</v>
      </c>
    </row>
    <row r="17" spans="1:2" x14ac:dyDescent="0.3">
      <c r="A17" t="s">
        <v>751</v>
      </c>
      <c r="B17" t="str">
        <f>Lijst!A60</f>
        <v>Telenet</v>
      </c>
    </row>
    <row r="18" spans="1:2" x14ac:dyDescent="0.3">
      <c r="A18" t="s">
        <v>752</v>
      </c>
      <c r="B18" t="str">
        <f>Lijst!A44</f>
        <v>Leasing Auto</v>
      </c>
    </row>
    <row r="19" spans="1:2" x14ac:dyDescent="0.3">
      <c r="A19" t="s">
        <v>753</v>
      </c>
      <c r="B19" t="str">
        <f>Lijst!A24</f>
        <v>EuroShop</v>
      </c>
    </row>
    <row r="20" spans="1:2" x14ac:dyDescent="0.3">
      <c r="A20" t="s">
        <v>754</v>
      </c>
      <c r="B20" t="str">
        <f>B7</f>
        <v>Louis/Vis</v>
      </c>
    </row>
    <row r="21" spans="1:2" x14ac:dyDescent="0.3">
      <c r="A21" t="s">
        <v>755</v>
      </c>
      <c r="B21" t="str">
        <f>B15</f>
        <v>kledij</v>
      </c>
    </row>
    <row r="22" spans="1:2" x14ac:dyDescent="0.3">
      <c r="A22" t="s">
        <v>756</v>
      </c>
      <c r="B22" t="str">
        <f>B21</f>
        <v>kledij</v>
      </c>
    </row>
    <row r="23" spans="1:2" x14ac:dyDescent="0.3">
      <c r="A23" t="s">
        <v>757</v>
      </c>
      <c r="B23" t="str">
        <f>Trefwoorden!B21</f>
        <v>kledij</v>
      </c>
    </row>
    <row r="24" spans="1:2" x14ac:dyDescent="0.3">
      <c r="A24" t="s">
        <v>759</v>
      </c>
      <c r="B24" t="s">
        <v>52</v>
      </c>
    </row>
    <row r="25" spans="1:2" x14ac:dyDescent="0.3">
      <c r="A25" t="s">
        <v>760</v>
      </c>
      <c r="B25" t="str">
        <f>Lijst!A51</f>
        <v>Ouders Bram</v>
      </c>
    </row>
    <row r="26" spans="1:2" x14ac:dyDescent="0.3">
      <c r="A26" t="s">
        <v>761</v>
      </c>
      <c r="B26" t="str">
        <f>Lijst!A58</f>
        <v>standaardboekhandel</v>
      </c>
    </row>
    <row r="27" spans="1:2" x14ac:dyDescent="0.3">
      <c r="A27" t="s">
        <v>762</v>
      </c>
      <c r="B27" t="str">
        <f>Lijst!A4</f>
        <v>Allerlei</v>
      </c>
    </row>
    <row r="28" spans="1:2" x14ac:dyDescent="0.3">
      <c r="A28" t="s">
        <v>763</v>
      </c>
      <c r="B28" t="str">
        <f>Lijst!A41</f>
        <v>kruidvat</v>
      </c>
    </row>
    <row r="29" spans="1:2" x14ac:dyDescent="0.3">
      <c r="A29" t="s">
        <v>764</v>
      </c>
      <c r="B29" t="s">
        <v>3</v>
      </c>
    </row>
    <row r="30" spans="1:2" x14ac:dyDescent="0.3">
      <c r="A30" t="s">
        <v>765</v>
      </c>
      <c r="B30" t="str">
        <f>B27</f>
        <v>Allerlei</v>
      </c>
    </row>
    <row r="31" spans="1:2" x14ac:dyDescent="0.3">
      <c r="A31" t="s">
        <v>766</v>
      </c>
      <c r="B31" t="str">
        <f>B7</f>
        <v>Louis/Vis</v>
      </c>
    </row>
    <row r="32" spans="1:2" x14ac:dyDescent="0.3">
      <c r="A32" t="s">
        <v>767</v>
      </c>
      <c r="B32" t="str">
        <f>B16</f>
        <v>restaurant</v>
      </c>
    </row>
    <row r="33" spans="1:2" x14ac:dyDescent="0.3">
      <c r="A33" t="s">
        <v>28</v>
      </c>
      <c r="B33" t="s">
        <v>28</v>
      </c>
    </row>
    <row r="34" spans="1:2" x14ac:dyDescent="0.3">
      <c r="A34">
        <v>4411</v>
      </c>
      <c r="B34" t="str">
        <f>Lijst!A52</f>
        <v>Parkeren</v>
      </c>
    </row>
    <row r="35" spans="1:2" x14ac:dyDescent="0.3">
      <c r="A35" t="s">
        <v>768</v>
      </c>
      <c r="B35" t="str">
        <f>Lijst!A27</f>
        <v>Gezondheid</v>
      </c>
    </row>
    <row r="36" spans="1:2" x14ac:dyDescent="0.3">
      <c r="A36" t="s">
        <v>769</v>
      </c>
      <c r="B36" t="str">
        <f>Lijst!A6</f>
        <v>automaat De Lijn</v>
      </c>
    </row>
    <row r="37" spans="1:2" x14ac:dyDescent="0.3">
      <c r="A37" t="s">
        <v>770</v>
      </c>
      <c r="B37" t="str">
        <f>B29</f>
        <v>voeding</v>
      </c>
    </row>
    <row r="38" spans="1:2" x14ac:dyDescent="0.3">
      <c r="A38" t="s">
        <v>771</v>
      </c>
      <c r="B38" t="str">
        <f>B37</f>
        <v>voeding</v>
      </c>
    </row>
    <row r="39" spans="1:2" x14ac:dyDescent="0.3">
      <c r="A39" t="s">
        <v>772</v>
      </c>
      <c r="B39" t="str">
        <f>Lijst!A28</f>
        <v>GSM Bram</v>
      </c>
    </row>
    <row r="40" spans="1:2" x14ac:dyDescent="0.3">
      <c r="A40" t="s">
        <v>773</v>
      </c>
      <c r="B40" t="str">
        <f>B31</f>
        <v>Louis/Vis</v>
      </c>
    </row>
    <row r="41" spans="1:2" x14ac:dyDescent="0.3">
      <c r="A41" t="s">
        <v>774</v>
      </c>
      <c r="B41" t="str">
        <f>Lijst!A17</f>
        <v>Coolblue</v>
      </c>
    </row>
    <row r="42" spans="1:2" x14ac:dyDescent="0.3">
      <c r="A42" t="s">
        <v>775</v>
      </c>
      <c r="B42" t="str">
        <f>B38</f>
        <v>voeding</v>
      </c>
    </row>
    <row r="43" spans="1:2" x14ac:dyDescent="0.3">
      <c r="A43" t="s">
        <v>776</v>
      </c>
      <c r="B43" t="str">
        <f>B35</f>
        <v>Gezondheid</v>
      </c>
    </row>
    <row r="44" spans="1:2" x14ac:dyDescent="0.3">
      <c r="A44" t="s">
        <v>777</v>
      </c>
      <c r="B44" t="str">
        <f>B38</f>
        <v>voeding</v>
      </c>
    </row>
    <row r="45" spans="1:2" x14ac:dyDescent="0.3">
      <c r="A45" t="s">
        <v>778</v>
      </c>
      <c r="B45" t="str">
        <f>B44</f>
        <v>voeding</v>
      </c>
    </row>
    <row r="46" spans="1:2" x14ac:dyDescent="0.3">
      <c r="A46" t="s">
        <v>58</v>
      </c>
      <c r="B46" t="str">
        <f>Lijst!A21</f>
        <v>DPG</v>
      </c>
    </row>
    <row r="47" spans="1:2" x14ac:dyDescent="0.3">
      <c r="A47" t="s">
        <v>779</v>
      </c>
      <c r="B47" t="str">
        <f>B32</f>
        <v>restaurant</v>
      </c>
    </row>
    <row r="48" spans="1:2" x14ac:dyDescent="0.3">
      <c r="A48" t="s">
        <v>780</v>
      </c>
      <c r="B48" t="str">
        <f>B42</f>
        <v>voeding</v>
      </c>
    </row>
    <row r="49" spans="1:2" x14ac:dyDescent="0.3">
      <c r="A49" t="s">
        <v>781</v>
      </c>
      <c r="B49" t="str">
        <f>Lijst!A30</f>
        <v>Hema</v>
      </c>
    </row>
    <row r="50" spans="1:2" x14ac:dyDescent="0.3">
      <c r="A50" t="s">
        <v>782</v>
      </c>
      <c r="B50" t="str">
        <f>Lijst!A53</f>
        <v>pensioensparen</v>
      </c>
    </row>
    <row r="51" spans="1:2" x14ac:dyDescent="0.3">
      <c r="A51" t="s">
        <v>783</v>
      </c>
      <c r="B51" t="str">
        <f>Lijst!A15</f>
        <v>Cardif</v>
      </c>
    </row>
    <row r="52" spans="1:2" x14ac:dyDescent="0.3">
      <c r="A52" t="s">
        <v>784</v>
      </c>
      <c r="B52" t="str">
        <f>B47</f>
        <v>restaurant</v>
      </c>
    </row>
    <row r="53" spans="1:2" x14ac:dyDescent="0.3">
      <c r="A53" t="s">
        <v>785</v>
      </c>
      <c r="B53" t="str">
        <f>Lijst!A59</f>
        <v>Streamz</v>
      </c>
    </row>
    <row r="54" spans="1:2" x14ac:dyDescent="0.3">
      <c r="A54" t="s">
        <v>786</v>
      </c>
      <c r="B54" t="s">
        <v>13</v>
      </c>
    </row>
    <row r="55" spans="1:2" x14ac:dyDescent="0.3">
      <c r="A55" t="s">
        <v>787</v>
      </c>
      <c r="B55" t="str">
        <f>Lijst!A36</f>
        <v>kapster</v>
      </c>
    </row>
    <row r="56" spans="1:2" x14ac:dyDescent="0.3">
      <c r="A56" t="s">
        <v>788</v>
      </c>
      <c r="B56" t="s">
        <v>789</v>
      </c>
    </row>
    <row r="57" spans="1:2" x14ac:dyDescent="0.3">
      <c r="A57" t="s">
        <v>790</v>
      </c>
      <c r="B57" t="str">
        <f>B47</f>
        <v>restaurant</v>
      </c>
    </row>
    <row r="58" spans="1:2" x14ac:dyDescent="0.3">
      <c r="A58" t="s">
        <v>791</v>
      </c>
      <c r="B58" t="str">
        <f>Lijst!A23</f>
        <v>Euromex</v>
      </c>
    </row>
    <row r="59" spans="1:2" x14ac:dyDescent="0.3">
      <c r="A59" t="s">
        <v>792</v>
      </c>
      <c r="B59" t="s">
        <v>38</v>
      </c>
    </row>
    <row r="60" spans="1:2" x14ac:dyDescent="0.3">
      <c r="A60" t="s">
        <v>793</v>
      </c>
      <c r="B60" t="s">
        <v>38</v>
      </c>
    </row>
    <row r="61" spans="1:2" x14ac:dyDescent="0.3">
      <c r="A61" t="s">
        <v>794</v>
      </c>
      <c r="B61" t="str">
        <f>B48</f>
        <v>voeding</v>
      </c>
    </row>
    <row r="62" spans="1:2" x14ac:dyDescent="0.3">
      <c r="A62" t="s">
        <v>795</v>
      </c>
      <c r="B62" t="str">
        <f>Lijst!A43</f>
        <v>Laserontharing</v>
      </c>
    </row>
    <row r="63" spans="1:2" x14ac:dyDescent="0.3">
      <c r="A63" t="s">
        <v>796</v>
      </c>
      <c r="B63" t="str">
        <f>Lijst!A26</f>
        <v>gas/elektriciteit</v>
      </c>
    </row>
    <row r="64" spans="1:2" x14ac:dyDescent="0.3">
      <c r="A64" t="s">
        <v>797</v>
      </c>
      <c r="B64" t="str">
        <f>B61</f>
        <v>voeding</v>
      </c>
    </row>
    <row r="65" spans="1:2" x14ac:dyDescent="0.3">
      <c r="A65" t="s">
        <v>798</v>
      </c>
      <c r="B65" t="str">
        <f>Lijst!A14</f>
        <v>car wash</v>
      </c>
    </row>
    <row r="66" spans="1:2" x14ac:dyDescent="0.3">
      <c r="A66" t="s">
        <v>799</v>
      </c>
      <c r="B66" t="str">
        <f>Lijst!A16</f>
        <v>Hospitalisatie</v>
      </c>
    </row>
    <row r="67" spans="1:2" x14ac:dyDescent="0.3">
      <c r="A67" t="s">
        <v>800</v>
      </c>
      <c r="B67" t="str">
        <f>Lijst!A12</f>
        <v>Brico</v>
      </c>
    </row>
    <row r="68" spans="1:2" x14ac:dyDescent="0.3">
      <c r="A68" t="s">
        <v>63</v>
      </c>
      <c r="B68" t="s">
        <v>63</v>
      </c>
    </row>
    <row r="69" spans="1:2" x14ac:dyDescent="0.3">
      <c r="A69" t="s">
        <v>801</v>
      </c>
      <c r="B69" t="str">
        <f>B52</f>
        <v>restaurant</v>
      </c>
    </row>
    <row r="70" spans="1:2" x14ac:dyDescent="0.3">
      <c r="A70" t="s">
        <v>802</v>
      </c>
      <c r="B70" t="s">
        <v>3</v>
      </c>
    </row>
    <row r="71" spans="1:2" x14ac:dyDescent="0.3">
      <c r="A71" t="s">
        <v>803</v>
      </c>
      <c r="B71" t="s">
        <v>13</v>
      </c>
    </row>
    <row r="72" spans="1:2" x14ac:dyDescent="0.3">
      <c r="A72" t="s">
        <v>804</v>
      </c>
      <c r="B72" t="s">
        <v>3</v>
      </c>
    </row>
    <row r="73" spans="1:2" x14ac:dyDescent="0.3">
      <c r="A73" t="s">
        <v>805</v>
      </c>
      <c r="B73" t="s">
        <v>13</v>
      </c>
    </row>
    <row r="74" spans="1:2" x14ac:dyDescent="0.3">
      <c r="A74" t="s">
        <v>806</v>
      </c>
      <c r="B74" t="str">
        <f>B43</f>
        <v>Gezondheid</v>
      </c>
    </row>
    <row r="75" spans="1:2" x14ac:dyDescent="0.3">
      <c r="A75" t="s">
        <v>807</v>
      </c>
      <c r="B75" t="str">
        <f>B60</f>
        <v>vakbond</v>
      </c>
    </row>
    <row r="76" spans="1:2" x14ac:dyDescent="0.3">
      <c r="A76" t="s">
        <v>808</v>
      </c>
      <c r="B76" t="str">
        <f>B69</f>
        <v>restaurant</v>
      </c>
    </row>
    <row r="77" spans="1:2" x14ac:dyDescent="0.3">
      <c r="A77" t="s">
        <v>809</v>
      </c>
      <c r="B77" t="s">
        <v>3</v>
      </c>
    </row>
    <row r="78" spans="1:2" x14ac:dyDescent="0.3">
      <c r="A78" t="s">
        <v>810</v>
      </c>
      <c r="B78" t="str">
        <f>Lijst!A33</f>
        <v>Ikea</v>
      </c>
    </row>
    <row r="79" spans="1:2" x14ac:dyDescent="0.3">
      <c r="A79" t="s">
        <v>1024</v>
      </c>
      <c r="B79" t="s">
        <v>3</v>
      </c>
    </row>
    <row r="80" spans="1:2" x14ac:dyDescent="0.3">
      <c r="A80" t="s">
        <v>1025</v>
      </c>
      <c r="B80" t="s">
        <v>13</v>
      </c>
    </row>
    <row r="81" spans="1:2" x14ac:dyDescent="0.3">
      <c r="A81" t="s">
        <v>1026</v>
      </c>
      <c r="B81" t="s">
        <v>51</v>
      </c>
    </row>
    <row r="82" spans="1:2" x14ac:dyDescent="0.3">
      <c r="A82" t="s">
        <v>1027</v>
      </c>
      <c r="B82" t="s">
        <v>3</v>
      </c>
    </row>
    <row r="83" spans="1:2" x14ac:dyDescent="0.3">
      <c r="A83" t="s">
        <v>1028</v>
      </c>
      <c r="B83" t="s">
        <v>3</v>
      </c>
    </row>
    <row r="84" spans="1:2" x14ac:dyDescent="0.3">
      <c r="A84" t="s">
        <v>1029</v>
      </c>
      <c r="B84" t="s">
        <v>3</v>
      </c>
    </row>
    <row r="85" spans="1:2" x14ac:dyDescent="0.3">
      <c r="A85" t="s">
        <v>1143</v>
      </c>
      <c r="B85" t="str">
        <f>B7</f>
        <v>Louis/Vis</v>
      </c>
    </row>
    <row r="86" spans="1:2" x14ac:dyDescent="0.3">
      <c r="A86" t="s">
        <v>1144</v>
      </c>
      <c r="B86" t="s">
        <v>3</v>
      </c>
    </row>
  </sheetData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8</vt:i4>
      </vt:variant>
      <vt:variant>
        <vt:lpstr>Benoemde bereiken</vt:lpstr>
      </vt:variant>
      <vt:variant>
        <vt:i4>1</vt:i4>
      </vt:variant>
    </vt:vector>
  </HeadingPairs>
  <TitlesOfParts>
    <vt:vector size="9" baseType="lpstr">
      <vt:lpstr>Dashboard</vt:lpstr>
      <vt:lpstr>Budgetten</vt:lpstr>
      <vt:lpstr>Score</vt:lpstr>
      <vt:lpstr>Kredietscore</vt:lpstr>
      <vt:lpstr>Data</vt:lpstr>
      <vt:lpstr>Nutsvoorziening</vt:lpstr>
      <vt:lpstr>Lijst</vt:lpstr>
      <vt:lpstr>Trefwoorden</vt:lpstr>
      <vt:lpstr>zoeklijst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Christoff Rotty</dc:creator>
  <cp:lastModifiedBy>Christoff Rotty</cp:lastModifiedBy>
  <dcterms:created xsi:type="dcterms:W3CDTF">2025-07-17T17:59:24Z</dcterms:created>
  <dcterms:modified xsi:type="dcterms:W3CDTF">2025-08-06T16:28:45Z</dcterms:modified>
</cp:coreProperties>
</file>