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hidePivotFieldList="1" defaultThemeVersion="124226"/>
  <mc:AlternateContent xmlns:mc="http://schemas.openxmlformats.org/markup-compatibility/2006">
    <mc:Choice Requires="x15">
      <x15ac:absPath xmlns:x15ac="http://schemas.microsoft.com/office/spreadsheetml/2010/11/ac" url="T:\Web\Gambling\Statistics - March 2020\Updates\"/>
    </mc:Choice>
  </mc:AlternateContent>
  <xr:revisionPtr revIDLastSave="0" documentId="8_{2B0A624E-5F35-4F3A-94F2-58A9D70E690F}" xr6:coauthVersionLast="41" xr6:coauthVersionMax="41" xr10:uidLastSave="{00000000-0000-0000-0000-000000000000}"/>
  <bookViews>
    <workbookView xWindow="3150" yWindow="405" windowWidth="35220" windowHeight="20235" xr2:uid="{00000000-000D-0000-FFFF-FFFF00000000}"/>
  </bookViews>
  <sheets>
    <sheet name="Contents + Directions" sheetId="13" r:id="rId1"/>
    <sheet name="Notes to the tables" sheetId="12" r:id="rId2"/>
    <sheet name="Key stats" sheetId="16" r:id="rId3"/>
    <sheet name="In detail" sheetId="3" r:id="rId4"/>
    <sheet name="Quarterly by TA" sheetId="7" r:id="rId5"/>
    <sheet name="Data" sheetId="1" r:id="rId6"/>
    <sheet name="Control data" sheetId="4" state="hidden" r:id="rId7"/>
    <sheet name="Lookup" sheetId="11" state="hidden" r:id="rId8"/>
  </sheets>
  <definedNames>
    <definedName name="_xlnm._FilterDatabase" localSheetId="5" hidden="1">Data!$A$1:$M$1718</definedName>
    <definedName name="data">OFFSET(Data!$A$1,0,0,COUNTA(Data!$A:$A),13)</definedName>
    <definedName name="NGMP">'Control data'!$S$10</definedName>
    <definedName name="NGMPcurrent">'Control data'!$S$10</definedName>
    <definedName name="_xlnm.Print_Area" localSheetId="0">'Contents + Directions'!$C$1:$Z$73</definedName>
    <definedName name="_xlnm.Print_Area" localSheetId="3">'In detail'!$I$1:$AG$98</definedName>
    <definedName name="_xlnm.Print_Area" localSheetId="2">'Key stats'!$F$2:$U$35</definedName>
    <definedName name="_xlnm.Print_Area" localSheetId="1">'Notes to the tables'!$A$1:$O$31</definedName>
    <definedName name="_xlnm.Print_Area" localSheetId="4">'Quarterly by TA'!$E$1:$K$75</definedName>
    <definedName name="Slicer_Quarter">#N/A</definedName>
    <definedName name="Slicer_Quarter1">#N/A</definedName>
    <definedName name="Slicer_Region">#N/A</definedName>
    <definedName name="Slicer_Region1">#N/A</definedName>
    <definedName name="Slicer_Region2">#N/A</definedName>
    <definedName name="Slicer_TA___final">#N/A</definedName>
    <definedName name="Slicer_TA___final1">#N/A</definedName>
    <definedName name="Slicer_TA___final2">#N/A</definedName>
    <definedName name="Slicer_Year">#N/A</definedName>
    <definedName name="trend">OFFSET('Control data'!$AU$10,0,0,COUNTA('Control data'!$AU$10:$AU$100)-1,1)</definedName>
    <definedName name="trendgmp">OFFSET('Control data'!$AV$10,0,0,COUNTA('Control data'!$AV$10:$AV$100)-1,1)</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4" i="4" l="1"/>
  <c r="AK22" i="4"/>
  <c r="I8" i="16" l="1"/>
  <c r="AK23" i="4"/>
  <c r="AK21" i="4"/>
  <c r="AK20" i="4"/>
  <c r="AK19" i="4"/>
  <c r="AK18" i="4"/>
  <c r="AK17" i="4"/>
  <c r="AK16" i="4"/>
  <c r="AK15" i="4"/>
  <c r="AK14" i="4"/>
  <c r="AK13" i="4"/>
  <c r="AK12" i="4"/>
  <c r="AK11" i="4"/>
  <c r="AK10" i="4"/>
  <c r="AN24" i="4" l="1"/>
  <c r="AM23" i="4"/>
  <c r="AM24" i="4"/>
  <c r="AN14" i="4"/>
  <c r="AN19" i="4"/>
  <c r="AN23" i="4"/>
  <c r="AN16" i="4"/>
  <c r="AN20" i="4"/>
  <c r="AN13" i="4"/>
  <c r="AN17" i="4"/>
  <c r="AN21" i="4"/>
  <c r="AN18" i="4"/>
  <c r="AN22" i="4"/>
  <c r="AN15" i="4"/>
  <c r="AM13" i="4"/>
  <c r="AL17" i="4"/>
  <c r="AM21" i="4"/>
  <c r="AM14" i="4"/>
  <c r="AM18" i="4"/>
  <c r="AM22" i="4"/>
  <c r="AL21" i="4"/>
  <c r="AL11" i="4"/>
  <c r="AM11" i="4" s="1"/>
  <c r="AM15" i="4"/>
  <c r="AM19" i="4"/>
  <c r="AL24" i="4"/>
  <c r="AL12" i="4"/>
  <c r="AL16" i="4"/>
  <c r="AL20" i="4"/>
  <c r="AL13" i="4"/>
  <c r="AM17" i="4"/>
  <c r="AL14" i="4"/>
  <c r="AL18" i="4"/>
  <c r="AL22" i="4"/>
  <c r="AM20" i="4"/>
  <c r="AM16" i="4"/>
  <c r="AM12" i="4"/>
  <c r="AL15" i="4"/>
  <c r="AL19" i="4"/>
  <c r="AL23" i="4"/>
  <c r="J23" i="16" l="1"/>
  <c r="J22" i="16"/>
  <c r="I23" i="16"/>
  <c r="I22" i="16"/>
  <c r="I9" i="16"/>
  <c r="T4" i="16"/>
  <c r="J24" i="16" l="1"/>
  <c r="J25" i="16" s="1"/>
  <c r="I24" i="16"/>
  <c r="I25" i="16" s="1"/>
  <c r="I10" i="16"/>
  <c r="I11" i="16" s="1"/>
  <c r="B41" i="4"/>
  <c r="C41" i="4" s="1"/>
  <c r="C25" i="4" l="1"/>
  <c r="C26" i="4"/>
  <c r="H27" i="16" l="1"/>
  <c r="K6" i="3"/>
  <c r="O4" i="16" l="1"/>
  <c r="K4" i="3"/>
  <c r="O3" i="16" l="1"/>
  <c r="W7" i="3"/>
  <c r="C22" i="4" s="1"/>
  <c r="W8" i="3"/>
  <c r="D23" i="4" s="1"/>
  <c r="I30" i="4"/>
  <c r="P6" i="4" l="1"/>
  <c r="T8" i="3"/>
  <c r="U2" i="3" s="1"/>
  <c r="T7" i="3"/>
  <c r="C23" i="4"/>
  <c r="C24" i="4" s="1"/>
  <c r="P7" i="4"/>
  <c r="CE9" i="4"/>
  <c r="BU11" i="4"/>
  <c r="I35" i="4"/>
  <c r="D35" i="4"/>
  <c r="J2" i="3"/>
  <c r="D22" i="4"/>
  <c r="C20" i="4"/>
  <c r="P13" i="4"/>
  <c r="AA8" i="3"/>
  <c r="X7" i="3"/>
  <c r="X8" i="3"/>
  <c r="X3" i="3"/>
  <c r="CF9" i="4"/>
  <c r="AD3" i="3"/>
  <c r="I32" i="4"/>
  <c r="S6" i="4"/>
  <c r="BZ11" i="4"/>
  <c r="AA3" i="3"/>
  <c r="S7" i="4"/>
  <c r="AA7" i="3"/>
  <c r="AD8" i="3"/>
  <c r="S13" i="4"/>
  <c r="AD7" i="3"/>
  <c r="B4" i="4" l="1"/>
  <c r="AA9" i="3"/>
  <c r="D32" i="4" s="1"/>
  <c r="AB8" i="3"/>
  <c r="Y8" i="3"/>
  <c r="X9" i="3"/>
  <c r="Y9" i="3" s="1"/>
  <c r="E29" i="4" s="1"/>
  <c r="C29" i="4" s="1"/>
  <c r="AD9" i="3"/>
  <c r="D33" i="4" s="1"/>
  <c r="AE8" i="3"/>
  <c r="H32" i="4"/>
  <c r="D36" i="4"/>
  <c r="D37" i="4" s="1"/>
  <c r="I36" i="4"/>
  <c r="I37" i="4" s="1"/>
  <c r="CE8" i="4"/>
  <c r="BU10" i="4"/>
  <c r="P14" i="4"/>
  <c r="P8" i="4"/>
  <c r="I33" i="4"/>
  <c r="BX11" i="4"/>
  <c r="Q13" i="4"/>
  <c r="Q7" i="4"/>
  <c r="CF8" i="4"/>
  <c r="BW10" i="4"/>
  <c r="BW11" i="4"/>
  <c r="Q6" i="4"/>
  <c r="BV11" i="4"/>
  <c r="I29" i="4"/>
  <c r="BY11" i="4"/>
  <c r="S14" i="4"/>
  <c r="S8" i="4"/>
  <c r="H33" i="4" l="1"/>
  <c r="I31" i="4"/>
  <c r="J31" i="4" s="1"/>
  <c r="H31" i="4" s="1"/>
  <c r="K49" i="3"/>
  <c r="D29" i="4"/>
  <c r="AB9" i="3"/>
  <c r="E32" i="4" s="1"/>
  <c r="C32" i="4" s="1"/>
  <c r="AE9" i="3"/>
  <c r="E33" i="4" s="1"/>
  <c r="C33" i="4" s="1"/>
  <c r="C38" i="4"/>
  <c r="E35" i="4"/>
  <c r="U12" i="3" s="1"/>
  <c r="C37" i="4"/>
  <c r="J35" i="4"/>
  <c r="H37" i="4"/>
  <c r="P15" i="4"/>
  <c r="P9" i="4"/>
  <c r="BY10" i="4"/>
  <c r="Q14" i="4"/>
  <c r="BX10" i="4"/>
  <c r="BV10" i="4"/>
  <c r="BZ10" i="4"/>
  <c r="Q8" i="4"/>
  <c r="S9" i="4"/>
  <c r="S15" i="4"/>
  <c r="B7" i="4" l="1"/>
  <c r="K52" i="3" s="1"/>
  <c r="H38" i="4"/>
  <c r="B11" i="4" s="1"/>
  <c r="K54" i="3" s="1"/>
  <c r="B14" i="4"/>
  <c r="S10" i="4"/>
  <c r="P16" i="4"/>
  <c r="B8" i="4"/>
  <c r="K53" i="3" s="1"/>
  <c r="B13" i="4"/>
  <c r="Q16" i="4"/>
  <c r="Q15" i="4"/>
  <c r="Q9" i="4"/>
  <c r="Q10" i="4" l="1"/>
  <c r="K55" i="3"/>
  <c r="K57" i="3"/>
  <c r="K56" i="3"/>
  <c r="Q17" i="4"/>
  <c r="U3" i="3"/>
  <c r="S16" i="4"/>
  <c r="U7" i="3" l="1"/>
  <c r="U8" i="3"/>
  <c r="V8" i="3" s="1"/>
  <c r="S17" i="4"/>
  <c r="T10" i="4" s="1"/>
  <c r="R10" i="4"/>
  <c r="U9" i="3" l="1"/>
  <c r="D30" i="4" s="1"/>
  <c r="V9" i="3" l="1"/>
  <c r="E30" i="4" s="1"/>
  <c r="C30" i="4" s="1"/>
  <c r="B6" i="4" s="1"/>
  <c r="K51" i="3" s="1"/>
  <c r="AK25" i="4"/>
  <c r="AN25" i="4" s="1"/>
  <c r="AM25" i="4" l="1"/>
  <c r="AL25" i="4"/>
  <c r="AK26" i="4"/>
  <c r="AM26" i="4" s="1"/>
  <c r="AL26" i="4" l="1"/>
  <c r="AN26" i="4"/>
  <c r="AK28" i="4" l="1"/>
  <c r="AK29" i="4" s="1"/>
  <c r="AM29" i="4" s="1"/>
  <c r="AK27" i="4"/>
  <c r="AN28" i="4" s="1"/>
  <c r="AM27" i="4" l="1"/>
  <c r="AL28" i="4"/>
  <c r="AL29" i="4"/>
  <c r="D31" i="4" s="1"/>
  <c r="C31" i="4" s="1"/>
  <c r="B5" i="4" s="1"/>
  <c r="K50" i="3" s="1"/>
  <c r="AN29" i="4"/>
  <c r="J9" i="16" s="1"/>
  <c r="AL27" i="4"/>
  <c r="AN27" i="4"/>
  <c r="J8" i="16" s="1"/>
  <c r="AM28" i="4"/>
  <c r="J10" i="16" l="1"/>
  <c r="J11" i="16" s="1"/>
  <c r="H13" i="16" s="1"/>
</calcChain>
</file>

<file path=xl/sharedStrings.xml><?xml version="1.0" encoding="utf-8"?>
<sst xmlns="http://schemas.openxmlformats.org/spreadsheetml/2006/main" count="6081" uniqueCount="385">
  <si>
    <t>Gaming Machines Statistics Dashboard</t>
  </si>
  <si>
    <t>Territorial Authority</t>
  </si>
  <si>
    <t>(All)</t>
  </si>
  <si>
    <t>TA</t>
  </si>
  <si>
    <t>Region</t>
  </si>
  <si>
    <t>Quarter</t>
  </si>
  <si>
    <t>GMP ($)</t>
  </si>
  <si>
    <t># of venues</t>
  </si>
  <si>
    <t># of EGMs</t>
  </si>
  <si>
    <t>Difference</t>
  </si>
  <si>
    <t>Grand Total</t>
  </si>
  <si>
    <t>Year</t>
  </si>
  <si>
    <t>TA - final</t>
  </si>
  <si>
    <t>PALMERSTON NORTH CITY</t>
  </si>
  <si>
    <t>BULLER DISTRICT</t>
  </si>
  <si>
    <t>West Coast</t>
  </si>
  <si>
    <t>AUCKLAND CITY</t>
  </si>
  <si>
    <t>SOUTH WAIKATO DISTRICT</t>
  </si>
  <si>
    <t>Waikato</t>
  </si>
  <si>
    <t>PORIRUA CITY</t>
  </si>
  <si>
    <t>Wellington</t>
  </si>
  <si>
    <t>CHATHAM ISLANDS DISTRICT</t>
  </si>
  <si>
    <t>Canterbury</t>
  </si>
  <si>
    <t>MARLBOROUGH DISTRICT</t>
  </si>
  <si>
    <t>Marlborough</t>
  </si>
  <si>
    <t>NORTH SHORE CITY</t>
  </si>
  <si>
    <t>NEW PLYMOUTH DISTRICT</t>
  </si>
  <si>
    <t>Taranaki</t>
  </si>
  <si>
    <t>DUNEDIN CITY</t>
  </si>
  <si>
    <t>Otago</t>
  </si>
  <si>
    <t>UPPER HUTT CITY</t>
  </si>
  <si>
    <t>Auckland</t>
  </si>
  <si>
    <t>LOWER HUTT CITY</t>
  </si>
  <si>
    <t>WELLINGTON CITY</t>
  </si>
  <si>
    <t>TAURANGA DISTRICT</t>
  </si>
  <si>
    <t>Bay of Plenty</t>
  </si>
  <si>
    <t>CENTRAL OTAGO DISTRICT</t>
  </si>
  <si>
    <t>THAMES-COROMANDEL DISTRICT</t>
  </si>
  <si>
    <t>Auckland Council - Maungakiekie - Tamaki</t>
  </si>
  <si>
    <t>WAITAKERE CITY</t>
  </si>
  <si>
    <t>Auckland Council - Waitakere Ranges</t>
  </si>
  <si>
    <t>CHRISTCHURCH CITY INCLUDING BANKS PENINSULA WARD</t>
  </si>
  <si>
    <t>CHRISTCHURCH CITY</t>
  </si>
  <si>
    <t>GISBORNE DISTRICT</t>
  </si>
  <si>
    <t>Gisborne</t>
  </si>
  <si>
    <t>HAMILTON CITY</t>
  </si>
  <si>
    <t>FRANKLIN DISTRICT</t>
  </si>
  <si>
    <t>WHANGAREI DISTRICT</t>
  </si>
  <si>
    <t>Northland</t>
  </si>
  <si>
    <t>HOROWHENUA DISTRICT</t>
  </si>
  <si>
    <t>Manawatu-Wanganui</t>
  </si>
  <si>
    <t>WAIKATO DISTRICT</t>
  </si>
  <si>
    <t>TIMARU DISTRICT</t>
  </si>
  <si>
    <t>FAR NORTH DISTRICT</t>
  </si>
  <si>
    <t>WESTERN BAY OF PLENTY DISTRICT</t>
  </si>
  <si>
    <t>STRATFORD DISTRICT</t>
  </si>
  <si>
    <t>Auckland Council - Waiheke</t>
  </si>
  <si>
    <t>INVERCARGILL CITY</t>
  </si>
  <si>
    <t>WAIMAKARIRI DISTRICT</t>
  </si>
  <si>
    <t>WESTLAND DISTRICT</t>
  </si>
  <si>
    <t>TAUPO DISTRICT</t>
  </si>
  <si>
    <t>RUAPEHU DISTRICT</t>
  </si>
  <si>
    <t>WHAKATANE DISTRICT</t>
  </si>
  <si>
    <t>MATAMATA-PIAKO DISTRICT</t>
  </si>
  <si>
    <t>NELSON CITY</t>
  </si>
  <si>
    <t>Southland</t>
  </si>
  <si>
    <t>WANGANUI DISTRICT</t>
  </si>
  <si>
    <t>MACKENZIE DISTRICT</t>
  </si>
  <si>
    <t>WAIPA DISTRICT</t>
  </si>
  <si>
    <t>MASTERTON DISTRICT</t>
  </si>
  <si>
    <t>PAPAKURA DISTRICT</t>
  </si>
  <si>
    <t>OPOTIKI DISTRICT</t>
  </si>
  <si>
    <t>TASMAN DISTRICT</t>
  </si>
  <si>
    <t>Tasman</t>
  </si>
  <si>
    <t>WAIROA DISTRICT</t>
  </si>
  <si>
    <t>Hawkes Bay</t>
  </si>
  <si>
    <t>KAPITI COAST DISTRICT</t>
  </si>
  <si>
    <t>WAIMATE DISTRICT</t>
  </si>
  <si>
    <t>ROTORUA DISTRICT</t>
  </si>
  <si>
    <t>TARARUA DISTRICT</t>
  </si>
  <si>
    <t>GREY DISTRICT</t>
  </si>
  <si>
    <t>SELWYN DISTRICT</t>
  </si>
  <si>
    <t>CARTERTON DISTRICT</t>
  </si>
  <si>
    <t>OTOROHANGA DISTRICT</t>
  </si>
  <si>
    <t>Nelson</t>
  </si>
  <si>
    <t>HASTINGS DISTRICT</t>
  </si>
  <si>
    <t>MANAWATU DISTRICT</t>
  </si>
  <si>
    <t>RODNEY DISTRICT</t>
  </si>
  <si>
    <t>SOUTH TARANAKI DISTRICT</t>
  </si>
  <si>
    <t>WAITAKI DISTRICT</t>
  </si>
  <si>
    <t>ASHBURTON DISTRICT</t>
  </si>
  <si>
    <t>KAIPARA DISTRICT</t>
  </si>
  <si>
    <t>CLUTHA DISTRICT</t>
  </si>
  <si>
    <t>WAITOMO DISTRICT</t>
  </si>
  <si>
    <t>HAURAKI DISTRICT</t>
  </si>
  <si>
    <t>NAPIER CITY</t>
  </si>
  <si>
    <t>Auckland Council - Upper Harbour</t>
  </si>
  <si>
    <t>SOUTHLAND DISTRICT</t>
  </si>
  <si>
    <t>KAIKOURA DISTRICT</t>
  </si>
  <si>
    <t>CENTRAL HAWKE'S BAY DISTRICT</t>
  </si>
  <si>
    <t>KAWERAU DISTRICT</t>
  </si>
  <si>
    <t>RANGITIKEI DISTRICT</t>
  </si>
  <si>
    <t>SOUTH WAIRARAPA DISTRICT</t>
  </si>
  <si>
    <t>GORE DISTRICT</t>
  </si>
  <si>
    <t>HURUNUI DISTRICT</t>
  </si>
  <si>
    <t>QUEENSTOWN-LAKES DISTRICT</t>
  </si>
  <si>
    <t>Dep index</t>
  </si>
  <si>
    <t>Row Labels</t>
  </si>
  <si>
    <t>GMP by quarter</t>
  </si>
  <si>
    <t>GMP by year</t>
  </si>
  <si>
    <t># of venues by quarter</t>
  </si>
  <si>
    <t># of EGMS by quarter</t>
  </si>
  <si>
    <t>sum</t>
  </si>
  <si>
    <t>Count</t>
  </si>
  <si>
    <t xml:space="preserve"># gaming machines by dep </t>
  </si>
  <si>
    <t># venues</t>
  </si>
  <si>
    <t>Dep very low (1-2)</t>
  </si>
  <si>
    <t>Dep medium low (3-4)</t>
  </si>
  <si>
    <t>Dep Medium (5-6)</t>
  </si>
  <si>
    <t>Dep medium high (7-8)</t>
  </si>
  <si>
    <t>Dep High (9-10)</t>
  </si>
  <si>
    <t>Sum of # venues</t>
  </si>
  <si>
    <t>Δ venues</t>
  </si>
  <si>
    <t>Δ EGMs</t>
  </si>
  <si>
    <t>GMP</t>
  </si>
  <si>
    <t># of Gaming Machines</t>
  </si>
  <si>
    <t xml:space="preserve"> # of Gaming Machines</t>
  </si>
  <si>
    <t>Δ GMP ($)</t>
  </si>
  <si>
    <t>Link</t>
  </si>
  <si>
    <t>Auckland Council - Albert - Eden</t>
  </si>
  <si>
    <t>Auckland Council - Devonport - Takapuna</t>
  </si>
  <si>
    <t>Auckland Council - Franklin</t>
  </si>
  <si>
    <t>Auckland Council - Henderson - Massey</t>
  </si>
  <si>
    <t>Auckland Council - Hibiscus and Bays</t>
  </si>
  <si>
    <t>Auckland Council - Howick</t>
  </si>
  <si>
    <t>Auckland Council - Kaipatiki</t>
  </si>
  <si>
    <t>Auckland Council - Mangere - Otahuhu</t>
  </si>
  <si>
    <t>Auckland Council - Manurewa</t>
  </si>
  <si>
    <t>Auckland Council - Orakei</t>
  </si>
  <si>
    <t>Auckland Council - Otara - Papatoetoe</t>
  </si>
  <si>
    <t>Auckland Council - Papakura</t>
  </si>
  <si>
    <t>Auckland Council - Rodney</t>
  </si>
  <si>
    <t>Auckland Council - Waitemata</t>
  </si>
  <si>
    <t>Auckland Council - Whau</t>
  </si>
  <si>
    <t>Commentary</t>
  </si>
  <si>
    <t>Selected</t>
  </si>
  <si>
    <t>Very low</t>
  </si>
  <si>
    <t>Medium low</t>
  </si>
  <si>
    <t>Medium</t>
  </si>
  <si>
    <t>Medium high</t>
  </si>
  <si>
    <t>Very high</t>
  </si>
  <si>
    <t>Selection</t>
  </si>
  <si>
    <t>MANUKAU CITY</t>
  </si>
  <si>
    <t>Auckland Council - Puketapapa</t>
  </si>
  <si>
    <t xml:space="preserve">Auckland Council - Henderson - Massey_x000D_
</t>
  </si>
  <si>
    <t xml:space="preserve">Auckland Council - Hibiscus and Bays_x000D_
</t>
  </si>
  <si>
    <t xml:space="preserve">Auckland Council - Howick_x000D_
</t>
  </si>
  <si>
    <t xml:space="preserve">Auckland Council - Kaipatiki_x000D_
</t>
  </si>
  <si>
    <t xml:space="preserve">Auckland Council - Mangere - Otahuhu_x000D_
</t>
  </si>
  <si>
    <t xml:space="preserve">Auckland Council - Manurewa_x000D_
</t>
  </si>
  <si>
    <t xml:space="preserve">Auckland Council - Maungakiekie - Tamaki_x000D_
</t>
  </si>
  <si>
    <t xml:space="preserve">Auckland Council - Orakei_x000D_
</t>
  </si>
  <si>
    <t xml:space="preserve">Auckland Council - Otara - Papatoetoe_x000D_
</t>
  </si>
  <si>
    <t xml:space="preserve">Auckland Council - Papakura_x000D_
</t>
  </si>
  <si>
    <t xml:space="preserve">Auckland Council - Puketapapa_x000D_
</t>
  </si>
  <si>
    <t xml:space="preserve">Auckland Council - Rodney_x000D_
</t>
  </si>
  <si>
    <t xml:space="preserve">Auckland Council - Upper Harbour_x000D_
</t>
  </si>
  <si>
    <t xml:space="preserve">Auckland Council - Waiheke_x000D_
</t>
  </si>
  <si>
    <t xml:space="preserve">Auckland Council - Waitakere Ranges_x000D_
</t>
  </si>
  <si>
    <t>Christchurch City</t>
  </si>
  <si>
    <t>Christchurch</t>
  </si>
  <si>
    <t>Compare</t>
  </si>
  <si>
    <t>GMP quarterly change</t>
  </si>
  <si>
    <t>GMP Yearly change</t>
  </si>
  <si>
    <t>Venue change</t>
  </si>
  <si>
    <t>EGMs change</t>
  </si>
  <si>
    <t>Compared to</t>
  </si>
  <si>
    <t>Overall</t>
  </si>
  <si>
    <t>Words</t>
  </si>
  <si>
    <t>%</t>
  </si>
  <si>
    <t>Start date</t>
  </si>
  <si>
    <t>End date</t>
  </si>
  <si>
    <t>Trend</t>
  </si>
  <si>
    <t>Change</t>
  </si>
  <si>
    <t>Time period</t>
  </si>
  <si>
    <t>Venue &amp; egms</t>
  </si>
  <si>
    <t>Compared area</t>
  </si>
  <si>
    <t>Same change in EGMS and venues compare</t>
  </si>
  <si>
    <t>Select 1 region or 1 TA to compare. To select national, just unfilter all.</t>
  </si>
  <si>
    <t>GMP per EGM</t>
  </si>
  <si>
    <t>Actual</t>
  </si>
  <si>
    <t>Yearly GMP figures</t>
  </si>
  <si>
    <t>National GMP</t>
  </si>
  <si>
    <t>Total</t>
  </si>
  <si>
    <t>National</t>
  </si>
  <si>
    <t>This year</t>
  </si>
  <si>
    <t>Last yr</t>
  </si>
  <si>
    <t>Δ</t>
  </si>
  <si>
    <t>Household data</t>
  </si>
  <si>
    <t>Household expenditure 2015/16</t>
  </si>
  <si>
    <t>Graph</t>
  </si>
  <si>
    <t>More information on GMP</t>
  </si>
  <si>
    <t>Class 4 Gaming Machine Proceeds (GMP) is expenditure or player loss on Electronic Gaming Machines (EGMs) in the Class 4 Sector. Each year roughly 40% of GMP is returned to the New Zealand community.</t>
  </si>
  <si>
    <t>*</t>
  </si>
  <si>
    <t>Links</t>
  </si>
  <si>
    <t>● In order to compare GMP expenditure in different areas, we show GMP as a proportion of the number of gaming machines. That way, when comparing areas, any difference in size is removed which allows you to compare GMP equally.</t>
  </si>
  <si>
    <t>% of GMP of total GMP</t>
  </si>
  <si>
    <t># EGMs</t>
  </si>
  <si>
    <t>Territorial Authority final</t>
  </si>
  <si>
    <t>Please note that you must select all quarters in a year for the full year to be displayed above.</t>
  </si>
  <si>
    <t>Select any time period you want as well as region or TA. To see all, simply unfilter all. If you want to select multiple, hold the "Ctrl" button and select what you would like to compare.</t>
  </si>
  <si>
    <t>Quarterly GMP</t>
  </si>
  <si>
    <t>Context</t>
  </si>
  <si>
    <t>Yearly GMP</t>
  </si>
  <si>
    <t>GMP per egm</t>
  </si>
  <si>
    <t>WHY GMP per EGM</t>
  </si>
  <si>
    <t>Date format, other</t>
  </si>
  <si>
    <t>Date and selections</t>
  </si>
  <si>
    <t>X</t>
  </si>
  <si>
    <t>Meaning GMP per EGM</t>
  </si>
  <si>
    <t>Used for overall GMP yearly calculation and for commentary</t>
  </si>
  <si>
    <t>Pivots</t>
  </si>
  <si>
    <t>Filter for graph</t>
  </si>
  <si>
    <t>Graph GMP by quarter</t>
  </si>
  <si>
    <t>Used to create graph on right</t>
  </si>
  <si>
    <t xml:space="preserve">GMP per EGM </t>
  </si>
  <si>
    <t>●</t>
  </si>
  <si>
    <t xml:space="preserve"> # venues</t>
  </si>
  <si>
    <t xml:space="preserve"># of Gaming Machines </t>
  </si>
  <si>
    <t xml:space="preserve"># venues </t>
  </si>
  <si>
    <t xml:space="preserve"> # of Gaming Machines </t>
  </si>
  <si>
    <t>The data is provided for all venues and gaming machines licensed as at the last day of each quarter. Note data for venues that were not licensed at this date are excluded. Please see the Disclaimers tab for more details.</t>
  </si>
  <si>
    <t>Used for commentary to compare selected area.</t>
  </si>
  <si>
    <t>Used to calculate rolling year total. TBL on left.</t>
  </si>
  <si>
    <t>D-Graph GMP by quarter</t>
  </si>
  <si>
    <t>RED: Comparison</t>
  </si>
  <si>
    <t>Used to calculate rolling year total. TBL on left (National)+national tiles on Dashboard</t>
  </si>
  <si>
    <t>BLUE: Graphs Dashboard</t>
  </si>
  <si>
    <t>D-Graph GMP by year</t>
  </si>
  <si>
    <t>BLACK: Calculations on this tab only</t>
  </si>
  <si>
    <t>D-Graph number of EGMs</t>
  </si>
  <si>
    <t>D-Graph number of venues</t>
  </si>
  <si>
    <t>D-Graph number of venues by dep rating</t>
  </si>
  <si>
    <t>used for commentary on GMP per EGM</t>
  </si>
  <si>
    <t>D-Graph GMP per EGM</t>
  </si>
  <si>
    <t>Ashburton District</t>
  </si>
  <si>
    <t>Auckland City</t>
  </si>
  <si>
    <t>Auckland Council - Hibiscus And Bays</t>
  </si>
  <si>
    <t>Buller District</t>
  </si>
  <si>
    <t>Carterton District</t>
  </si>
  <si>
    <t>Central Hawke'S Bay District</t>
  </si>
  <si>
    <t>Central Otago District</t>
  </si>
  <si>
    <t>Chatham Islands District</t>
  </si>
  <si>
    <t>Christchurch City Including Banks Peninsula Ward</t>
  </si>
  <si>
    <t>Clutha District</t>
  </si>
  <si>
    <t>Dunedin City</t>
  </si>
  <si>
    <t>Far North District</t>
  </si>
  <si>
    <t>Gisborne District</t>
  </si>
  <si>
    <t>Gore District</t>
  </si>
  <si>
    <t>Grey District</t>
  </si>
  <si>
    <t>Hamilton City</t>
  </si>
  <si>
    <t>Hastings District</t>
  </si>
  <si>
    <t>Hauraki District</t>
  </si>
  <si>
    <t>Horowhenua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</si>
  <si>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</si>
  <si>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</si>
  <si>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</si>
  <si>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</si>
  <si>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</si>
  <si>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</si>
  <si>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</si>
  <si>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</si>
  <si>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</si>
  <si>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</si>
  <si>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</si>
  <si>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</si>
  <si>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</si>
  <si>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</si>
  <si>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</si>
  <si>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</si>
  <si>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</si>
  <si>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</si>
  <si>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</si>
  <si>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</si>
  <si>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</si>
  <si>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</si>
  <si>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</si>
  <si>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Southland District</t>
  </si>
  <si>
    <t>South Taranaki District</t>
  </si>
  <si>
    <t>South Waikato District</t>
  </si>
  <si>
    <t>South Wairarapa District</t>
  </si>
  <si>
    <t>Stratford District</t>
  </si>
  <si>
    <t>Tararua District</t>
  </si>
  <si>
    <t>Tasman District</t>
  </si>
  <si>
    <t>Taupo District</t>
  </si>
  <si>
    <t>Tauranga District</t>
  </si>
  <si>
    <t>Thames-Coromandel District</t>
  </si>
  <si>
    <t>Timaru District</t>
  </si>
  <si>
    <t>Upper Hutt City</t>
  </si>
  <si>
    <t>Waikato District</t>
  </si>
  <si>
    <t>Waimakariri District</t>
  </si>
  <si>
    <t>Waimate District</t>
  </si>
  <si>
    <t>Waipa District</t>
  </si>
  <si>
    <t>Wairoa District</t>
  </si>
  <si>
    <t>Waitaki District</t>
  </si>
  <si>
    <t>Waitomo District</t>
  </si>
  <si>
    <t>Wanganui District</t>
  </si>
  <si>
    <t>Wellington City</t>
  </si>
  <si>
    <t>Western Bay Of Plenty District</t>
  </si>
  <si>
    <t>Westland District</t>
  </si>
  <si>
    <t>Whakatane District</t>
  </si>
  <si>
    <t>Whangarei District</t>
  </si>
  <si>
    <t>Original GMP per EGM</t>
  </si>
  <si>
    <t>How to see data in graphs</t>
  </si>
  <si>
    <t>In order to see values in graphs, simply move your mouse over a point and information will appear (see right).</t>
  </si>
  <si>
    <t>Table of contents</t>
  </si>
  <si>
    <t>Tabs:</t>
  </si>
  <si>
    <t>Quarterly by TA</t>
  </si>
  <si>
    <t>Data</t>
  </si>
  <si>
    <t>Dynamic dashboard that allows you to select information you want to see based on time and location.</t>
  </si>
  <si>
    <t>Dynamic table that allows you to compare GMP, gaming machines and venues by quarter and TA.</t>
  </si>
  <si>
    <t>Data that sits behind all the dynamic tables and dashboard.</t>
  </si>
  <si>
    <t>Back to table of contents</t>
  </si>
  <si>
    <t>(first &amp; last quarter selected)</t>
  </si>
  <si>
    <t>Troubleshoot</t>
  </si>
  <si>
    <t>Simply unfilter your selection and data should flow through.</t>
  </si>
  <si>
    <t>Contains information about the data.</t>
  </si>
  <si>
    <t>Link to usage of buttons.</t>
  </si>
  <si>
    <t>% of nat.</t>
  </si>
  <si>
    <t>% of total Venues</t>
  </si>
  <si>
    <t>% of total EGMs</t>
  </si>
  <si>
    <t>This spreadsheet contains multiple tabs that house various dashboards, tables and information.</t>
  </si>
  <si>
    <t>Is the current year a full year?</t>
  </si>
  <si>
    <t># change in GMP per EGM</t>
  </si>
  <si>
    <t>District</t>
  </si>
  <si>
    <t>No filter -(date)</t>
  </si>
  <si>
    <t>No filter (all)</t>
  </si>
  <si>
    <r>
      <t xml:space="preserve">This dashboard lets you compare GMP, venues and EGMs per quarter by TA. You can select more than one region or TA by holding "Ctrl" and selecting more than one. Please </t>
    </r>
    <r>
      <rPr>
        <b/>
        <i/>
        <u/>
        <sz val="11"/>
        <color theme="1"/>
        <rFont val="Calibri"/>
        <family val="2"/>
        <scheme val="minor"/>
      </rPr>
      <t>only select 1 quarter</t>
    </r>
    <r>
      <rPr>
        <i/>
        <sz val="11"/>
        <color theme="1"/>
        <rFont val="Calibri"/>
        <family val="2"/>
        <scheme val="minor"/>
      </rPr>
      <t xml:space="preserve"> as the number of venues and EGMs are only by quarter and should not be added. %s of total recalculate based on your selection.</t>
    </r>
  </si>
  <si>
    <t>Graph Depravation by latest quarter</t>
  </si>
  <si>
    <t>Data: Venues and Gaming Machines</t>
  </si>
  <si>
    <t>This dataset information relates to approved licensed venues operating gaming machines at the time of collecting the quarterly statistics.</t>
  </si>
  <si>
    <t>The data does not take into account gaming machines at casinos.</t>
  </si>
  <si>
    <t>The data is collected and published quarterly on the Department of Internal Affairs website page (below):</t>
  </si>
  <si>
    <t>Deprivation ratings were obtained from the University of Otago Socioeconomic Deprivation Indexes: (2013).</t>
  </si>
  <si>
    <t>In detail</t>
  </si>
  <si>
    <t>Key stats about any timeframe or area selected.</t>
  </si>
  <si>
    <t>Prior quarter</t>
  </si>
  <si>
    <t>Current quarter</t>
  </si>
  <si>
    <t>% change</t>
  </si>
  <si>
    <t>Select any time period you want as well as region or TA. To see all, simply unfilter all. If you want to select multiple, hold the "Ctrl" button.</t>
  </si>
  <si>
    <t>Quarterly Class 4 Key Statistics</t>
  </si>
  <si>
    <t>-</t>
  </si>
  <si>
    <t># change</t>
  </si>
  <si>
    <t>Venues and Egms graph for key stats</t>
  </si>
  <si>
    <t>Rolling 12 months</t>
  </si>
  <si>
    <t>Rolling 12 mnth. GMP</t>
  </si>
  <si>
    <t>Key stats</t>
  </si>
  <si>
    <t>If not all quarters are available, the year will not contain complete data.</t>
  </si>
  <si>
    <t>Notes to the tables (venues and gaming machines)</t>
  </si>
  <si>
    <t>Notes to the tables</t>
  </si>
  <si>
    <t xml:space="preserve">Venues and gaming machine information is posted at quarterly intervals. It shows venues licensed to operate approved gaming machines at approved venues on the last day of the quarter eg 31/12/2018. </t>
  </si>
  <si>
    <t xml:space="preserve">It does not include any gaming machines, societies or venues that were, or may have become, the subject of an amendment or new application to operate gaming machines and were therefore unlicensed on the last day of the quarter. </t>
  </si>
  <si>
    <t>Tips for using this spreadsheet</t>
  </si>
  <si>
    <r>
      <rPr>
        <b/>
        <sz val="11"/>
        <color theme="1"/>
        <rFont val="Calibri"/>
        <family val="2"/>
        <scheme val="minor"/>
      </rPr>
      <t>Multiple categories/groups:</t>
    </r>
    <r>
      <rPr>
        <sz val="11"/>
        <color theme="1"/>
        <rFont val="Calibri"/>
        <family val="2"/>
        <scheme val="minor"/>
      </rPr>
      <t xml:space="preserve"> Click on the first button you want to select in the group, hold the shift key down, then click on the last button in the group you want to select. For example, if you want to select all of 2017 quarters’ buttons, click on the March 2017 button, then while holding the "shift" button down,  click on the December 2017 button.</t>
    </r>
  </si>
  <si>
    <t>Within each of the dashboards you are able to filter the data to best suit your needs. These control buttons are on the left side of each dashboard under "control".</t>
  </si>
  <si>
    <t xml:space="preserve"> You can filter information by the following methods:</t>
  </si>
  <si>
    <t>Gaming machine statistics on this workbook represent a 'snapshot' of the current state of affairs at the last day of the quarter. Other factors may affect the current machine numbers in a district (since the statistics were collated) and therefore the information in this dashboard may not be up-to-date at the time of publishing.</t>
  </si>
  <si>
    <t>Control buttons (slicers)</t>
  </si>
  <si>
    <t>Control buttons, also called slicers -  (pictured to the right) are buttons that control the information in the dashboard tab.</t>
  </si>
  <si>
    <t>.</t>
  </si>
  <si>
    <t>The data is provided for all venues and gaming machines licensed as at the last day of each quarter. Note data for venues that were not licensed at this date are excluded. Please see the Notes to the Tables tab for more details.</t>
  </si>
  <si>
    <r>
      <rPr>
        <b/>
        <sz val="11"/>
        <color theme="1"/>
        <rFont val="Calibri"/>
        <family val="2"/>
        <scheme val="minor"/>
      </rPr>
      <t>Multiple categories - non-sequential:</t>
    </r>
    <r>
      <rPr>
        <sz val="11"/>
        <color theme="1"/>
        <rFont val="Calibri"/>
        <family val="2"/>
        <scheme val="minor"/>
      </rPr>
      <t xml:space="preserve"> If you want to "add" groups together in the dashboard use the same method above, except instead of holding the "shift" button down, hold the "Ctrl" button while making your selection. For example, if you click "Nelson" hold "Ctrl" and click "Gisborne" these two selections will be added together and shown in the dashboard.</t>
    </r>
  </si>
  <si>
    <t>For questions or comments please contact:</t>
  </si>
  <si>
    <t>If you have selected a region, say Canterbury, you will see in that some buttons in the TA group of buttons are a lighter blue. This just means that those TA's are not included in the Canterbury region, eg  greyed out.</t>
  </si>
  <si>
    <t>If data seems to have disappeared or an error appears, ensure that you have not accidentally selected a variable in one of the other slicers. Information is connected, so if you click on one slicer in one tab, other tables will filter for that same selection.</t>
  </si>
  <si>
    <t>but then also tried to select Christchurch city.</t>
  </si>
  <si>
    <r>
      <rPr>
        <b/>
        <sz val="11"/>
        <color theme="1"/>
        <rFont val="Calibri"/>
        <family val="2"/>
        <scheme val="minor"/>
      </rPr>
      <t>Single category:</t>
    </r>
    <r>
      <rPr>
        <sz val="11"/>
        <color theme="1"/>
        <rFont val="Calibri"/>
        <family val="2"/>
        <scheme val="minor"/>
      </rPr>
      <t xml:space="preserve"> Using your mouse, click on a single category you want to see. If the item is highlighted blue, the item has been selected.</t>
    </r>
  </si>
  <si>
    <r>
      <rPr>
        <b/>
        <sz val="11"/>
        <color theme="1"/>
        <rFont val="Calibri"/>
        <family val="2"/>
        <scheme val="minor"/>
      </rPr>
      <t>All:</t>
    </r>
    <r>
      <rPr>
        <sz val="11"/>
        <color theme="1"/>
        <rFont val="Calibri"/>
        <family val="2"/>
        <scheme val="minor"/>
      </rPr>
      <t xml:space="preserve"> If you want to see all data (which will give you a national view) ensure all "filter" buttons are not highlighted in red (pictured right). You can do this by hitting the top right small square button which has an "X" and a funnel. If the X is red, that means the filter is on. Simply click the top right button (pictured right) to turn the X to grey and this will unfilter and allow you to see all data. For an example of a filtered selection, see the "region" pictured. For an example of an unfiltered selection, see the quarter, pictured on the right.</t>
    </r>
  </si>
  <si>
    <t>For more information on how these buttons/slicers work, please click the below Microsoft link.</t>
  </si>
  <si>
    <t>If an "N/A" appears, you may have accidentally selected an area that does not correspond to a region. For example, you selected Auckland region</t>
  </si>
  <si>
    <t>All information in this dashboard relates to gaming machines that are hosted in pubs, clubs, and TABs.</t>
  </si>
  <si>
    <t xml:space="preserve"> * (Stats NZ)</t>
  </si>
  <si>
    <t>RSdatarequest@DIA.govt.nz</t>
  </si>
  <si>
    <t/>
  </si>
  <si>
    <t>Hurunui District (June 2019 incd. Kaikorua)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</si>
</sst>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8" formatCode="&quot;$&quot;#,##0.00;[Red]\-&quot;$&quot;#,##0.00"/>
    <numFmt numFmtId="44" formatCode="_-&quot;$&quot;* #,##0.00_-;\-&quot;$&quot;* #,##0.00_-;_-&quot;$&quot;* &quot;-&quot;??_-;_-@_-"/>
    <numFmt numFmtId="43" formatCode="_-* #,##0.00_-;\-* #,##0.00_-;_-* &quot;-&quot;??_-;_-@_-"/>
    <numFmt numFmtId="164" formatCode="&quot;$&quot;#,##0.00"/>
    <numFmt numFmtId="165" formatCode="_-* #,##0_-;\-* #,##0_-;_-* &quot;-&quot;??_-;_-@_-"/>
    <numFmt numFmtId="166" formatCode="0.0%"/>
    <numFmt numFmtId="167" formatCode="#,##0_ ;[Red]\-#,##0\ "/>
    <numFmt numFmtId="168" formatCode="#,##0_ ;\-#,##0\ "/>
    <numFmt numFmtId="169" formatCode="mmmm\-yyyy"/>
    <numFmt numFmtId="170" formatCode="&quot;$&quot;#,##0.00;[Red]&quot;$&quot;#,##0.00"/>
    <numFmt numFmtId="171" formatCode="0;[Red]0"/>
    <numFmt numFmtId="172" formatCode="mmmm\-yy"/>
    <numFmt numFmtId="173" formatCode="mmm\-yyyy"/>
  </numFmts>
  <fonts count="58"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sz val="11"/>
      <color rgb="FFFF0000"/>
      <name val="Calibri"/>
      <family val="2"/>
      <scheme val="minor"/>
    </font>
    <font>
      <sz val="14"/>
      <color theme="1"/>
      <name val="Calibri"/>
      <family val="2"/>
      <scheme val="minor"/>
    </font>
    <font>
      <sz val="16"/>
      <color theme="1"/>
      <name val="Calibri"/>
      <family val="2"/>
      <scheme val="minor"/>
    </font>
    <font>
      <b/>
      <sz val="14"/>
      <color theme="4" tint="-0.499984740745262"/>
      <name val="Calibri"/>
      <family val="2"/>
      <scheme val="minor"/>
    </font>
    <font>
      <b/>
      <sz val="16"/>
      <color theme="1"/>
      <name val="Calibri"/>
      <family val="2"/>
      <scheme val="minor"/>
    </font>
    <font>
      <b/>
      <sz val="24"/>
      <color theme="1"/>
      <name val="Calibri"/>
      <family val="2"/>
      <scheme val="minor"/>
    </font>
    <font>
      <sz val="24"/>
      <color theme="1"/>
      <name val="Calibri"/>
      <family val="2"/>
      <scheme val="minor"/>
    </font>
    <font>
      <sz val="11"/>
      <color indexed="63"/>
      <name val="Calibri"/>
      <family val="2"/>
      <scheme val="minor"/>
    </font>
    <font>
      <i/>
      <sz val="11"/>
      <color theme="1"/>
      <name val="Calibri"/>
      <family val="2"/>
      <scheme val="minor"/>
    </font>
    <font>
      <sz val="11"/>
      <color rgb="FF000000"/>
      <name val="Calibri"/>
      <family val="2"/>
      <scheme val="minor"/>
    </font>
    <font>
      <u/>
      <sz val="11"/>
      <color theme="10"/>
      <name val="Calibri"/>
      <family val="2"/>
      <scheme val="minor"/>
    </font>
    <font>
      <sz val="11"/>
      <color theme="8" tint="-0.499984740745262"/>
      <name val="Calibri"/>
      <family val="2"/>
      <scheme val="minor"/>
    </font>
    <font>
      <sz val="11"/>
      <color theme="7" tint="-0.499984740745262"/>
      <name val="Calibri"/>
      <family val="2"/>
      <scheme val="minor"/>
    </font>
    <font>
      <sz val="12"/>
      <color theme="1"/>
      <name val="Calibri"/>
      <family val="2"/>
      <scheme val="minor"/>
    </font>
    <font>
      <i/>
      <sz val="14"/>
      <name val="Calibri"/>
      <family val="2"/>
      <scheme val="minor"/>
    </font>
    <font>
      <i/>
      <sz val="14"/>
      <color theme="1"/>
      <name val="Calibri"/>
      <family val="2"/>
      <scheme val="minor"/>
    </font>
    <font>
      <sz val="11"/>
      <color theme="1"/>
      <name val="Calibri"/>
      <family val="2"/>
    </font>
    <font>
      <sz val="18"/>
      <color theme="1"/>
      <name val="Calibri"/>
      <family val="2"/>
      <scheme val="minor"/>
    </font>
    <font>
      <i/>
      <sz val="16"/>
      <color theme="1"/>
      <name val="Calibri"/>
      <family val="2"/>
      <scheme val="minor"/>
    </font>
    <font>
      <u/>
      <sz val="14"/>
      <color theme="10"/>
      <name val="Calibri"/>
      <family val="2"/>
      <scheme val="minor"/>
    </font>
    <font>
      <b/>
      <sz val="18"/>
      <color theme="1"/>
      <name val="Calibri"/>
      <family val="2"/>
      <scheme val="minor"/>
    </font>
    <font>
      <b/>
      <u/>
      <sz val="16"/>
      <color theme="1"/>
      <name val="Calibri"/>
      <family val="2"/>
      <scheme val="minor"/>
    </font>
    <font>
      <b/>
      <sz val="22"/>
      <color theme="3" tint="-0.499984740745262"/>
      <name val="Calibri"/>
      <family val="2"/>
      <scheme val="minor"/>
    </font>
    <font>
      <b/>
      <sz val="20"/>
      <color theme="1"/>
      <name val="Calibri"/>
      <family val="2"/>
      <scheme val="minor"/>
    </font>
    <font>
      <sz val="20"/>
      <color theme="1"/>
      <name val="Calibri"/>
      <family val="2"/>
      <scheme val="minor"/>
    </font>
    <font>
      <b/>
      <sz val="11"/>
      <color theme="1"/>
      <name val="Calibri"/>
      <family val="2"/>
    </font>
    <font>
      <b/>
      <sz val="11"/>
      <color rgb="FFFF0000"/>
      <name val="Calibri"/>
      <family val="2"/>
      <scheme val="minor"/>
    </font>
    <font>
      <sz val="9"/>
      <color theme="1"/>
      <name val="Calibri"/>
      <family val="2"/>
      <scheme val="minor"/>
    </font>
    <font>
      <sz val="9"/>
      <name val="Calibri"/>
      <family val="2"/>
      <scheme val="minor"/>
    </font>
    <font>
      <b/>
      <sz val="11"/>
      <color theme="3" tint="0.39997558519241921"/>
      <name val="Calibri"/>
      <family val="2"/>
      <scheme val="minor"/>
    </font>
    <font>
      <sz val="11"/>
      <color theme="3" tint="0.39997558519241921"/>
      <name val="Calibri"/>
      <family val="2"/>
      <scheme val="minor"/>
    </font>
    <font>
      <b/>
      <sz val="22"/>
      <color theme="1"/>
      <name val="Calibri"/>
      <family val="2"/>
      <scheme val="minor"/>
    </font>
    <font>
      <b/>
      <sz val="24"/>
      <color theme="8" tint="-0.249977111117893"/>
      <name val="Calibri"/>
      <family val="2"/>
      <scheme val="minor"/>
    </font>
    <font>
      <b/>
      <sz val="36"/>
      <color theme="8" tint="-0.249977111117893"/>
      <name val="Calibri"/>
      <family val="2"/>
      <scheme val="minor"/>
    </font>
    <font>
      <b/>
      <sz val="14"/>
      <color rgb="FFFF0000"/>
      <name val="Calibri"/>
      <family val="2"/>
      <scheme val="minor"/>
    </font>
    <font>
      <sz val="16"/>
      <color theme="8" tint="-0.499984740745262"/>
      <name val="Calibri"/>
      <family val="2"/>
      <scheme val="minor"/>
    </font>
    <font>
      <b/>
      <sz val="16"/>
      <color theme="7" tint="-0.499984740745262"/>
      <name val="Calibri"/>
      <family val="2"/>
      <scheme val="minor"/>
    </font>
    <font>
      <i/>
      <sz val="14"/>
      <color rgb="FF000000"/>
      <name val="Calibri"/>
      <family val="2"/>
      <scheme val="minor"/>
    </font>
    <font>
      <sz val="12"/>
      <color theme="8" tint="-0.499984740745262"/>
      <name val="Calibri"/>
      <family val="2"/>
      <scheme val="minor"/>
    </font>
    <font>
      <sz val="12"/>
      <color theme="7" tint="-0.499984740745262"/>
      <name val="Calibri"/>
      <family val="2"/>
      <scheme val="minor"/>
    </font>
    <font>
      <b/>
      <sz val="18"/>
      <color rgb="FFFF0000"/>
      <name val="Calibri"/>
      <family val="2"/>
      <scheme val="minor"/>
    </font>
    <font>
      <b/>
      <i/>
      <u/>
      <sz val="11"/>
      <color theme="1"/>
      <name val="Calibri"/>
      <family val="2"/>
      <scheme val="minor"/>
    </font>
    <font>
      <b/>
      <sz val="22"/>
      <color theme="8" tint="-0.249977111117893"/>
      <name val="Calibri"/>
      <family val="2"/>
      <scheme val="minor"/>
    </font>
    <font>
      <b/>
      <sz val="12"/>
      <color theme="1"/>
      <name val="Calibri"/>
      <family val="2"/>
      <scheme val="minor"/>
    </font>
    <font>
      <sz val="11"/>
      <color theme="6" tint="-0.499984740745262"/>
      <name val="Calibri"/>
      <family val="2"/>
      <scheme val="minor"/>
    </font>
    <font>
      <i/>
      <sz val="8"/>
      <color theme="1"/>
      <name val="Calibri"/>
      <family val="2"/>
      <scheme val="minor"/>
    </font>
    <font>
      <b/>
      <sz val="8"/>
      <color rgb="FFFF0000"/>
      <name val="Calibri"/>
      <family val="2"/>
      <scheme val="minor"/>
    </font>
    <font>
      <sz val="8"/>
      <color theme="1"/>
      <name val="Calibri"/>
      <family val="2"/>
      <scheme val="minor"/>
    </font>
    <font>
      <b/>
      <sz val="9"/>
      <color theme="1"/>
      <name val="Calibri"/>
      <family val="2"/>
      <scheme val="minor"/>
    </font>
    <font>
      <sz val="11"/>
      <color theme="3" tint="-0.499984740745262"/>
      <name val="Calibri"/>
      <family val="2"/>
      <scheme val="minor"/>
    </font>
    <font>
      <u/>
      <sz val="9"/>
      <color theme="10"/>
      <name val="Calibri"/>
      <family val="2"/>
      <scheme val="minor"/>
    </font>
    <font>
      <i/>
      <sz val="12"/>
      <color theme="1"/>
      <name val="Calibri"/>
      <family val="2"/>
      <scheme val="minor"/>
    </font>
    <font>
      <sz val="11"/>
      <name val="Calibri"/>
      <family val="2"/>
      <scheme val="minor"/>
    </font>
    <font>
      <i/>
      <u/>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9"/>
        <bgColor indexed="9"/>
      </patternFill>
    </fill>
    <fill>
      <patternFill patternType="solid">
        <fgColor theme="0"/>
        <bgColor indexed="64"/>
      </patternFill>
    </fill>
    <fill>
      <patternFill patternType="solid">
        <fgColor theme="1"/>
        <bgColor indexed="64"/>
      </patternFill>
    </fill>
    <fill>
      <patternFill patternType="solid">
        <fgColor theme="8" tint="0.79998168889431442"/>
        <bgColor indexed="64"/>
      </patternFill>
    </fill>
  </fills>
  <borders count="12">
    <border>
      <left/>
      <right/>
      <top/>
      <bottom/>
      <diagonal/>
    </border>
    <border>
      <left/>
      <right/>
      <top/>
      <bottom style="thick">
        <color theme="0" tint="-0.34998626667073579"/>
      </bottom>
      <diagonal/>
    </border>
    <border>
      <left/>
      <right/>
      <top/>
      <bottom style="thin">
        <color indexed="64"/>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right/>
      <top/>
      <bottom style="mediumDashed">
        <color theme="0" tint="-0.499984740745262"/>
      </bottom>
      <diagonal/>
    </border>
    <border>
      <left style="dotted">
        <color theme="0" tint="-0.499984740745262"/>
      </left>
      <right/>
      <top/>
      <bottom style="thin">
        <color indexed="64"/>
      </bottom>
      <diagonal/>
    </border>
    <border>
      <left style="dotted">
        <color theme="0" tint="-0.499984740745262"/>
      </left>
      <right/>
      <top/>
      <bottom/>
      <diagonal/>
    </border>
    <border>
      <left/>
      <right/>
      <top style="medium">
        <color theme="4"/>
      </top>
      <bottom style="medium">
        <color theme="4"/>
      </bottom>
      <diagonal/>
    </border>
    <border>
      <left/>
      <right style="medium">
        <color theme="4"/>
      </right>
      <top style="medium">
        <color theme="4"/>
      </top>
      <bottom style="medium">
        <color theme="4"/>
      </bottom>
      <diagonal/>
    </border>
    <border>
      <left/>
      <right/>
      <top style="thick">
        <color theme="0" tint="-0.34998626667073579"/>
      </top>
      <bottom style="thick">
        <color theme="0" tint="-0.34998626667073579"/>
      </bottom>
      <diagonal/>
    </border>
    <border>
      <left style="thin">
        <color theme="0"/>
      </left>
      <right style="thin">
        <color theme="0"/>
      </right>
      <top style="thin">
        <color theme="0"/>
      </top>
      <bottom style="thin">
        <color theme="0"/>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3" fillId="0" borderId="0"/>
  </cellStyleXfs>
  <cellXfs count="253">
    <xf numFmtId="0" fontId="0" fillId="0" borderId="0" xfId="0"/>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4" fontId="0" fillId="0" borderId="0" xfId="0" applyNumberFormat="1"/>
    <xf numFmtId="165" fontId="0" fillId="0" borderId="0" xfId="0" applyNumberFormat="1"/>
    <xf numFmtId="1" fontId="0" fillId="0" borderId="0" xfId="0" applyNumberFormat="1" applyAlignment="1">
      <alignment horizontal="left"/>
    </xf>
    <xf numFmtId="2" fontId="0" fillId="0" borderId="0" xfId="0" applyNumberFormat="1" applyAlignment="1">
      <alignment horizontal="left"/>
    </xf>
    <xf numFmtId="167" fontId="0" fillId="0" borderId="0" xfId="0" applyNumberFormat="1"/>
    <xf numFmtId="0" fontId="0" fillId="0" borderId="0" xfId="0" applyBorder="1"/>
    <xf numFmtId="0" fontId="0" fillId="0" borderId="0" xfId="0" applyFont="1" applyBorder="1"/>
    <xf numFmtId="2" fontId="0" fillId="0" borderId="0" xfId="0" applyNumberFormat="1" applyFont="1" applyBorder="1"/>
    <xf numFmtId="1" fontId="11" fillId="3" borderId="0" xfId="0" applyNumberFormat="1" applyFont="1" applyFill="1" applyBorder="1" applyAlignment="1">
      <alignment horizontal="right"/>
    </xf>
    <xf numFmtId="49" fontId="11" fillId="3" borderId="0" xfId="0" applyNumberFormat="1" applyFont="1" applyFill="1" applyBorder="1" applyAlignment="1">
      <alignment horizontal="left"/>
    </xf>
    <xf numFmtId="14" fontId="1" fillId="0" borderId="2" xfId="0" applyNumberFormat="1" applyFont="1" applyFill="1" applyBorder="1"/>
    <xf numFmtId="0" fontId="1" fillId="0" borderId="2" xfId="0" applyFont="1" applyFill="1" applyBorder="1"/>
    <xf numFmtId="2" fontId="1" fillId="0" borderId="2" xfId="0" applyNumberFormat="1" applyFont="1" applyFill="1" applyBorder="1"/>
    <xf numFmtId="49" fontId="1" fillId="0" borderId="2" xfId="0" applyNumberFormat="1" applyFont="1" applyFill="1" applyBorder="1" applyAlignment="1">
      <alignment horizontal="left"/>
    </xf>
    <xf numFmtId="44" fontId="11" fillId="3" borderId="0" xfId="1" applyFont="1" applyFill="1" applyBorder="1" applyAlignment="1">
      <alignment horizontal="right"/>
    </xf>
    <xf numFmtId="44" fontId="0" fillId="0" borderId="0" xfId="1" applyFont="1" applyBorder="1"/>
    <xf numFmtId="0" fontId="0" fillId="0" borderId="0" xfId="0" applyAlignment="1"/>
    <xf numFmtId="0" fontId="1" fillId="0" borderId="0" xfId="0" applyFont="1"/>
    <xf numFmtId="3" fontId="16" fillId="0" borderId="0" xfId="0" applyNumberFormat="1" applyFont="1"/>
    <xf numFmtId="44" fontId="15" fillId="0" borderId="0" xfId="0" applyNumberFormat="1" applyFont="1"/>
    <xf numFmtId="3" fontId="0" fillId="0" borderId="0" xfId="0" applyNumberFormat="1"/>
    <xf numFmtId="14" fontId="0" fillId="0" borderId="0" xfId="0" applyNumberFormat="1"/>
    <xf numFmtId="14" fontId="0" fillId="0" borderId="0" xfId="0" applyNumberFormat="1" applyAlignment="1"/>
    <xf numFmtId="14" fontId="0" fillId="0" borderId="5" xfId="0" applyNumberFormat="1" applyBorder="1"/>
    <xf numFmtId="44" fontId="0" fillId="0" borderId="0" xfId="1" applyFont="1" applyAlignment="1"/>
    <xf numFmtId="44" fontId="0" fillId="0" borderId="5" xfId="1" applyFont="1" applyBorder="1" applyAlignment="1"/>
    <xf numFmtId="0" fontId="1" fillId="0" borderId="0" xfId="0" applyFont="1" applyAlignment="1"/>
    <xf numFmtId="44" fontId="1" fillId="0" borderId="0" xfId="1" applyFont="1" applyAlignment="1"/>
    <xf numFmtId="0" fontId="20" fillId="0" borderId="0" xfId="0" applyFont="1" applyAlignment="1"/>
    <xf numFmtId="44" fontId="1" fillId="0" borderId="0" xfId="0" applyNumberFormat="1" applyFont="1"/>
    <xf numFmtId="14" fontId="0" fillId="0" borderId="5" xfId="0" applyNumberFormat="1" applyBorder="1" applyAlignment="1"/>
    <xf numFmtId="17" fontId="0" fillId="0" borderId="0" xfId="0" applyNumberFormat="1" applyAlignment="1">
      <alignment horizontal="left"/>
    </xf>
    <xf numFmtId="10" fontId="0" fillId="0" borderId="0" xfId="0" applyNumberFormat="1"/>
    <xf numFmtId="0" fontId="0" fillId="0" borderId="0" xfId="0" applyAlignment="1">
      <alignment horizontal="right" wrapText="1"/>
    </xf>
    <xf numFmtId="0" fontId="0" fillId="0" borderId="0" xfId="0" applyProtection="1"/>
    <xf numFmtId="0" fontId="8" fillId="0" borderId="0" xfId="0" applyFont="1" applyBorder="1" applyAlignment="1" applyProtection="1">
      <alignment horizontal="left"/>
    </xf>
    <xf numFmtId="0" fontId="0" fillId="0" borderId="1" xfId="0" applyBorder="1" applyProtection="1"/>
    <xf numFmtId="0" fontId="26" fillId="0" borderId="1" xfId="0" applyFont="1" applyBorder="1" applyAlignment="1" applyProtection="1">
      <alignment horizontal="right" vertical="center"/>
    </xf>
    <xf numFmtId="0" fontId="27" fillId="0" borderId="1" xfId="0" applyFont="1" applyBorder="1" applyProtection="1"/>
    <xf numFmtId="0" fontId="0" fillId="0" borderId="1" xfId="0" applyBorder="1" applyAlignment="1" applyProtection="1">
      <alignment wrapText="1"/>
    </xf>
    <xf numFmtId="0" fontId="1" fillId="0" borderId="0" xfId="0" applyFont="1" applyAlignment="1" applyProtection="1">
      <alignment horizontal="center" vertical="center"/>
    </xf>
    <xf numFmtId="17" fontId="7" fillId="0" borderId="0" xfId="0" applyNumberFormat="1" applyFont="1" applyAlignment="1" applyProtection="1">
      <alignment horizontal="right"/>
    </xf>
    <xf numFmtId="17" fontId="7" fillId="0" borderId="0" xfId="0" applyNumberFormat="1" applyFont="1" applyProtection="1"/>
    <xf numFmtId="0" fontId="3" fillId="0" borderId="0" xfId="0" applyFont="1" applyAlignment="1" applyProtection="1">
      <alignment horizontal="center" vertical="center"/>
    </xf>
    <xf numFmtId="3" fontId="3" fillId="0" borderId="0" xfId="0" applyNumberFormat="1" applyFont="1" applyAlignment="1" applyProtection="1">
      <alignment horizontal="center" vertical="center"/>
    </xf>
    <xf numFmtId="166" fontId="1" fillId="0" borderId="2" xfId="2" applyNumberFormat="1" applyFont="1" applyBorder="1" applyAlignment="1" applyProtection="1">
      <alignment horizontal="center" vertical="center"/>
    </xf>
    <xf numFmtId="0" fontId="7" fillId="0" borderId="0" xfId="0" applyFont="1" applyAlignment="1" applyProtection="1">
      <alignment horizontal="right"/>
    </xf>
    <xf numFmtId="166" fontId="3" fillId="0" borderId="0" xfId="2" applyNumberFormat="1" applyFont="1" applyAlignment="1" applyProtection="1">
      <alignment horizontal="center" vertical="center"/>
    </xf>
    <xf numFmtId="0" fontId="0" fillId="2" borderId="0" xfId="0" applyFill="1" applyProtection="1"/>
    <xf numFmtId="165" fontId="0" fillId="2" borderId="0" xfId="3" applyNumberFormat="1" applyFont="1" applyFill="1" applyProtection="1"/>
    <xf numFmtId="14" fontId="0" fillId="0" borderId="0" xfId="0" applyNumberFormat="1" applyAlignment="1" applyProtection="1">
      <alignment horizontal="left"/>
    </xf>
    <xf numFmtId="164" fontId="0" fillId="0" borderId="0" xfId="0" applyNumberFormat="1" applyProtection="1"/>
    <xf numFmtId="14" fontId="0" fillId="2" borderId="0" xfId="0" applyNumberFormat="1" applyFill="1" applyAlignment="1" applyProtection="1">
      <alignment horizontal="left"/>
    </xf>
    <xf numFmtId="164" fontId="0" fillId="2" borderId="0" xfId="0" applyNumberFormat="1" applyFill="1" applyProtection="1"/>
    <xf numFmtId="1" fontId="4" fillId="0" borderId="0" xfId="0" applyNumberFormat="1" applyFont="1" applyProtection="1"/>
    <xf numFmtId="0" fontId="0" fillId="4" borderId="0" xfId="0" applyFill="1" applyProtection="1"/>
    <xf numFmtId="0" fontId="25" fillId="0" borderId="0" xfId="0" applyFont="1" applyProtection="1"/>
    <xf numFmtId="0" fontId="22" fillId="0" borderId="0" xfId="0" applyFont="1" applyBorder="1" applyAlignment="1" applyProtection="1"/>
    <xf numFmtId="0" fontId="6" fillId="0" borderId="0" xfId="0" applyFont="1" applyAlignment="1" applyProtection="1">
      <alignment horizontal="right"/>
    </xf>
    <xf numFmtId="0" fontId="23" fillId="0" borderId="0" xfId="4" applyFont="1" applyProtection="1"/>
    <xf numFmtId="0" fontId="3" fillId="0" borderId="0" xfId="0" applyFont="1" applyBorder="1" applyAlignment="1" applyProtection="1"/>
    <xf numFmtId="0" fontId="1" fillId="0" borderId="0" xfId="0" applyFont="1" applyBorder="1" applyAlignment="1" applyProtection="1"/>
    <xf numFmtId="0" fontId="23" fillId="0" borderId="0" xfId="4" applyFont="1" applyBorder="1" applyAlignment="1" applyProtection="1">
      <alignment vertical="top"/>
    </xf>
    <xf numFmtId="0" fontId="0" fillId="0" borderId="5" xfId="0" applyBorder="1" applyProtection="1"/>
    <xf numFmtId="0" fontId="17" fillId="0" borderId="0" xfId="0" applyFont="1" applyProtection="1">
      <protection locked="0"/>
    </xf>
    <xf numFmtId="0" fontId="0" fillId="0" borderId="0" xfId="0" applyProtection="1">
      <protection locked="0"/>
    </xf>
    <xf numFmtId="0" fontId="17" fillId="0" borderId="0" xfId="0" applyFont="1" applyAlignment="1" applyProtection="1">
      <alignment horizontal="right"/>
      <protection locked="0"/>
    </xf>
    <xf numFmtId="167" fontId="17" fillId="0" borderId="0" xfId="0" applyNumberFormat="1" applyFont="1" applyProtection="1">
      <protection locked="0"/>
    </xf>
    <xf numFmtId="14" fontId="17" fillId="0" borderId="0" xfId="0" applyNumberFormat="1" applyFont="1" applyAlignment="1" applyProtection="1">
      <alignment horizontal="left"/>
      <protection locked="0"/>
    </xf>
    <xf numFmtId="165" fontId="17" fillId="0" borderId="0" xfId="0" applyNumberFormat="1" applyFont="1" applyProtection="1">
      <protection locked="0"/>
    </xf>
    <xf numFmtId="0" fontId="0" fillId="2" borderId="0" xfId="0" applyFill="1" applyProtection="1">
      <protection locked="0"/>
    </xf>
    <xf numFmtId="0" fontId="22" fillId="0" borderId="0" xfId="0" applyFont="1" applyBorder="1" applyAlignment="1" applyProtection="1">
      <protection locked="0"/>
    </xf>
    <xf numFmtId="165" fontId="17" fillId="0" borderId="0" xfId="3" applyNumberFormat="1" applyFont="1" applyAlignment="1" applyProtection="1">
      <alignment horizontal="left"/>
      <protection locked="0"/>
    </xf>
    <xf numFmtId="0" fontId="30" fillId="0" borderId="0" xfId="0" applyFont="1"/>
    <xf numFmtId="0" fontId="1" fillId="0" borderId="2" xfId="0" applyFont="1" applyBorder="1"/>
    <xf numFmtId="0" fontId="0" fillId="0" borderId="2" xfId="0" applyBorder="1"/>
    <xf numFmtId="0" fontId="31" fillId="0" borderId="0" xfId="0" applyFont="1" applyBorder="1"/>
    <xf numFmtId="14" fontId="31" fillId="0" borderId="0" xfId="0" applyNumberFormat="1" applyFont="1" applyBorder="1"/>
    <xf numFmtId="14" fontId="31" fillId="0" borderId="0" xfId="0" applyNumberFormat="1" applyFont="1" applyBorder="1" applyAlignment="1">
      <alignment horizontal="left"/>
    </xf>
    <xf numFmtId="0" fontId="31" fillId="0" borderId="0" xfId="0" applyFont="1"/>
    <xf numFmtId="0" fontId="32" fillId="0" borderId="0" xfId="0" applyFont="1" applyBorder="1"/>
    <xf numFmtId="166" fontId="31" fillId="0" borderId="0" xfId="2" applyNumberFormat="1" applyFont="1"/>
    <xf numFmtId="9" fontId="31" fillId="0" borderId="0" xfId="2" applyFont="1"/>
    <xf numFmtId="0" fontId="0" fillId="5" borderId="0" xfId="0" applyFill="1"/>
    <xf numFmtId="0" fontId="1" fillId="0" borderId="2" xfId="0" applyFont="1" applyBorder="1" applyAlignment="1"/>
    <xf numFmtId="0" fontId="0" fillId="0" borderId="2" xfId="0" applyBorder="1" applyAlignment="1"/>
    <xf numFmtId="0" fontId="29" fillId="0" borderId="2" xfId="0" applyFont="1" applyBorder="1" applyAlignment="1"/>
    <xf numFmtId="0" fontId="20" fillId="0" borderId="2" xfId="0" applyFont="1" applyBorder="1" applyAlignment="1"/>
    <xf numFmtId="0" fontId="1" fillId="0" borderId="2" xfId="0" applyFont="1" applyBorder="1" applyAlignment="1">
      <alignment horizontal="right"/>
    </xf>
    <xf numFmtId="0" fontId="24" fillId="0" borderId="2" xfId="0" applyFont="1" applyBorder="1"/>
    <xf numFmtId="0" fontId="20" fillId="0" borderId="0" xfId="0" applyFont="1" applyBorder="1" applyAlignment="1"/>
    <xf numFmtId="0" fontId="12" fillId="0" borderId="0" xfId="0" applyFont="1"/>
    <xf numFmtId="0" fontId="3" fillId="0" borderId="0" xfId="0" applyFont="1"/>
    <xf numFmtId="0" fontId="4" fillId="0" borderId="0" xfId="0" applyFont="1"/>
    <xf numFmtId="0" fontId="20" fillId="0" borderId="0" xfId="0" applyFont="1" applyAlignment="1">
      <alignment horizontal="right"/>
    </xf>
    <xf numFmtId="0" fontId="14" fillId="0" borderId="0" xfId="4"/>
    <xf numFmtId="0" fontId="1" fillId="0" borderId="9" xfId="0" applyFont="1" applyBorder="1"/>
    <xf numFmtId="0" fontId="1" fillId="0" borderId="8" xfId="0" applyFont="1" applyBorder="1"/>
    <xf numFmtId="0" fontId="33" fillId="0" borderId="0" xfId="0" applyFont="1"/>
    <xf numFmtId="14" fontId="34" fillId="0" borderId="0" xfId="0" applyNumberFormat="1" applyFont="1"/>
    <xf numFmtId="44" fontId="34" fillId="0" borderId="0" xfId="1" applyFont="1"/>
    <xf numFmtId="0" fontId="35" fillId="0" borderId="0" xfId="0" applyFont="1"/>
    <xf numFmtId="0" fontId="0" fillId="0" borderId="5" xfId="0" applyBorder="1"/>
    <xf numFmtId="0" fontId="36" fillId="0" borderId="0" xfId="0" applyFont="1"/>
    <xf numFmtId="0" fontId="0" fillId="0" borderId="0" xfId="0" applyAlignment="1">
      <alignment wrapText="1"/>
    </xf>
    <xf numFmtId="0" fontId="0" fillId="0" borderId="0" xfId="0" applyAlignment="1">
      <alignment vertical="center" wrapText="1"/>
    </xf>
    <xf numFmtId="0" fontId="30" fillId="0" borderId="0" xfId="0" applyFont="1" applyAlignment="1">
      <alignment vertical="top"/>
    </xf>
    <xf numFmtId="0" fontId="20" fillId="0" borderId="0" xfId="0" applyFont="1" applyAlignment="1">
      <alignment horizontal="right" vertical="top"/>
    </xf>
    <xf numFmtId="0" fontId="5" fillId="0" borderId="0" xfId="0" applyFont="1" applyProtection="1"/>
    <xf numFmtId="0" fontId="23" fillId="0" borderId="0" xfId="4" applyFont="1"/>
    <xf numFmtId="0" fontId="37" fillId="0" borderId="1" xfId="0" applyFont="1" applyBorder="1" applyProtection="1"/>
    <xf numFmtId="0" fontId="0" fillId="0" borderId="0" xfId="0" applyAlignment="1">
      <alignment horizontal="left" indent="1"/>
    </xf>
    <xf numFmtId="0" fontId="19" fillId="2" borderId="0" xfId="0" applyFont="1" applyFill="1" applyAlignment="1" applyProtection="1">
      <alignment horizontal="center" vertical="top" wrapText="1"/>
    </xf>
    <xf numFmtId="0" fontId="0" fillId="2" borderId="0" xfId="0" applyFill="1" applyAlignment="1" applyProtection="1">
      <alignment wrapText="1"/>
    </xf>
    <xf numFmtId="0" fontId="1" fillId="2" borderId="0" xfId="0" applyFont="1" applyFill="1" applyBorder="1" applyAlignment="1" applyProtection="1"/>
    <xf numFmtId="0" fontId="5" fillId="0" borderId="0" xfId="0" pivotButton="1" applyFont="1" applyProtection="1">
      <protection locked="0"/>
    </xf>
    <xf numFmtId="0" fontId="5" fillId="0" borderId="0" xfId="0" applyFont="1" applyProtection="1">
      <protection locked="0"/>
    </xf>
    <xf numFmtId="0" fontId="5" fillId="0" borderId="0" xfId="0" applyFont="1" applyAlignment="1" applyProtection="1">
      <alignment horizontal="right"/>
      <protection locked="0"/>
    </xf>
    <xf numFmtId="0" fontId="5" fillId="0" borderId="0" xfId="0" applyFont="1"/>
    <xf numFmtId="0" fontId="17" fillId="0" borderId="0" xfId="0" applyFont="1" applyProtection="1"/>
    <xf numFmtId="1" fontId="38" fillId="0" borderId="0" xfId="0" applyNumberFormat="1" applyFont="1" applyAlignment="1" applyProtection="1">
      <alignment horizontal="right"/>
    </xf>
    <xf numFmtId="164" fontId="39" fillId="0" borderId="0" xfId="1" applyNumberFormat="1" applyFont="1" applyBorder="1" applyAlignment="1" applyProtection="1">
      <alignment horizontal="center" vertical="center"/>
    </xf>
    <xf numFmtId="8" fontId="39" fillId="0" borderId="2" xfId="1" applyNumberFormat="1" applyFont="1" applyBorder="1" applyAlignment="1" applyProtection="1">
      <alignment horizontal="center" vertical="center"/>
    </xf>
    <xf numFmtId="8" fontId="8" fillId="0" borderId="0" xfId="1" applyNumberFormat="1" applyFont="1" applyBorder="1" applyAlignment="1" applyProtection="1">
      <alignment horizontal="center" vertical="center"/>
    </xf>
    <xf numFmtId="8" fontId="39" fillId="0" borderId="0" xfId="1" applyNumberFormat="1" applyFont="1" applyAlignment="1" applyProtection="1">
      <alignment horizontal="center" vertical="center"/>
    </xf>
    <xf numFmtId="8" fontId="8" fillId="0" borderId="0" xfId="1" applyNumberFormat="1" applyFont="1" applyAlignment="1" applyProtection="1">
      <alignment horizontal="center" vertical="center"/>
    </xf>
    <xf numFmtId="3" fontId="8" fillId="0" borderId="0" xfId="3" applyNumberFormat="1" applyFont="1" applyAlignment="1" applyProtection="1">
      <alignment horizontal="center" vertical="center"/>
    </xf>
    <xf numFmtId="3" fontId="8" fillId="0" borderId="2" xfId="3" applyNumberFormat="1" applyFont="1" applyBorder="1" applyAlignment="1" applyProtection="1">
      <alignment horizontal="center" vertical="center"/>
    </xf>
    <xf numFmtId="167" fontId="8" fillId="0" borderId="0" xfId="3" applyNumberFormat="1" applyFont="1" applyAlignment="1" applyProtection="1">
      <alignment horizontal="center" vertical="center"/>
    </xf>
    <xf numFmtId="3" fontId="40" fillId="0" borderId="0" xfId="3" applyNumberFormat="1" applyFont="1" applyAlignment="1" applyProtection="1">
      <alignment horizontal="center" vertical="center"/>
    </xf>
    <xf numFmtId="3" fontId="40" fillId="0" borderId="2" xfId="3" applyNumberFormat="1" applyFont="1" applyBorder="1" applyAlignment="1" applyProtection="1">
      <alignment horizontal="center" vertical="center"/>
    </xf>
    <xf numFmtId="0" fontId="8" fillId="0" borderId="7" xfId="0" applyFont="1" applyBorder="1" applyAlignment="1" applyProtection="1">
      <alignment horizontal="right"/>
    </xf>
    <xf numFmtId="166" fontId="6" fillId="0" borderId="6" xfId="2" applyNumberFormat="1" applyFont="1" applyBorder="1" applyProtection="1"/>
    <xf numFmtId="166" fontId="8" fillId="0" borderId="0" xfId="2" applyNumberFormat="1" applyFont="1" applyAlignment="1" applyProtection="1">
      <alignment horizontal="right" vertical="center"/>
    </xf>
    <xf numFmtId="166" fontId="6" fillId="0" borderId="6" xfId="2" applyNumberFormat="1" applyFont="1" applyBorder="1" applyAlignment="1" applyProtection="1">
      <alignment horizontal="center" vertical="center"/>
    </xf>
    <xf numFmtId="166" fontId="8" fillId="0" borderId="0" xfId="2" applyNumberFormat="1" applyFont="1" applyAlignment="1" applyProtection="1">
      <alignment horizontal="center" vertical="center"/>
    </xf>
    <xf numFmtId="166" fontId="6" fillId="0" borderId="6" xfId="2" applyNumberFormat="1" applyFont="1" applyBorder="1" applyAlignment="1" applyProtection="1">
      <alignment horizontal="right" vertical="center"/>
    </xf>
    <xf numFmtId="0" fontId="28" fillId="0" borderId="0" xfId="0" applyFont="1" applyProtection="1"/>
    <xf numFmtId="0" fontId="28" fillId="0" borderId="0" xfId="0" applyFont="1" applyAlignment="1" applyProtection="1">
      <alignment horizontal="center"/>
    </xf>
    <xf numFmtId="0" fontId="41" fillId="0" borderId="0" xfId="0" applyFont="1" applyAlignment="1" applyProtection="1">
      <alignment horizontal="left" vertical="center"/>
    </xf>
    <xf numFmtId="0" fontId="17" fillId="0" borderId="0" xfId="0" applyFont="1"/>
    <xf numFmtId="1" fontId="17" fillId="0" borderId="0" xfId="0" applyNumberFormat="1" applyFont="1" applyAlignment="1" applyProtection="1">
      <alignment horizontal="left"/>
      <protection locked="0"/>
    </xf>
    <xf numFmtId="44" fontId="42" fillId="0" borderId="0" xfId="0" applyNumberFormat="1" applyFont="1" applyProtection="1">
      <protection locked="0"/>
    </xf>
    <xf numFmtId="8" fontId="17" fillId="0" borderId="0" xfId="0" applyNumberFormat="1" applyFont="1" applyProtection="1">
      <protection locked="0"/>
    </xf>
    <xf numFmtId="17" fontId="17" fillId="0" borderId="0" xfId="0" applyNumberFormat="1" applyFont="1" applyAlignment="1" applyProtection="1">
      <alignment horizontal="left"/>
      <protection locked="0"/>
    </xf>
    <xf numFmtId="44" fontId="17" fillId="0" borderId="0" xfId="0" applyNumberFormat="1" applyFont="1" applyProtection="1">
      <protection locked="0"/>
    </xf>
    <xf numFmtId="3" fontId="43" fillId="0" borderId="0" xfId="0" applyNumberFormat="1" applyFont="1" applyProtection="1">
      <protection locked="0"/>
    </xf>
    <xf numFmtId="169" fontId="0" fillId="0" borderId="0" xfId="0" applyNumberFormat="1" applyFont="1" applyFill="1" applyBorder="1"/>
    <xf numFmtId="14" fontId="0" fillId="0" borderId="0" xfId="0" applyNumberFormat="1" applyFont="1" applyFill="1" applyBorder="1"/>
    <xf numFmtId="170" fontId="31" fillId="0" borderId="0" xfId="1" applyNumberFormat="1" applyFont="1"/>
    <xf numFmtId="171" fontId="31" fillId="0" borderId="0" xfId="0" applyNumberFormat="1" applyFont="1"/>
    <xf numFmtId="166" fontId="24" fillId="0" borderId="0" xfId="2" applyNumberFormat="1" applyFont="1" applyAlignment="1" applyProtection="1">
      <alignment horizontal="left"/>
    </xf>
    <xf numFmtId="17" fontId="0" fillId="0" borderId="0" xfId="0" applyNumberFormat="1"/>
    <xf numFmtId="169" fontId="0" fillId="0" borderId="0" xfId="0" applyNumberFormat="1" applyAlignment="1">
      <alignment horizontal="left"/>
    </xf>
    <xf numFmtId="0" fontId="27" fillId="0" borderId="1" xfId="0" applyFont="1" applyBorder="1" applyAlignment="1" applyProtection="1">
      <alignment vertical="center" wrapText="1"/>
    </xf>
    <xf numFmtId="168" fontId="0" fillId="0" borderId="0" xfId="3" applyNumberFormat="1" applyFont="1" applyBorder="1"/>
    <xf numFmtId="44" fontId="1" fillId="0" borderId="2" xfId="1" applyFont="1" applyFill="1" applyBorder="1" applyAlignment="1">
      <alignment horizontal="center"/>
    </xf>
    <xf numFmtId="0" fontId="29" fillId="0" borderId="0" xfId="0" applyFont="1"/>
    <xf numFmtId="0" fontId="1" fillId="0" borderId="0" xfId="0" applyFont="1" applyAlignment="1">
      <alignment horizontal="center"/>
    </xf>
    <xf numFmtId="168" fontId="0" fillId="0" borderId="0" xfId="0" applyNumberFormat="1" applyAlignment="1">
      <alignment horizontal="center"/>
    </xf>
    <xf numFmtId="0" fontId="46" fillId="0" borderId="2" xfId="0" applyFont="1" applyBorder="1" applyProtection="1"/>
    <xf numFmtId="0" fontId="0" fillId="0" borderId="2" xfId="0" applyBorder="1" applyAlignment="1">
      <alignment horizontal="right"/>
    </xf>
    <xf numFmtId="0" fontId="47" fillId="0" borderId="0" xfId="0" applyFont="1"/>
    <xf numFmtId="0" fontId="42" fillId="0" borderId="0" xfId="0" applyFont="1"/>
    <xf numFmtId="0" fontId="47" fillId="0" borderId="2" xfId="0" applyFont="1" applyBorder="1" applyAlignment="1">
      <alignment horizontal="left" vertical="center"/>
    </xf>
    <xf numFmtId="0" fontId="42" fillId="0" borderId="2" xfId="0" applyFont="1" applyBorder="1" applyAlignment="1">
      <alignment horizontal="left" vertical="center"/>
    </xf>
    <xf numFmtId="0" fontId="3" fillId="0" borderId="2" xfId="0" applyFont="1" applyBorder="1" applyAlignment="1">
      <alignment horizontal="right"/>
    </xf>
    <xf numFmtId="9" fontId="0" fillId="0" borderId="0" xfId="2" applyFont="1"/>
    <xf numFmtId="9" fontId="0" fillId="0" borderId="0" xfId="0" applyNumberFormat="1" applyFont="1"/>
    <xf numFmtId="44" fontId="15" fillId="0" borderId="0" xfId="1" applyFont="1"/>
    <xf numFmtId="44" fontId="15" fillId="0" borderId="2" xfId="1" applyFont="1" applyBorder="1"/>
    <xf numFmtId="168" fontId="48" fillId="0" borderId="0" xfId="1" applyNumberFormat="1" applyFont="1" applyAlignment="1">
      <alignment horizontal="center"/>
    </xf>
    <xf numFmtId="168" fontId="48" fillId="0" borderId="2" xfId="1" applyNumberFormat="1" applyFont="1" applyBorder="1" applyAlignment="1">
      <alignment horizontal="center"/>
    </xf>
    <xf numFmtId="168" fontId="0" fillId="0" borderId="0" xfId="0" applyNumberFormat="1" applyFont="1" applyBorder="1"/>
    <xf numFmtId="44" fontId="0" fillId="0" borderId="0" xfId="0" applyNumberFormat="1" applyAlignment="1">
      <alignment horizontal="center"/>
    </xf>
    <xf numFmtId="9" fontId="0" fillId="0" borderId="0" xfId="2" applyFont="1" applyAlignment="1">
      <alignment horizontal="center"/>
    </xf>
    <xf numFmtId="9" fontId="4" fillId="0" borderId="0" xfId="0" applyNumberFormat="1" applyFont="1" applyAlignment="1">
      <alignment horizontal="center"/>
    </xf>
    <xf numFmtId="0" fontId="1" fillId="0" borderId="2" xfId="0" applyFont="1" applyBorder="1" applyAlignment="1">
      <alignment horizontal="center"/>
    </xf>
    <xf numFmtId="14" fontId="4" fillId="0" borderId="0" xfId="0" applyNumberFormat="1" applyFont="1"/>
    <xf numFmtId="44" fontId="4" fillId="0" borderId="0" xfId="0" applyNumberFormat="1" applyFont="1"/>
    <xf numFmtId="44" fontId="0" fillId="0" borderId="0" xfId="2" applyNumberFormat="1" applyFont="1" applyAlignment="1">
      <alignment horizontal="center"/>
    </xf>
    <xf numFmtId="0" fontId="52" fillId="0" borderId="0" xfId="0" applyFont="1" applyAlignment="1">
      <alignment horizontal="right"/>
    </xf>
    <xf numFmtId="166" fontId="0" fillId="0" borderId="0" xfId="0" applyNumberFormat="1"/>
    <xf numFmtId="166" fontId="1" fillId="6" borderId="11" xfId="2" applyNumberFormat="1" applyFont="1" applyFill="1" applyBorder="1" applyAlignment="1">
      <alignment horizontal="center"/>
    </xf>
    <xf numFmtId="168" fontId="2" fillId="0" borderId="0" xfId="0" applyNumberFormat="1" applyFont="1" applyAlignment="1">
      <alignment horizontal="center"/>
    </xf>
    <xf numFmtId="168" fontId="53" fillId="0" borderId="0" xfId="1" applyNumberFormat="1" applyFont="1" applyAlignment="1">
      <alignment horizontal="center"/>
    </xf>
    <xf numFmtId="168" fontId="53" fillId="0" borderId="2" xfId="1" applyNumberFormat="1" applyFont="1" applyBorder="1" applyAlignment="1">
      <alignment horizontal="center"/>
    </xf>
    <xf numFmtId="0" fontId="54" fillId="0" borderId="0" xfId="4" applyFont="1"/>
    <xf numFmtId="0" fontId="31" fillId="2" borderId="0" xfId="0" applyFont="1" applyFill="1" applyAlignment="1" applyProtection="1">
      <alignment wrapText="1"/>
    </xf>
    <xf numFmtId="0" fontId="54" fillId="2" borderId="0" xfId="4" applyFont="1" applyFill="1"/>
    <xf numFmtId="44" fontId="0" fillId="0" borderId="0" xfId="1" applyFont="1"/>
    <xf numFmtId="14" fontId="0" fillId="0" borderId="0" xfId="0" applyNumberFormat="1" applyFont="1"/>
    <xf numFmtId="168" fontId="0" fillId="0" borderId="0" xfId="3" applyNumberFormat="1" applyFont="1" applyBorder="1" applyAlignment="1">
      <alignment horizontal="center" vertical="center"/>
    </xf>
    <xf numFmtId="168" fontId="0" fillId="0" borderId="0" xfId="0" applyNumberFormat="1"/>
    <xf numFmtId="172" fontId="0" fillId="0" borderId="0" xfId="0" applyNumberFormat="1"/>
    <xf numFmtId="0" fontId="56" fillId="0" borderId="0" xfId="0" applyFont="1" applyAlignment="1">
      <alignment vertical="center" wrapText="1"/>
    </xf>
    <xf numFmtId="0" fontId="56" fillId="0" borderId="0" xfId="0" applyFont="1" applyAlignment="1">
      <alignment wrapText="1"/>
    </xf>
    <xf numFmtId="0" fontId="1" fillId="0" borderId="0" xfId="0" applyFont="1" applyAlignment="1">
      <alignment vertical="top"/>
    </xf>
    <xf numFmtId="0" fontId="57" fillId="0" borderId="0" xfId="0" applyFont="1" applyAlignment="1">
      <alignment horizontal="left" indent="1"/>
    </xf>
    <xf numFmtId="0" fontId="0" fillId="0" borderId="0" xfId="0" applyAlignment="1">
      <alignment vertical="top"/>
    </xf>
    <xf numFmtId="0" fontId="8" fillId="0" borderId="0" xfId="0" applyFont="1"/>
    <xf numFmtId="173" fontId="0" fillId="0" borderId="0" xfId="0" applyNumberFormat="1"/>
    <xf numFmtId="44" fontId="0" fillId="0" borderId="0" xfId="0" applyNumberFormat="1" applyFont="1" applyBorder="1"/>
    <xf numFmtId="0" fontId="0" fillId="0" borderId="0" xfId="0" applyAlignment="1">
      <alignment wrapText="1"/>
    </xf>
    <xf numFmtId="0" fontId="0" fillId="0" borderId="0" xfId="0" applyAlignment="1">
      <alignment horizontal="left"/>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30" fillId="0" borderId="0" xfId="0" applyFont="1" applyAlignment="1">
      <alignment wrapText="1"/>
    </xf>
    <xf numFmtId="0" fontId="0" fillId="0" borderId="0" xfId="0" applyFont="1" applyAlignment="1" applyProtection="1">
      <alignment vertical="top" wrapText="1"/>
      <protection locked="0"/>
    </xf>
    <xf numFmtId="0" fontId="0" fillId="0" borderId="0" xfId="0" applyFont="1" applyAlignment="1">
      <alignment wrapText="1"/>
    </xf>
    <xf numFmtId="0" fontId="0" fillId="0" borderId="0" xfId="0" applyAlignment="1">
      <alignment horizontal="left"/>
    </xf>
    <xf numFmtId="0" fontId="56" fillId="0" borderId="0" xfId="0" applyFont="1" applyAlignment="1">
      <alignment vertical="top" wrapText="1"/>
    </xf>
    <xf numFmtId="0" fontId="17" fillId="0" borderId="0" xfId="0" applyFont="1" applyAlignment="1">
      <alignment vertical="top" wrapText="1"/>
    </xf>
    <xf numFmtId="0" fontId="17" fillId="0" borderId="0" xfId="0" applyFont="1" applyAlignment="1">
      <alignment horizontal="left" vertical="top" wrapText="1"/>
    </xf>
    <xf numFmtId="0" fontId="49" fillId="2" borderId="0" xfId="0" applyFont="1" applyFill="1" applyAlignment="1" applyProtection="1">
      <alignment horizontal="center" vertical="center" wrapText="1"/>
    </xf>
    <xf numFmtId="0" fontId="12" fillId="0" borderId="0" xfId="0" applyFont="1" applyAlignment="1">
      <alignment horizontal="center" vertical="center" wrapText="1"/>
    </xf>
    <xf numFmtId="0" fontId="50" fillId="0" borderId="0" xfId="0" applyFont="1" applyAlignment="1" applyProtection="1">
      <alignment horizontal="left" vertical="top" wrapText="1"/>
      <protection locked="0"/>
    </xf>
    <xf numFmtId="0" fontId="51" fillId="0" borderId="0" xfId="0" applyFont="1" applyAlignment="1">
      <alignment horizontal="left" wrapText="1"/>
    </xf>
    <xf numFmtId="0" fontId="27" fillId="0" borderId="1" xfId="0" applyFont="1" applyBorder="1" applyAlignment="1" applyProtection="1">
      <alignment horizontal="center" wrapText="1"/>
    </xf>
    <xf numFmtId="0" fontId="28" fillId="0" borderId="1" xfId="0" applyFont="1" applyBorder="1" applyAlignment="1" applyProtection="1">
      <alignment horizontal="center" wrapText="1"/>
    </xf>
    <xf numFmtId="0" fontId="9" fillId="2" borderId="0" xfId="0" applyFont="1" applyFill="1" applyAlignment="1" applyProtection="1">
      <alignment horizontal="left" vertical="center" wrapText="1"/>
    </xf>
    <xf numFmtId="0" fontId="9" fillId="2" borderId="3" xfId="0" applyFont="1" applyFill="1" applyBorder="1" applyAlignment="1" applyProtection="1">
      <alignment horizontal="left" vertical="center" wrapText="1"/>
    </xf>
    <xf numFmtId="0" fontId="10" fillId="2" borderId="4" xfId="0" applyFont="1" applyFill="1" applyBorder="1" applyAlignment="1" applyProtection="1">
      <alignment horizontal="left" vertical="center" wrapText="1"/>
    </xf>
    <xf numFmtId="0" fontId="24" fillId="0" borderId="0" xfId="0" applyFont="1" applyAlignment="1" applyProtection="1">
      <alignment horizontal="left" vertical="top" wrapText="1"/>
    </xf>
    <xf numFmtId="0" fontId="24" fillId="0" borderId="0" xfId="0" applyFont="1" applyAlignment="1" applyProtection="1">
      <alignment horizontal="left" vertical="center" wrapText="1"/>
    </xf>
    <xf numFmtId="0" fontId="21" fillId="0" borderId="0" xfId="0" applyFont="1" applyAlignment="1" applyProtection="1">
      <alignment horizontal="left" vertical="center" wrapText="1"/>
    </xf>
    <xf numFmtId="168" fontId="24" fillId="0" borderId="1" xfId="3" applyNumberFormat="1" applyFont="1" applyBorder="1" applyAlignment="1" applyProtection="1">
      <alignment horizontal="center" vertical="center" wrapText="1"/>
    </xf>
    <xf numFmtId="168" fontId="21" fillId="0" borderId="1" xfId="3" applyNumberFormat="1" applyFont="1" applyBorder="1" applyAlignment="1" applyProtection="1">
      <alignment horizontal="center" vertical="center" wrapText="1"/>
    </xf>
    <xf numFmtId="164" fontId="44" fillId="0" borderId="10" xfId="1" applyNumberFormat="1" applyFont="1" applyBorder="1" applyAlignment="1" applyProtection="1">
      <alignment horizontal="center" vertical="center" wrapText="1"/>
    </xf>
    <xf numFmtId="164" fontId="0" fillId="0" borderId="10" xfId="1" applyNumberFormat="1" applyFont="1" applyBorder="1" applyAlignment="1">
      <alignment horizontal="center" wrapText="1"/>
    </xf>
    <xf numFmtId="164" fontId="24" fillId="0" borderId="10" xfId="1" applyNumberFormat="1" applyFont="1" applyBorder="1" applyAlignment="1" applyProtection="1">
      <alignment horizontal="center" vertical="center" wrapText="1"/>
    </xf>
    <xf numFmtId="0" fontId="27" fillId="0" borderId="1" xfId="0" applyFont="1" applyBorder="1" applyAlignment="1" applyProtection="1">
      <alignment horizontal="center" vertical="center" wrapText="1"/>
    </xf>
    <xf numFmtId="0" fontId="0" fillId="0" borderId="1" xfId="0" applyBorder="1" applyAlignment="1">
      <alignment horizontal="center" vertical="center" wrapText="1"/>
    </xf>
    <xf numFmtId="0" fontId="19" fillId="0" borderId="0" xfId="0" applyFont="1" applyAlignment="1" applyProtection="1">
      <alignment vertical="top" wrapText="1"/>
    </xf>
    <xf numFmtId="0" fontId="18" fillId="0" borderId="0" xfId="0" applyFont="1" applyAlignment="1" applyProtection="1">
      <alignment horizontal="left" vertical="center" wrapText="1"/>
    </xf>
    <xf numFmtId="0" fontId="0" fillId="0" borderId="0" xfId="0" applyAlignment="1" applyProtection="1">
      <alignment wrapText="1"/>
    </xf>
    <xf numFmtId="0" fontId="55" fillId="0" borderId="0" xfId="0" applyFont="1" applyAlignment="1" applyProtection="1">
      <alignment horizontal="center" vertical="top" wrapText="1"/>
    </xf>
    <xf numFmtId="0" fontId="17" fillId="0" borderId="0" xfId="0" applyFont="1" applyAlignment="1" applyProtection="1">
      <alignment wrapText="1"/>
    </xf>
    <xf numFmtId="0" fontId="6" fillId="0" borderId="5" xfId="0" applyFont="1" applyBorder="1" applyAlignment="1" applyProtection="1">
      <alignment vertical="center" wrapText="1"/>
    </xf>
    <xf numFmtId="0" fontId="0" fillId="0" borderId="5" xfId="0" applyBorder="1" applyAlignment="1" applyProtection="1">
      <alignment vertical="center" wrapText="1"/>
    </xf>
    <xf numFmtId="0" fontId="6" fillId="0" borderId="0" xfId="0" applyFont="1" applyBorder="1" applyAlignment="1" applyProtection="1">
      <alignment vertical="center" wrapText="1"/>
    </xf>
    <xf numFmtId="0" fontId="0" fillId="0" borderId="0" xfId="0" applyBorder="1" applyAlignment="1" applyProtection="1">
      <alignment vertical="center" wrapText="1"/>
    </xf>
    <xf numFmtId="0" fontId="8" fillId="0" borderId="0" xfId="0" applyFont="1" applyBorder="1" applyAlignment="1" applyProtection="1">
      <alignment vertical="center" wrapText="1"/>
    </xf>
    <xf numFmtId="0" fontId="1" fillId="0" borderId="0" xfId="0" applyFont="1" applyBorder="1" applyAlignment="1" applyProtection="1">
      <alignment vertical="center" wrapText="1"/>
    </xf>
    <xf numFmtId="0" fontId="38" fillId="0" borderId="0" xfId="0" applyFont="1" applyAlignment="1" applyProtection="1">
      <alignment vertical="top" wrapText="1"/>
      <protection locked="0"/>
    </xf>
    <xf numFmtId="0" fontId="5" fillId="0" borderId="0" xfId="0" applyFont="1" applyAlignment="1">
      <alignment wrapText="1"/>
    </xf>
    <xf numFmtId="0" fontId="12" fillId="0" borderId="0" xfId="0" applyFont="1" applyBorder="1" applyAlignment="1">
      <alignment vertical="top" wrapText="1"/>
    </xf>
  </cellXfs>
  <cellStyles count="6">
    <cellStyle name="Comma" xfId="3" builtinId="3"/>
    <cellStyle name="Currency" xfId="1" builtinId="4"/>
    <cellStyle name="Hyperlink" xfId="4" builtinId="8"/>
    <cellStyle name="Normal" xfId="0" builtinId="0"/>
    <cellStyle name="Normal 2" xfId="5" xr:uid="{00000000-0005-0000-0000-000004000000}"/>
    <cellStyle name="Percent" xfId="2" builtinId="5"/>
  </cellStyles>
  <dxfs count="72">
    <dxf>
      <numFmt numFmtId="165" formatCode="_-* #,##0_-;\-* #,##0_-;_-* &quot;-&quot;??_-;_-@_-"/>
    </dxf>
    <dxf>
      <numFmt numFmtId="34" formatCode="_-&quot;$&quot;* #,##0.00_-;\-&quot;$&quot;* #,##0.00_-;_-&quot;$&quot;* &quot;-&quot;??_-;_-@_-"/>
    </dxf>
    <dxf>
      <numFmt numFmtId="34" formatCode="_-&quot;$&quot;* #,##0.00_-;\-&quot;$&quot;* #,##0.00_-;_-&quot;$&quot;* &quot;-&quot;??_-;_-@_-"/>
    </dxf>
    <dxf>
      <numFmt numFmtId="19" formatCode="d/mm/yyyy"/>
    </dxf>
    <dxf>
      <numFmt numFmtId="165" formatCode="_-* #,##0_-;\-* #,##0_-;_-* &quot;-&quot;??_-;_-@_-"/>
    </dxf>
    <dxf>
      <numFmt numFmtId="1" formatCode="0"/>
    </dxf>
    <dxf>
      <numFmt numFmtId="2" formatCode="0.00"/>
    </dxf>
    <dxf>
      <numFmt numFmtId="34" formatCode="_-&quot;$&quot;* #,##0.00_-;\-&quot;$&quot;* #,##0.00_-;_-&quot;$&quot;* &quot;-&quot;??_-;_-@_-"/>
    </dxf>
    <dxf>
      <numFmt numFmtId="3" formatCode="#,##0"/>
    </dxf>
    <dxf>
      <numFmt numFmtId="3" formatCode="#,##0"/>
    </dxf>
    <dxf>
      <numFmt numFmtId="34" formatCode="_-&quot;$&quot;* #,##0.00_-;\-&quot;$&quot;* #,##0.00_-;_-&quot;$&quot;* &quot;-&quot;??_-;_-@_-"/>
    </dxf>
    <dxf>
      <numFmt numFmtId="19" formatCode="d/mm/yyyy"/>
    </dxf>
    <dxf>
      <numFmt numFmtId="165" formatCode="_-* #,##0_-;\-* #,##0_-;_-* &quot;-&quot;??_-;_-@_-"/>
    </dxf>
    <dxf>
      <numFmt numFmtId="165" formatCode="_-* #,##0_-;\-* #,##0_-;_-* &quot;-&quot;??_-;_-@_-"/>
    </dxf>
    <dxf>
      <numFmt numFmtId="3" formatCode="#,##0"/>
    </dxf>
    <dxf>
      <numFmt numFmtId="19" formatCode="d/mm/yyyy"/>
    </dxf>
    <dxf>
      <numFmt numFmtId="34" formatCode="_-&quot;$&quot;* #,##0.00_-;\-&quot;$&quot;* #,##0.00_-;_-&quot;$&quot;* &quot;-&quot;??_-;_-@_-"/>
    </dxf>
    <dxf>
      <numFmt numFmtId="165" formatCode="_-* #,##0_-;\-* #,##0_-;_-* &quot;-&quot;??_-;_-@_-"/>
    </dxf>
    <dxf>
      <alignment horizontal="right" readingOrder="0"/>
    </dxf>
    <dxf>
      <alignment horizontal="right" readingOrder="0"/>
    </dxf>
    <dxf>
      <alignment wrapText="1" readingOrder="0"/>
    </dxf>
    <dxf>
      <numFmt numFmtId="14" formatCode="0.00%"/>
    </dxf>
    <dxf>
      <numFmt numFmtId="14" formatCode="0.00%"/>
    </dxf>
    <dxf>
      <alignment horizontal="right" readingOrder="0"/>
    </dxf>
    <dxf>
      <alignment horizontal="right" readingOrder="0"/>
    </dxf>
    <dxf>
      <numFmt numFmtId="14" formatCode="0.00%"/>
    </dxf>
    <dxf>
      <font>
        <color theme="7" tint="-0.499984740745262"/>
      </font>
    </dxf>
    <dxf>
      <font>
        <color theme="8" tint="-0.499984740745262"/>
      </font>
    </dxf>
    <dxf>
      <numFmt numFmtId="3" formatCode="#,##0"/>
    </dxf>
    <dxf>
      <alignment horizontal="right" readingOrder="0"/>
    </dxf>
    <dxf>
      <numFmt numFmtId="167" formatCode="#,##0_ ;[Red]\-#,##0\ "/>
    </dxf>
    <dxf>
      <numFmt numFmtId="168" formatCode="#,##0_ ;\-#,##0\ "/>
    </dxf>
    <dxf>
      <numFmt numFmtId="34" formatCode="_-&quot;$&quot;* #,##0.00_-;\-&quot;$&quot;* #,##0.00_-;_-&quot;$&quot;* &quot;-&quot;??_-;_-@_-"/>
    </dxf>
    <dxf>
      <font>
        <sz val="12"/>
      </font>
    </dxf>
    <dxf>
      <font>
        <sz val="12"/>
      </font>
    </dxf>
    <dxf>
      <font>
        <sz val="14"/>
      </font>
    </dxf>
    <dxf>
      <font>
        <sz val="14"/>
      </font>
    </dxf>
    <dxf>
      <font>
        <sz val="14"/>
      </font>
    </dxf>
    <dxf>
      <alignment horizontal="right" readingOrder="0"/>
    </dxf>
    <dxf>
      <protection locked="0"/>
    </dxf>
    <dxf>
      <protection locked="0"/>
    </dxf>
    <dxf>
      <protection locked="0"/>
    </dxf>
    <dxf>
      <protection locked="0"/>
    </dxf>
    <dxf>
      <protection locked="0"/>
    </dxf>
    <dxf>
      <font>
        <sz val="12"/>
      </font>
    </dxf>
    <dxf>
      <font>
        <color theme="8" tint="-0.499984740745262"/>
      </font>
    </dxf>
    <dxf>
      <font>
        <color theme="7" tint="-0.499984740745262"/>
      </font>
    </dxf>
    <dxf>
      <numFmt numFmtId="12" formatCode="&quot;$&quot;#,##0.00;[Red]\-&quot;$&quot;#,##0.00"/>
    </dxf>
    <dxf>
      <numFmt numFmtId="167" formatCode="#,##0_ ;[Red]\-#,##0\ "/>
    </dxf>
    <dxf>
      <numFmt numFmtId="3" formatCode="#,##0"/>
    </dxf>
    <dxf>
      <alignment horizontal="right" readingOrder="0"/>
    </dxf>
    <dxf>
      <numFmt numFmtId="167" formatCode="#,##0_ ;[Red]\-#,##0\ "/>
    </dxf>
    <dxf>
      <numFmt numFmtId="167" formatCode="#,##0_ ;[Red]\-#,##0\ "/>
    </dxf>
    <dxf>
      <numFmt numFmtId="168" formatCode="#,##0_ ;\-#,##0\ "/>
    </dxf>
    <dxf>
      <numFmt numFmtId="34" formatCode="_-&quot;$&quot;* #,##0.00_-;\-&quot;$&quot;* #,##0.00_-;_-&quot;$&quot;* &quot;-&quot;??_-;_-@_-"/>
    </dxf>
    <dxf>
      <font>
        <sz val="12"/>
      </font>
    </dxf>
    <dxf>
      <font>
        <sz val="12"/>
      </font>
    </dxf>
    <dxf>
      <font>
        <sz val="14"/>
      </font>
    </dxf>
    <dxf>
      <font>
        <sz val="14"/>
      </font>
    </dxf>
    <dxf>
      <font>
        <sz val="14"/>
      </font>
    </dxf>
    <dxf>
      <protection locked="0"/>
    </dxf>
    <dxf>
      <protection locked="0"/>
    </dxf>
    <dxf>
      <protection locked="0"/>
    </dxf>
    <dxf>
      <protection locked="0"/>
    </dxf>
    <dxf>
      <protection locked="0"/>
    </dxf>
    <dxf>
      <alignment horizontal="right" readingOrder="0"/>
    </dxf>
    <dxf>
      <font>
        <sz val="12"/>
      </font>
    </dxf>
    <dxf>
      <font>
        <color theme="8" tint="-0.499984740745262"/>
      </font>
    </dxf>
    <dxf>
      <numFmt numFmtId="12" formatCode="&quot;$&quot;#,##0.00;[Red]\-&quot;$&quot;#,##0.00"/>
    </dxf>
    <dxf>
      <numFmt numFmtId="34" formatCode="_-&quot;$&quot;* #,##0.00_-;\-&quot;$&quot;* #,##0.00_-;_-&quot;$&quot;* &quot;-&quot;??_-;_-@_-"/>
    </dxf>
    <dxf>
      <font>
        <b/>
        <color theme="1"/>
      </font>
      <border>
        <bottom style="thin">
          <color theme="8"/>
        </bottom>
        <vertical/>
        <horizontal/>
      </border>
    </dxf>
    <dxf>
      <font>
        <sz val="14"/>
        <color theme="1"/>
      </font>
      <border>
        <left style="thin">
          <color theme="8"/>
        </left>
        <right style="thin">
          <color theme="8"/>
        </right>
        <top style="thin">
          <color theme="8"/>
        </top>
        <bottom style="thin">
          <color theme="8"/>
        </bottom>
        <vertical/>
        <horizontal/>
      </border>
    </dxf>
  </dxfs>
  <tableStyles count="1" defaultTableStyle="TableStyleMedium2" defaultPivotStyle="PivotStyleLight16">
    <tableStyle name="SlicerStyleLight5 2" pivot="0" table="0" count="10" xr9:uid="{00000000-0011-0000-FFFF-FFFF00000000}">
      <tableStyleElement type="wholeTable" dxfId="71"/>
      <tableStyleElement type="headerRow" dxfId="7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ustomXml" Target="../customXml/item1.xml"/><Relationship Id="rId10" Type="http://schemas.microsoft.com/office/2007/relationships/slicerCache" Target="slicerCaches/slicerCache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GMP-quarterly-Dashboard-December-2019.xlsx]Control data!G key stats venue gaming machines</c:name>
    <c:fmtId val="4"/>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NZ" sz="1200" b="1">
                <a:solidFill>
                  <a:schemeClr val="tx1"/>
                </a:solidFill>
                <a:effectLst/>
              </a:rPr>
              <a:t>Venues</a:t>
            </a:r>
            <a:r>
              <a:rPr lang="en-NZ" sz="1200" b="1" baseline="0">
                <a:solidFill>
                  <a:schemeClr val="tx1"/>
                </a:solidFill>
                <a:effectLst/>
              </a:rPr>
              <a:t> and gaming machines per quarter</a:t>
            </a:r>
            <a:endParaRPr lang="en-NZ" sz="1200">
              <a:solidFill>
                <a:schemeClr val="tx1"/>
              </a:solidFill>
              <a:effectLst/>
            </a:endParaRPr>
          </a:p>
        </c:rich>
      </c:tx>
      <c:layout>
        <c:manualLayout>
          <c:xMode val="edge"/>
          <c:yMode val="edge"/>
          <c:x val="0.24279816428205458"/>
          <c:y val="2.9009766469095689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0.12726551729177529"/>
          <c:y val="0.20211766726757238"/>
          <c:w val="0.75014570981775319"/>
          <c:h val="0.42440648758884519"/>
        </c:manualLayout>
      </c:layout>
      <c:lineChart>
        <c:grouping val="standard"/>
        <c:varyColors val="0"/>
        <c:ser>
          <c:idx val="1"/>
          <c:order val="1"/>
          <c:tx>
            <c:strRef>
              <c:f>'Control data'!$BF$9</c:f>
              <c:strCache>
                <c:ptCount val="1"/>
                <c:pt idx="0">
                  <c:v># of Gaming Machines </c:v>
                </c:pt>
              </c:strCache>
            </c:strRef>
          </c:tx>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'Control data'!$BD$10:$BD$30</c:f>
              <c:strCache>
                <c:ptCount val="20"/>
                <c:pt idx="0">
                  <c:v>Mar-15</c:v>
                </c:pt>
                <c:pt idx="1">
                  <c:v>Jun-15</c:v>
                </c:pt>
                <c:pt idx="2">
                  <c:v>Sep-15</c:v>
                </c:pt>
                <c:pt idx="3">
                  <c:v>Dec-15</c:v>
                </c:pt>
                <c:pt idx="4">
                  <c:v>Mar-16</c:v>
                </c:pt>
                <c:pt idx="5">
                  <c:v>Jun-16</c:v>
                </c:pt>
                <c:pt idx="6">
                  <c:v>Sep-16</c:v>
                </c:pt>
                <c:pt idx="7">
                  <c:v>Dec-16</c:v>
                </c:pt>
                <c:pt idx="8">
                  <c:v>Mar-17</c:v>
                </c:pt>
                <c:pt idx="9">
                  <c:v>Jun-17</c:v>
                </c:pt>
                <c:pt idx="10">
                  <c:v>Sep-17</c:v>
                </c:pt>
                <c:pt idx="11">
                  <c:v>Dec-17</c:v>
                </c:pt>
                <c:pt idx="12">
                  <c:v>Mar-18</c:v>
                </c:pt>
                <c:pt idx="13">
                  <c:v>Jun-18</c:v>
                </c:pt>
                <c:pt idx="14">
                  <c:v>Sep-18</c:v>
                </c:pt>
                <c:pt idx="15">
                  <c:v>Dec-18</c:v>
                </c:pt>
                <c:pt idx="16">
                  <c:v>Mar-19</c:v>
                </c:pt>
                <c:pt idx="17">
                  <c:v>Jun-19</c:v>
                </c:pt>
                <c:pt idx="18">
                  <c:v>Sep-19</c:v>
                </c:pt>
                <c:pt idx="19">
                  <c:v>Dec-19</c:v>
                </c:pt>
              </c:strCache>
            </c:strRef>
          </c:cat>
          <c:val>
            <c:numRef>
              <c:f>'Control data'!$BF$10:$BF$30</c:f>
              <c:numCache>
                <c:formatCode>#,##0</c:formatCode>
                <c:ptCount val="20"/>
                <c:pt idx="0">
                  <c:v>56</c:v>
                </c:pt>
                <c:pt idx="1">
                  <c:v>61</c:v>
                </c:pt>
                <c:pt idx="2">
                  <c:v>57</c:v>
                </c:pt>
                <c:pt idx="3">
                  <c:v>61</c:v>
                </c:pt>
                <c:pt idx="4">
                  <c:v>61</c:v>
                </c:pt>
                <c:pt idx="5">
                  <c:v>61</c:v>
                </c:pt>
                <c:pt idx="6">
                  <c:v>61</c:v>
                </c:pt>
                <c:pt idx="7">
                  <c:v>61</c:v>
                </c:pt>
                <c:pt idx="8">
                  <c:v>61</c:v>
                </c:pt>
                <c:pt idx="9">
                  <c:v>57</c:v>
                </c:pt>
                <c:pt idx="10">
                  <c:v>57</c:v>
                </c:pt>
                <c:pt idx="11">
                  <c:v>57</c:v>
                </c:pt>
                <c:pt idx="12">
                  <c:v>57</c:v>
                </c:pt>
                <c:pt idx="13">
                  <c:v>57</c:v>
                </c:pt>
                <c:pt idx="14">
                  <c:v>57</c:v>
                </c:pt>
                <c:pt idx="15">
                  <c:v>57</c:v>
                </c:pt>
                <c:pt idx="16">
                  <c:v>54</c:v>
                </c:pt>
                <c:pt idx="17">
                  <c:v>69</c:v>
                </c:pt>
                <c:pt idx="18">
                  <c:v>69</c:v>
                </c:pt>
                <c:pt idx="19">
                  <c:v>67</c:v>
                </c:pt>
              </c:numCache>
            </c:numRef>
          </c:val>
          <c:smooth val="0"/>
          <c:extLst>
            <c:ext xmlns:c16="http://schemas.microsoft.com/office/drawing/2014/chart" uri="{C3380CC4-5D6E-409C-BE32-E72D297353CC}">
              <c16:uniqueId val="{00000000-C9F9-40F8-AA3E-BE54B1D04E3E}"/>
            </c:ext>
          </c:extLst>
        </c:ser>
        <c:dLbls>
          <c:showLegendKey val="0"/>
          <c:showVal val="0"/>
          <c:showCatName val="0"/>
          <c:showSerName val="0"/>
          <c:showPercent val="0"/>
          <c:showBubbleSize val="0"/>
        </c:dLbls>
        <c:marker val="1"/>
        <c:smooth val="0"/>
        <c:axId val="583089568"/>
        <c:axId val="583088392"/>
      </c:lineChart>
      <c:lineChart>
        <c:grouping val="standard"/>
        <c:varyColors val="0"/>
        <c:ser>
          <c:idx val="0"/>
          <c:order val="0"/>
          <c:tx>
            <c:strRef>
              <c:f>'Control data'!$BE$9</c:f>
              <c:strCache>
                <c:ptCount val="1"/>
                <c:pt idx="0">
                  <c:v># of venues</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'Control data'!$BD$10:$BD$30</c:f>
              <c:strCache>
                <c:ptCount val="20"/>
                <c:pt idx="0">
                  <c:v>Mar-15</c:v>
                </c:pt>
                <c:pt idx="1">
                  <c:v>Jun-15</c:v>
                </c:pt>
                <c:pt idx="2">
                  <c:v>Sep-15</c:v>
                </c:pt>
                <c:pt idx="3">
                  <c:v>Dec-15</c:v>
                </c:pt>
                <c:pt idx="4">
                  <c:v>Mar-16</c:v>
                </c:pt>
                <c:pt idx="5">
                  <c:v>Jun-16</c:v>
                </c:pt>
                <c:pt idx="6">
                  <c:v>Sep-16</c:v>
                </c:pt>
                <c:pt idx="7">
                  <c:v>Dec-16</c:v>
                </c:pt>
                <c:pt idx="8">
                  <c:v>Mar-17</c:v>
                </c:pt>
                <c:pt idx="9">
                  <c:v>Jun-17</c:v>
                </c:pt>
                <c:pt idx="10">
                  <c:v>Sep-17</c:v>
                </c:pt>
                <c:pt idx="11">
                  <c:v>Dec-17</c:v>
                </c:pt>
                <c:pt idx="12">
                  <c:v>Mar-18</c:v>
                </c:pt>
                <c:pt idx="13">
                  <c:v>Jun-18</c:v>
                </c:pt>
                <c:pt idx="14">
                  <c:v>Sep-18</c:v>
                </c:pt>
                <c:pt idx="15">
                  <c:v>Dec-18</c:v>
                </c:pt>
                <c:pt idx="16">
                  <c:v>Mar-19</c:v>
                </c:pt>
                <c:pt idx="17">
                  <c:v>Jun-19</c:v>
                </c:pt>
                <c:pt idx="18">
                  <c:v>Sep-19</c:v>
                </c:pt>
                <c:pt idx="19">
                  <c:v>Dec-19</c:v>
                </c:pt>
              </c:strCache>
            </c:strRef>
          </c:cat>
          <c:val>
            <c:numRef>
              <c:f>'Control data'!$BE$10:$BE$30</c:f>
              <c:numCache>
                <c:formatCode>#,##0</c:formatCode>
                <c:ptCount val="20"/>
                <c:pt idx="0">
                  <c:v>10</c:v>
                </c:pt>
                <c:pt idx="1">
                  <c:v>10</c:v>
                </c:pt>
                <c:pt idx="2">
                  <c:v>9</c:v>
                </c:pt>
                <c:pt idx="3">
                  <c:v>10</c:v>
                </c:pt>
                <c:pt idx="4">
                  <c:v>10</c:v>
                </c:pt>
                <c:pt idx="5">
                  <c:v>10</c:v>
                </c:pt>
                <c:pt idx="6">
                  <c:v>10</c:v>
                </c:pt>
                <c:pt idx="7">
                  <c:v>10</c:v>
                </c:pt>
                <c:pt idx="8">
                  <c:v>10</c:v>
                </c:pt>
                <c:pt idx="9">
                  <c:v>9</c:v>
                </c:pt>
                <c:pt idx="10">
                  <c:v>9</c:v>
                </c:pt>
                <c:pt idx="11">
                  <c:v>9</c:v>
                </c:pt>
                <c:pt idx="12">
                  <c:v>9</c:v>
                </c:pt>
                <c:pt idx="13">
                  <c:v>9</c:v>
                </c:pt>
                <c:pt idx="14">
                  <c:v>9</c:v>
                </c:pt>
                <c:pt idx="15">
                  <c:v>9</c:v>
                </c:pt>
                <c:pt idx="16">
                  <c:v>8</c:v>
                </c:pt>
                <c:pt idx="17">
                  <c:v>9</c:v>
                </c:pt>
                <c:pt idx="18">
                  <c:v>9</c:v>
                </c:pt>
                <c:pt idx="19">
                  <c:v>8</c:v>
                </c:pt>
              </c:numCache>
            </c:numRef>
          </c:val>
          <c:smooth val="0"/>
          <c:extLst>
            <c:ext xmlns:c16="http://schemas.microsoft.com/office/drawing/2014/chart" uri="{C3380CC4-5D6E-409C-BE32-E72D297353CC}">
              <c16:uniqueId val="{00000001-C9F9-40F8-AA3E-BE54B1D04E3E}"/>
            </c:ext>
          </c:extLst>
        </c:ser>
        <c:dLbls>
          <c:showLegendKey val="0"/>
          <c:showVal val="0"/>
          <c:showCatName val="0"/>
          <c:showSerName val="0"/>
          <c:showPercent val="0"/>
          <c:showBubbleSize val="0"/>
        </c:dLbls>
        <c:marker val="1"/>
        <c:smooth val="0"/>
        <c:axId val="432955408"/>
        <c:axId val="583089176"/>
      </c:lineChart>
      <c:catAx>
        <c:axId val="583089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3088392"/>
        <c:crosses val="autoZero"/>
        <c:auto val="1"/>
        <c:lblAlgn val="ctr"/>
        <c:lblOffset val="100"/>
        <c:noMultiLvlLbl val="0"/>
      </c:catAx>
      <c:valAx>
        <c:axId val="583088392"/>
        <c:scaling>
          <c:logBase val="10"/>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solidFill>
                      <a:schemeClr val="tx1"/>
                    </a:solidFill>
                  </a:rPr>
                  <a:t># of gaming machines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3089568"/>
        <c:crosses val="autoZero"/>
        <c:crossBetween val="between"/>
      </c:valAx>
      <c:valAx>
        <c:axId val="583089176"/>
        <c:scaling>
          <c:logBase val="10"/>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solidFill>
                      <a:schemeClr val="tx1"/>
                    </a:solidFill>
                  </a:rPr>
                  <a:t># of venues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2955408"/>
        <c:crosses val="max"/>
        <c:crossBetween val="between"/>
      </c:valAx>
      <c:catAx>
        <c:axId val="432955408"/>
        <c:scaling>
          <c:orientation val="minMax"/>
        </c:scaling>
        <c:delete val="1"/>
        <c:axPos val="b"/>
        <c:numFmt formatCode="General" sourceLinked="1"/>
        <c:majorTickMark val="none"/>
        <c:minorTickMark val="none"/>
        <c:tickLblPos val="nextTo"/>
        <c:crossAx val="583089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GMP-quarterly-Dashboard-December-2019.xlsx]Control data!P GMP quarterly all</c:name>
    <c:fmtId val="30"/>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rPr>
              <a:t>GMP per quarter</a:t>
            </a:r>
          </a:p>
        </c:rich>
      </c:tx>
      <c:layout>
        <c:manualLayout>
          <c:xMode val="edge"/>
          <c:yMode val="edge"/>
          <c:x val="0.42582147349104121"/>
          <c:y val="1.085878914240789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0.19169247594050742"/>
          <c:y val="0.19803780825173925"/>
          <c:w val="0.77775196850393702"/>
          <c:h val="0.56128525312307753"/>
        </c:manualLayout>
      </c:layout>
      <c:lineChart>
        <c:grouping val="standard"/>
        <c:varyColors val="0"/>
        <c:ser>
          <c:idx val="0"/>
          <c:order val="0"/>
          <c:tx>
            <c:strRef>
              <c:f>'Control data'!$AH$9</c:f>
              <c:strCache>
                <c:ptCount val="1"/>
                <c:pt idx="0">
                  <c:v>Total</c:v>
                </c:pt>
              </c:strCache>
            </c:strRef>
          </c:tx>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'Control data'!$AG$10:$AG$29</c:f>
              <c:strCache>
                <c:ptCount val="20"/>
                <c:pt idx="0">
                  <c:v>Mar-15</c:v>
                </c:pt>
                <c:pt idx="1">
                  <c:v>Jun-15</c:v>
                </c:pt>
                <c:pt idx="2">
                  <c:v>Sep-15</c:v>
                </c:pt>
                <c:pt idx="3">
                  <c:v>Dec-15</c:v>
                </c:pt>
                <c:pt idx="4">
                  <c:v>Mar-16</c:v>
                </c:pt>
                <c:pt idx="5">
                  <c:v>Jun-16</c:v>
                </c:pt>
                <c:pt idx="6">
                  <c:v>Sep-16</c:v>
                </c:pt>
                <c:pt idx="7">
                  <c:v>Dec-16</c:v>
                </c:pt>
                <c:pt idx="8">
                  <c:v>Mar-17</c:v>
                </c:pt>
                <c:pt idx="9">
                  <c:v>Jun-17</c:v>
                </c:pt>
                <c:pt idx="10">
                  <c:v>Sep-17</c:v>
                </c:pt>
                <c:pt idx="11">
                  <c:v>Dec-17</c:v>
                </c:pt>
                <c:pt idx="12">
                  <c:v>Mar-18</c:v>
                </c:pt>
                <c:pt idx="13">
                  <c:v>Jun-18</c:v>
                </c:pt>
                <c:pt idx="14">
                  <c:v>Sep-18</c:v>
                </c:pt>
                <c:pt idx="15">
                  <c:v>Dec-18</c:v>
                </c:pt>
                <c:pt idx="16">
                  <c:v>Mar-19</c:v>
                </c:pt>
                <c:pt idx="17">
                  <c:v>Jun-19</c:v>
                </c:pt>
                <c:pt idx="18">
                  <c:v>Sep-19</c:v>
                </c:pt>
                <c:pt idx="19">
                  <c:v>Dec-19</c:v>
                </c:pt>
              </c:strCache>
            </c:strRef>
          </c:cat>
          <c:val>
            <c:numRef>
              <c:f>'Control data'!$AH$10:$AH$29</c:f>
              <c:numCache>
                <c:formatCode>_("$"* #,##0.00_);_("$"* \(#,##0.00\);_("$"* "-"??_);_(@_)</c:formatCode>
                <c:ptCount val="20"/>
                <c:pt idx="0">
                  <c:v>451748.95000000019</c:v>
                </c:pt>
                <c:pt idx="1">
                  <c:v>400069.18000000063</c:v>
                </c:pt>
                <c:pt idx="2">
                  <c:v>400030.43999999948</c:v>
                </c:pt>
                <c:pt idx="3">
                  <c:v>375081.08999999892</c:v>
                </c:pt>
                <c:pt idx="4">
                  <c:v>406247.3599999994</c:v>
                </c:pt>
                <c:pt idx="5">
                  <c:v>401507.99000000115</c:v>
                </c:pt>
                <c:pt idx="6">
                  <c:v>423509.18999999855</c:v>
                </c:pt>
                <c:pt idx="7">
                  <c:v>409757.6099999994</c:v>
                </c:pt>
                <c:pt idx="8">
                  <c:v>376524.90999999968</c:v>
                </c:pt>
                <c:pt idx="9">
                  <c:v>393844.01000000024</c:v>
                </c:pt>
                <c:pt idx="10">
                  <c:v>381955.89999999991</c:v>
                </c:pt>
                <c:pt idx="11">
                  <c:v>370924.91999999946</c:v>
                </c:pt>
                <c:pt idx="12">
                  <c:v>389611.08999999985</c:v>
                </c:pt>
                <c:pt idx="13">
                  <c:v>348564.73</c:v>
                </c:pt>
                <c:pt idx="14">
                  <c:v>342228.38999999902</c:v>
                </c:pt>
                <c:pt idx="15">
                  <c:v>360967.99000000098</c:v>
                </c:pt>
                <c:pt idx="16">
                  <c:v>362588.78</c:v>
                </c:pt>
                <c:pt idx="17">
                  <c:v>620010.14999999898</c:v>
                </c:pt>
                <c:pt idx="18">
                  <c:v>571662.78999999899</c:v>
                </c:pt>
                <c:pt idx="19">
                  <c:v>596083.93999999994</c:v>
                </c:pt>
              </c:numCache>
            </c:numRef>
          </c:val>
          <c:smooth val="0"/>
          <c:extLst>
            <c:ext xmlns:c16="http://schemas.microsoft.com/office/drawing/2014/chart" uri="{C3380CC4-5D6E-409C-BE32-E72D297353CC}">
              <c16:uniqueId val="{00000000-2E3F-4C6A-AA31-ADF0C4A368AB}"/>
            </c:ext>
          </c:extLst>
        </c:ser>
        <c:dLbls>
          <c:showLegendKey val="0"/>
          <c:showVal val="0"/>
          <c:showCatName val="0"/>
          <c:showSerName val="0"/>
          <c:showPercent val="0"/>
          <c:showBubbleSize val="0"/>
        </c:dLbls>
        <c:marker val="1"/>
        <c:smooth val="0"/>
        <c:axId val="910455248"/>
        <c:axId val="910456032"/>
      </c:lineChart>
      <c:catAx>
        <c:axId val="9104552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0456032"/>
        <c:crosses val="autoZero"/>
        <c:auto val="1"/>
        <c:lblAlgn val="ctr"/>
        <c:lblOffset val="100"/>
        <c:noMultiLvlLbl val="0"/>
      </c:catAx>
      <c:valAx>
        <c:axId val="910456032"/>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04552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GMP-quarterly-Dashboard-December-2019.xlsx]Control data!G quarterly GMP</c:name>
    <c:fmtId val="18"/>
  </c:pivotSource>
  <c:chart>
    <c:title>
      <c:tx>
        <c:rich>
          <a:bodyPr/>
          <a:lstStyle/>
          <a:p>
            <a:pPr>
              <a:defRPr/>
            </a:pPr>
            <a:r>
              <a:rPr lang="en-US"/>
              <a:t>GMP per quarter</a:t>
            </a:r>
          </a:p>
        </c:rich>
      </c:tx>
      <c:layout>
        <c:manualLayout>
          <c:xMode val="edge"/>
          <c:yMode val="edge"/>
          <c:x val="7.2181734581166473E-2"/>
          <c:y val="2.7693537211555184E-2"/>
        </c:manualLayout>
      </c:layout>
      <c:overlay val="0"/>
    </c:title>
    <c:autoTitleDeleted val="0"/>
    <c:pivotFmts>
      <c:pivotFmt>
        <c:idx val="0"/>
      </c:pivotFmt>
      <c:pivotFmt>
        <c:idx val="1"/>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4"/>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0.15569340120757214"/>
          <c:y val="0.16336297668454935"/>
          <c:w val="0.82467254993542372"/>
          <c:h val="0.60637507407203484"/>
        </c:manualLayout>
      </c:layout>
      <c:lineChart>
        <c:grouping val="standard"/>
        <c:varyColors val="0"/>
        <c:ser>
          <c:idx val="0"/>
          <c:order val="0"/>
          <c:tx>
            <c:strRef>
              <c:f>'Control data'!$AV$9</c:f>
              <c:strCache>
                <c:ptCount val="1"/>
                <c:pt idx="0">
                  <c:v>Total</c:v>
                </c:pt>
              </c:strCache>
            </c:strRef>
          </c:tx>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'Control data'!$AU$10:$AU$30</c:f>
              <c:strCache>
                <c:ptCount val="20"/>
                <c:pt idx="0">
                  <c:v>Mar-15</c:v>
                </c:pt>
                <c:pt idx="1">
                  <c:v>Jun-15</c:v>
                </c:pt>
                <c:pt idx="2">
                  <c:v>Sep-15</c:v>
                </c:pt>
                <c:pt idx="3">
                  <c:v>Dec-15</c:v>
                </c:pt>
                <c:pt idx="4">
                  <c:v>Mar-16</c:v>
                </c:pt>
                <c:pt idx="5">
                  <c:v>Jun-16</c:v>
                </c:pt>
                <c:pt idx="6">
                  <c:v>Sep-16</c:v>
                </c:pt>
                <c:pt idx="7">
                  <c:v>Dec-16</c:v>
                </c:pt>
                <c:pt idx="8">
                  <c:v>Mar-17</c:v>
                </c:pt>
                <c:pt idx="9">
                  <c:v>Jun-17</c:v>
                </c:pt>
                <c:pt idx="10">
                  <c:v>Sep-17</c:v>
                </c:pt>
                <c:pt idx="11">
                  <c:v>Dec-17</c:v>
                </c:pt>
                <c:pt idx="12">
                  <c:v>Mar-18</c:v>
                </c:pt>
                <c:pt idx="13">
                  <c:v>Jun-18</c:v>
                </c:pt>
                <c:pt idx="14">
                  <c:v>Sep-18</c:v>
                </c:pt>
                <c:pt idx="15">
                  <c:v>Dec-18</c:v>
                </c:pt>
                <c:pt idx="16">
                  <c:v>Mar-19</c:v>
                </c:pt>
                <c:pt idx="17">
                  <c:v>Jun-19</c:v>
                </c:pt>
                <c:pt idx="18">
                  <c:v>Sep-19</c:v>
                </c:pt>
                <c:pt idx="19">
                  <c:v>Dec-19</c:v>
                </c:pt>
              </c:strCache>
            </c:strRef>
          </c:cat>
          <c:val>
            <c:numRef>
              <c:f>'Control data'!$AV$10:$AV$30</c:f>
              <c:numCache>
                <c:formatCode>_("$"* #,##0.00_);_("$"* \(#,##0.00\);_("$"* "-"??_);_(@_)</c:formatCode>
                <c:ptCount val="20"/>
                <c:pt idx="0">
                  <c:v>451748.95000000019</c:v>
                </c:pt>
                <c:pt idx="1">
                  <c:v>400069.18000000063</c:v>
                </c:pt>
                <c:pt idx="2">
                  <c:v>400030.43999999948</c:v>
                </c:pt>
                <c:pt idx="3">
                  <c:v>375081.08999999892</c:v>
                </c:pt>
                <c:pt idx="4">
                  <c:v>406247.3599999994</c:v>
                </c:pt>
                <c:pt idx="5">
                  <c:v>401507.99000000115</c:v>
                </c:pt>
                <c:pt idx="6">
                  <c:v>423509.18999999855</c:v>
                </c:pt>
                <c:pt idx="7">
                  <c:v>409757.6099999994</c:v>
                </c:pt>
                <c:pt idx="8">
                  <c:v>376524.90999999968</c:v>
                </c:pt>
                <c:pt idx="9">
                  <c:v>393844.01000000024</c:v>
                </c:pt>
                <c:pt idx="10">
                  <c:v>381955.89999999991</c:v>
                </c:pt>
                <c:pt idx="11">
                  <c:v>370924.91999999946</c:v>
                </c:pt>
                <c:pt idx="12">
                  <c:v>389611.08999999985</c:v>
                </c:pt>
                <c:pt idx="13">
                  <c:v>348564.73</c:v>
                </c:pt>
                <c:pt idx="14">
                  <c:v>342228.38999999902</c:v>
                </c:pt>
                <c:pt idx="15">
                  <c:v>360967.99000000098</c:v>
                </c:pt>
                <c:pt idx="16">
                  <c:v>362588.78</c:v>
                </c:pt>
                <c:pt idx="17">
                  <c:v>620010.14999999898</c:v>
                </c:pt>
                <c:pt idx="18">
                  <c:v>571662.78999999899</c:v>
                </c:pt>
                <c:pt idx="19">
                  <c:v>596083.93999999994</c:v>
                </c:pt>
              </c:numCache>
            </c:numRef>
          </c:val>
          <c:smooth val="0"/>
          <c:extLst>
            <c:ext xmlns:c16="http://schemas.microsoft.com/office/drawing/2014/chart" uri="{C3380CC4-5D6E-409C-BE32-E72D297353CC}">
              <c16:uniqueId val="{00000000-F1C6-4B86-92F5-6B9FD04E1055}"/>
            </c:ext>
          </c:extLst>
        </c:ser>
        <c:dLbls>
          <c:showLegendKey val="0"/>
          <c:showVal val="0"/>
          <c:showCatName val="0"/>
          <c:showSerName val="0"/>
          <c:showPercent val="0"/>
          <c:showBubbleSize val="0"/>
        </c:dLbls>
        <c:marker val="1"/>
        <c:smooth val="0"/>
        <c:axId val="910457208"/>
        <c:axId val="910457600"/>
      </c:lineChart>
      <c:catAx>
        <c:axId val="9104572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2340000" vert="horz"/>
          <a:lstStyle/>
          <a:p>
            <a:pPr>
              <a:defRPr b="1"/>
            </a:pPr>
            <a:endParaRPr lang="en-US"/>
          </a:p>
        </c:txPr>
        <c:crossAx val="910457600"/>
        <c:crosses val="autoZero"/>
        <c:auto val="1"/>
        <c:lblAlgn val="ctr"/>
        <c:lblOffset val="100"/>
        <c:noMultiLvlLbl val="0"/>
      </c:catAx>
      <c:valAx>
        <c:axId val="910457600"/>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vert="horz"/>
          <a:lstStyle/>
          <a:p>
            <a:pPr>
              <a:defRPr b="1"/>
            </a:pPr>
            <a:endParaRPr lang="en-US"/>
          </a:p>
        </c:txPr>
        <c:crossAx val="910457208"/>
        <c:crosses val="autoZero"/>
        <c:crossBetween val="between"/>
        <c:dispUnits>
          <c:builtInUnit val="thousands"/>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GMP-quarterly-Dashboard-December-2019.xlsx]Control data!G Venues by quarter</c:name>
    <c:fmtId val="23"/>
  </c:pivotSource>
  <c:chart>
    <c:title>
      <c:tx>
        <c:rich>
          <a:bodyPr/>
          <a:lstStyle/>
          <a:p>
            <a:pPr>
              <a:defRPr/>
            </a:pPr>
            <a:r>
              <a:rPr lang="en-US"/>
              <a:t>Number of venues</a:t>
            </a:r>
          </a:p>
        </c:rich>
      </c:tx>
      <c:layout>
        <c:manualLayout>
          <c:xMode val="edge"/>
          <c:yMode val="edge"/>
          <c:x val="1.3994520106327341E-2"/>
          <c:y val="2.984108698089432E-2"/>
        </c:manualLayout>
      </c:layout>
      <c:overlay val="0"/>
    </c:title>
    <c:autoTitleDeleted val="0"/>
    <c:pivotFmts>
      <c:pivotFmt>
        <c:idx val="0"/>
      </c:pivotFmt>
      <c:pivotFmt>
        <c:idx val="1"/>
      </c:pivotFmt>
      <c:pivotFmt>
        <c:idx val="2"/>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ln w="31750" cap="rnd">
            <a:solidFill>
              <a:schemeClr val="dk1">
                <a:tint val="88500"/>
              </a:schemeClr>
            </a:solidFill>
            <a:round/>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9.360102834879877E-2"/>
          <c:y val="0.17862055631305152"/>
          <c:w val="0.88600194655074183"/>
          <c:h val="0.61329878614917044"/>
        </c:manualLayout>
      </c:layout>
      <c:lineChart>
        <c:grouping val="standard"/>
        <c:varyColors val="0"/>
        <c:ser>
          <c:idx val="0"/>
          <c:order val="0"/>
          <c:tx>
            <c:strRef>
              <c:f>'Control data'!$BI$9</c:f>
              <c:strCache>
                <c:ptCount val="1"/>
                <c:pt idx="0">
                  <c:v>Total</c:v>
                </c:pt>
              </c:strCache>
            </c:strRef>
          </c:tx>
          <c:spPr>
            <a:ln w="31750" cap="rnd">
              <a:solidFill>
                <a:schemeClr val="dk1">
                  <a:tint val="88500"/>
                </a:schemeClr>
              </a:solidFill>
              <a:round/>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'Control data'!$BH$10:$BH$30</c:f>
              <c:strCache>
                <c:ptCount val="20"/>
                <c:pt idx="0">
                  <c:v>Mar-15</c:v>
                </c:pt>
                <c:pt idx="1">
                  <c:v>Jun-15</c:v>
                </c:pt>
                <c:pt idx="2">
                  <c:v>Sep-15</c:v>
                </c:pt>
                <c:pt idx="3">
                  <c:v>Dec-15</c:v>
                </c:pt>
                <c:pt idx="4">
                  <c:v>Mar-16</c:v>
                </c:pt>
                <c:pt idx="5">
                  <c:v>Jun-16</c:v>
                </c:pt>
                <c:pt idx="6">
                  <c:v>Sep-16</c:v>
                </c:pt>
                <c:pt idx="7">
                  <c:v>Dec-16</c:v>
                </c:pt>
                <c:pt idx="8">
                  <c:v>Mar-17</c:v>
                </c:pt>
                <c:pt idx="9">
                  <c:v>Jun-17</c:v>
                </c:pt>
                <c:pt idx="10">
                  <c:v>Sep-17</c:v>
                </c:pt>
                <c:pt idx="11">
                  <c:v>Dec-17</c:v>
                </c:pt>
                <c:pt idx="12">
                  <c:v>Mar-18</c:v>
                </c:pt>
                <c:pt idx="13">
                  <c:v>Jun-18</c:v>
                </c:pt>
                <c:pt idx="14">
                  <c:v>Sep-18</c:v>
                </c:pt>
                <c:pt idx="15">
                  <c:v>Dec-18</c:v>
                </c:pt>
                <c:pt idx="16">
                  <c:v>Mar-19</c:v>
                </c:pt>
                <c:pt idx="17">
                  <c:v>Jun-19</c:v>
                </c:pt>
                <c:pt idx="18">
                  <c:v>Sep-19</c:v>
                </c:pt>
                <c:pt idx="19">
                  <c:v>Dec-19</c:v>
                </c:pt>
              </c:strCache>
            </c:strRef>
          </c:cat>
          <c:val>
            <c:numRef>
              <c:f>'Control data'!$BI$10:$BI$30</c:f>
              <c:numCache>
                <c:formatCode>_-* #,##0_-;\-* #,##0_-;_-* "-"??_-;_-@_-</c:formatCode>
                <c:ptCount val="20"/>
                <c:pt idx="0">
                  <c:v>10</c:v>
                </c:pt>
                <c:pt idx="1">
                  <c:v>10</c:v>
                </c:pt>
                <c:pt idx="2">
                  <c:v>9</c:v>
                </c:pt>
                <c:pt idx="3">
                  <c:v>10</c:v>
                </c:pt>
                <c:pt idx="4">
                  <c:v>10</c:v>
                </c:pt>
                <c:pt idx="5">
                  <c:v>10</c:v>
                </c:pt>
                <c:pt idx="6">
                  <c:v>10</c:v>
                </c:pt>
                <c:pt idx="7">
                  <c:v>10</c:v>
                </c:pt>
                <c:pt idx="8">
                  <c:v>10</c:v>
                </c:pt>
                <c:pt idx="9">
                  <c:v>9</c:v>
                </c:pt>
                <c:pt idx="10">
                  <c:v>9</c:v>
                </c:pt>
                <c:pt idx="11">
                  <c:v>9</c:v>
                </c:pt>
                <c:pt idx="12">
                  <c:v>9</c:v>
                </c:pt>
                <c:pt idx="13">
                  <c:v>9</c:v>
                </c:pt>
                <c:pt idx="14">
                  <c:v>9</c:v>
                </c:pt>
                <c:pt idx="15">
                  <c:v>9</c:v>
                </c:pt>
                <c:pt idx="16">
                  <c:v>8</c:v>
                </c:pt>
                <c:pt idx="17">
                  <c:v>9</c:v>
                </c:pt>
                <c:pt idx="18">
                  <c:v>9</c:v>
                </c:pt>
                <c:pt idx="19">
                  <c:v>8</c:v>
                </c:pt>
              </c:numCache>
            </c:numRef>
          </c:val>
          <c:smooth val="0"/>
          <c:extLst>
            <c:ext xmlns:c16="http://schemas.microsoft.com/office/drawing/2014/chart" uri="{C3380CC4-5D6E-409C-BE32-E72D297353CC}">
              <c16:uniqueId val="{00000001-BE25-437C-A30E-6F70EE9839B0}"/>
            </c:ext>
          </c:extLst>
        </c:ser>
        <c:dLbls>
          <c:showLegendKey val="0"/>
          <c:showVal val="0"/>
          <c:showCatName val="0"/>
          <c:showSerName val="0"/>
          <c:showPercent val="0"/>
          <c:showBubbleSize val="0"/>
        </c:dLbls>
        <c:marker val="1"/>
        <c:smooth val="0"/>
        <c:axId val="910458384"/>
        <c:axId val="581250944"/>
      </c:lineChart>
      <c:catAx>
        <c:axId val="9104583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2400000" vert="horz"/>
          <a:lstStyle/>
          <a:p>
            <a:pPr>
              <a:defRPr b="1"/>
            </a:pPr>
            <a:endParaRPr lang="en-US"/>
          </a:p>
        </c:txPr>
        <c:crossAx val="581250944"/>
        <c:crosses val="autoZero"/>
        <c:auto val="1"/>
        <c:lblAlgn val="ctr"/>
        <c:lblOffset val="100"/>
        <c:noMultiLvlLbl val="0"/>
      </c:catAx>
      <c:valAx>
        <c:axId val="581250944"/>
        <c:scaling>
          <c:orientation val="minMax"/>
        </c:scaling>
        <c:delete val="0"/>
        <c:axPos val="l"/>
        <c:numFmt formatCode="_-* #,##0_-;\-* #,##0_-;_-* &quot;-&quot;??_-;_-@_-" sourceLinked="1"/>
        <c:majorTickMark val="none"/>
        <c:minorTickMark val="none"/>
        <c:tickLblPos val="nextTo"/>
        <c:spPr>
          <a:noFill/>
          <a:ln>
            <a:noFill/>
          </a:ln>
          <a:effectLst/>
        </c:spPr>
        <c:txPr>
          <a:bodyPr rot="-60000000" vert="horz"/>
          <a:lstStyle/>
          <a:p>
            <a:pPr>
              <a:defRPr b="1"/>
            </a:pPr>
            <a:endParaRPr lang="en-US"/>
          </a:p>
        </c:txPr>
        <c:crossAx val="910458384"/>
        <c:crosses val="autoZero"/>
        <c:crossBetween val="between"/>
        <c:minorUnit val="1"/>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GMP-quarterly-Dashboard-December-2019.xlsx]Control data!G EGMs by quarter</c:name>
    <c:fmtId val="26"/>
  </c:pivotSource>
  <c:chart>
    <c:title>
      <c:tx>
        <c:rich>
          <a:bodyPr/>
          <a:lstStyle/>
          <a:p>
            <a:pPr>
              <a:defRPr/>
            </a:pPr>
            <a:r>
              <a:rPr lang="en-US"/>
              <a:t>Number of gaming machines</a:t>
            </a:r>
          </a:p>
        </c:rich>
      </c:tx>
      <c:layout>
        <c:manualLayout>
          <c:xMode val="edge"/>
          <c:yMode val="edge"/>
          <c:x val="7.1001315184866911E-3"/>
          <c:y val="2.1421178832771771E-2"/>
        </c:manualLayout>
      </c:layout>
      <c:overlay val="0"/>
    </c:title>
    <c:autoTitleDeleted val="0"/>
    <c:pivotFmts>
      <c:pivotFmt>
        <c:idx val="0"/>
      </c:pivotFmt>
      <c:pivotFmt>
        <c:idx val="1"/>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4"/>
        <c:spPr>
          <a:ln w="31750"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8.6672215414730386E-2"/>
          <c:y val="0.17296876623455484"/>
          <c:w val="0.89465538708363601"/>
          <c:h val="0.58400677921275312"/>
        </c:manualLayout>
      </c:layout>
      <c:lineChart>
        <c:grouping val="standard"/>
        <c:varyColors val="0"/>
        <c:ser>
          <c:idx val="0"/>
          <c:order val="0"/>
          <c:tx>
            <c:strRef>
              <c:f>'Control data'!$BL$9</c:f>
              <c:strCache>
                <c:ptCount val="1"/>
                <c:pt idx="0">
                  <c:v>Total</c:v>
                </c:pt>
              </c:strCache>
            </c:strRef>
          </c:tx>
          <c:spPr>
            <a:ln w="31750"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'Control data'!$BK$10:$BK$30</c:f>
              <c:strCache>
                <c:ptCount val="20"/>
                <c:pt idx="0">
                  <c:v>Mar-15</c:v>
                </c:pt>
                <c:pt idx="1">
                  <c:v>Jun-15</c:v>
                </c:pt>
                <c:pt idx="2">
                  <c:v>Sep-15</c:v>
                </c:pt>
                <c:pt idx="3">
                  <c:v>Dec-15</c:v>
                </c:pt>
                <c:pt idx="4">
                  <c:v>Mar-16</c:v>
                </c:pt>
                <c:pt idx="5">
                  <c:v>Jun-16</c:v>
                </c:pt>
                <c:pt idx="6">
                  <c:v>Sep-16</c:v>
                </c:pt>
                <c:pt idx="7">
                  <c:v>Dec-16</c:v>
                </c:pt>
                <c:pt idx="8">
                  <c:v>Mar-17</c:v>
                </c:pt>
                <c:pt idx="9">
                  <c:v>Jun-17</c:v>
                </c:pt>
                <c:pt idx="10">
                  <c:v>Sep-17</c:v>
                </c:pt>
                <c:pt idx="11">
                  <c:v>Dec-17</c:v>
                </c:pt>
                <c:pt idx="12">
                  <c:v>Mar-18</c:v>
                </c:pt>
                <c:pt idx="13">
                  <c:v>Jun-18</c:v>
                </c:pt>
                <c:pt idx="14">
                  <c:v>Sep-18</c:v>
                </c:pt>
                <c:pt idx="15">
                  <c:v>Dec-18</c:v>
                </c:pt>
                <c:pt idx="16">
                  <c:v>Mar-19</c:v>
                </c:pt>
                <c:pt idx="17">
                  <c:v>Jun-19</c:v>
                </c:pt>
                <c:pt idx="18">
                  <c:v>Sep-19</c:v>
                </c:pt>
                <c:pt idx="19">
                  <c:v>Dec-19</c:v>
                </c:pt>
              </c:strCache>
            </c:strRef>
          </c:cat>
          <c:val>
            <c:numRef>
              <c:f>'Control data'!$BL$10:$BL$30</c:f>
              <c:numCache>
                <c:formatCode>_-* #,##0_-;\-* #,##0_-;_-* "-"??_-;_-@_-</c:formatCode>
                <c:ptCount val="20"/>
                <c:pt idx="0">
                  <c:v>56</c:v>
                </c:pt>
                <c:pt idx="1">
                  <c:v>61</c:v>
                </c:pt>
                <c:pt idx="2">
                  <c:v>57</c:v>
                </c:pt>
                <c:pt idx="3">
                  <c:v>61</c:v>
                </c:pt>
                <c:pt idx="4">
                  <c:v>61</c:v>
                </c:pt>
                <c:pt idx="5">
                  <c:v>61</c:v>
                </c:pt>
                <c:pt idx="6">
                  <c:v>61</c:v>
                </c:pt>
                <c:pt idx="7">
                  <c:v>61</c:v>
                </c:pt>
                <c:pt idx="8">
                  <c:v>61</c:v>
                </c:pt>
                <c:pt idx="9">
                  <c:v>57</c:v>
                </c:pt>
                <c:pt idx="10">
                  <c:v>57</c:v>
                </c:pt>
                <c:pt idx="11">
                  <c:v>57</c:v>
                </c:pt>
                <c:pt idx="12">
                  <c:v>57</c:v>
                </c:pt>
                <c:pt idx="13">
                  <c:v>57</c:v>
                </c:pt>
                <c:pt idx="14">
                  <c:v>57</c:v>
                </c:pt>
                <c:pt idx="15">
                  <c:v>57</c:v>
                </c:pt>
                <c:pt idx="16">
                  <c:v>54</c:v>
                </c:pt>
                <c:pt idx="17">
                  <c:v>69</c:v>
                </c:pt>
                <c:pt idx="18">
                  <c:v>69</c:v>
                </c:pt>
                <c:pt idx="19">
                  <c:v>67</c:v>
                </c:pt>
              </c:numCache>
            </c:numRef>
          </c:val>
          <c:smooth val="0"/>
          <c:extLst>
            <c:ext xmlns:c16="http://schemas.microsoft.com/office/drawing/2014/chart" uri="{C3380CC4-5D6E-409C-BE32-E72D297353CC}">
              <c16:uniqueId val="{00000000-6956-4035-A17D-330E230AA998}"/>
            </c:ext>
          </c:extLst>
        </c:ser>
        <c:dLbls>
          <c:showLegendKey val="0"/>
          <c:showVal val="0"/>
          <c:showCatName val="0"/>
          <c:showSerName val="0"/>
          <c:showPercent val="0"/>
          <c:showBubbleSize val="0"/>
        </c:dLbls>
        <c:marker val="1"/>
        <c:smooth val="0"/>
        <c:axId val="581252904"/>
        <c:axId val="581250160"/>
      </c:lineChart>
      <c:catAx>
        <c:axId val="58125290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2640000" vert="horz"/>
          <a:lstStyle/>
          <a:p>
            <a:pPr>
              <a:defRPr b="1"/>
            </a:pPr>
            <a:endParaRPr lang="en-US"/>
          </a:p>
        </c:txPr>
        <c:crossAx val="581250160"/>
        <c:crosses val="autoZero"/>
        <c:auto val="1"/>
        <c:lblAlgn val="ctr"/>
        <c:lblOffset val="100"/>
        <c:noMultiLvlLbl val="0"/>
      </c:catAx>
      <c:valAx>
        <c:axId val="581250160"/>
        <c:scaling>
          <c:orientation val="minMax"/>
        </c:scaling>
        <c:delete val="0"/>
        <c:axPos val="l"/>
        <c:numFmt formatCode="_-* #,##0_-;\-* #,##0_-;_-* &quot;-&quot;??_-;_-@_-" sourceLinked="1"/>
        <c:majorTickMark val="none"/>
        <c:minorTickMark val="none"/>
        <c:tickLblPos val="nextTo"/>
        <c:spPr>
          <a:noFill/>
          <a:ln>
            <a:noFill/>
          </a:ln>
          <a:effectLst/>
        </c:spPr>
        <c:txPr>
          <a:bodyPr rot="-60000000" vert="horz"/>
          <a:lstStyle/>
          <a:p>
            <a:pPr>
              <a:defRPr b="1"/>
            </a:pPr>
            <a:endParaRPr lang="en-US"/>
          </a:p>
        </c:txPr>
        <c:crossAx val="581252904"/>
        <c:crosses val="autoZero"/>
        <c:crossBetween val="between"/>
        <c:minorUnit val="1"/>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GMP-quarterly-Dashboard-December-2019.xlsx]Control data!G yearly GMP</c:name>
    <c:fmtId val="24"/>
  </c:pivotSource>
  <c:chart>
    <c:title>
      <c:tx>
        <c:rich>
          <a:bodyPr/>
          <a:lstStyle/>
          <a:p>
            <a:pPr>
              <a:defRPr/>
            </a:pPr>
            <a:r>
              <a:rPr lang="en-US"/>
              <a:t>GMP per year</a:t>
            </a:r>
          </a:p>
        </c:rich>
      </c:tx>
      <c:layout>
        <c:manualLayout>
          <c:xMode val="edge"/>
          <c:yMode val="edge"/>
          <c:x val="3.9187137298154276E-2"/>
          <c:y val="2.83081892502756E-2"/>
        </c:manualLayout>
      </c:layout>
      <c:overlay val="0"/>
    </c:title>
    <c:autoTitleDeleted val="0"/>
    <c:pivotFmts>
      <c:pivotFmt>
        <c:idx val="0"/>
      </c:pivotFmt>
      <c:pivotFmt>
        <c:idx val="1"/>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vert="horz"/>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6026163399043"/>
          <c:y val="0.17755730577366058"/>
          <c:w val="0.85503851440633005"/>
          <c:h val="0.67096617856003338"/>
        </c:manualLayout>
      </c:layout>
      <c:barChart>
        <c:barDir val="col"/>
        <c:grouping val="clustered"/>
        <c:varyColors val="0"/>
        <c:ser>
          <c:idx val="0"/>
          <c:order val="0"/>
          <c:tx>
            <c:strRef>
              <c:f>'Control data'!$BA$9</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vert="horz"/>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'Control data'!$AZ$10:$AZ$15</c:f>
              <c:strCache>
                <c:ptCount val="5"/>
                <c:pt idx="0">
                  <c:v>2015</c:v>
                </c:pt>
                <c:pt idx="1">
                  <c:v>2016</c:v>
                </c:pt>
                <c:pt idx="2">
                  <c:v>2017</c:v>
                </c:pt>
                <c:pt idx="3">
                  <c:v>2018</c:v>
                </c:pt>
                <c:pt idx="4">
                  <c:v>2019</c:v>
                </c:pt>
              </c:strCache>
            </c:strRef>
          </c:cat>
          <c:val>
            <c:numRef>
              <c:f>'Control data'!$BA$10:$BA$15</c:f>
              <c:numCache>
                <c:formatCode>_("$"* #,##0.00_);_("$"* \(#,##0.00\);_("$"* "-"??_);_(@_)</c:formatCode>
                <c:ptCount val="5"/>
                <c:pt idx="0">
                  <c:v>1626929.6599999992</c:v>
                </c:pt>
                <c:pt idx="1">
                  <c:v>1641022.1499999985</c:v>
                </c:pt>
                <c:pt idx="2">
                  <c:v>1523249.7399999993</c:v>
                </c:pt>
                <c:pt idx="3">
                  <c:v>1441372.1999999997</c:v>
                </c:pt>
                <c:pt idx="4">
                  <c:v>2150345.6599999983</c:v>
                </c:pt>
              </c:numCache>
            </c:numRef>
          </c:val>
          <c:extLst>
            <c:ext xmlns:c16="http://schemas.microsoft.com/office/drawing/2014/chart" uri="{C3380CC4-5D6E-409C-BE32-E72D297353CC}">
              <c16:uniqueId val="{00000000-71A5-41C7-AFF1-897286376035}"/>
            </c:ext>
          </c:extLst>
        </c:ser>
        <c:dLbls>
          <c:showLegendKey val="0"/>
          <c:showVal val="0"/>
          <c:showCatName val="0"/>
          <c:showSerName val="0"/>
          <c:showPercent val="0"/>
          <c:showBubbleSize val="0"/>
        </c:dLbls>
        <c:gapWidth val="150"/>
        <c:axId val="581250552"/>
        <c:axId val="581251728"/>
      </c:barChart>
      <c:catAx>
        <c:axId val="581250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vert="horz"/>
          <a:lstStyle/>
          <a:p>
            <a:pPr>
              <a:defRPr b="1"/>
            </a:pPr>
            <a:endParaRPr lang="en-US"/>
          </a:p>
        </c:txPr>
        <c:crossAx val="581251728"/>
        <c:crosses val="autoZero"/>
        <c:auto val="1"/>
        <c:lblAlgn val="ctr"/>
        <c:lblOffset val="100"/>
        <c:noMultiLvlLbl val="0"/>
      </c:catAx>
      <c:valAx>
        <c:axId val="581251728"/>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vert="horz"/>
          <a:lstStyle/>
          <a:p>
            <a:pPr>
              <a:defRPr b="1"/>
            </a:pPr>
            <a:endParaRPr lang="en-US"/>
          </a:p>
        </c:txPr>
        <c:crossAx val="581250552"/>
        <c:crosses val="autoZero"/>
        <c:crossBetween val="between"/>
        <c:dispUnits>
          <c:builtInUnit val="thousands"/>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40" b="1" i="0" u="none" strike="noStrike" kern="1200" baseline="0">
                <a:solidFill>
                  <a:sysClr val="windowText" lastClr="000000"/>
                </a:solidFill>
                <a:latin typeface="+mn-lt"/>
                <a:ea typeface="+mn-ea"/>
                <a:cs typeface="+mn-cs"/>
              </a:defRPr>
            </a:pPr>
            <a:r>
              <a:rPr lang="en-US"/>
              <a:t>GMP per EGM</a:t>
            </a:r>
          </a:p>
        </c:rich>
      </c:tx>
      <c:layout>
        <c:manualLayout>
          <c:xMode val="edge"/>
          <c:yMode val="edge"/>
          <c:x val="1.78683098869084E-3"/>
          <c:y val="1.2581473212065429E-2"/>
        </c:manualLayout>
      </c:layout>
      <c:overlay val="1"/>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2.8838956413746748E-2"/>
          <c:y val="0.14943607245644069"/>
          <c:w val="0.94232208717250654"/>
          <c:h val="0.69398247564588045"/>
        </c:manualLayout>
      </c:layout>
      <c:barChart>
        <c:barDir val="col"/>
        <c:grouping val="clustered"/>
        <c:varyColors val="0"/>
        <c:ser>
          <c:idx val="0"/>
          <c:order val="0"/>
          <c:tx>
            <c:strRef>
              <c:f>'Control data'!$CF$7</c:f>
              <c:strCache>
                <c:ptCount val="1"/>
                <c:pt idx="0">
                  <c:v>Graph</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'Control data'!$C$22:$C$23</c:f>
              <c:strCache>
                <c:ptCount val="2"/>
                <c:pt idx="0">
                  <c:v>Mar-2015</c:v>
                </c:pt>
                <c:pt idx="1">
                  <c:v>Dec-2019</c:v>
                </c:pt>
              </c:strCache>
            </c:strRef>
          </c:cat>
          <c:val>
            <c:numRef>
              <c:f>'Control data'!$CF$8:$CF$9</c:f>
              <c:numCache>
                <c:formatCode>_("$"* #,##0.00_);_("$"* \(#,##0.00\);_("$"* "-"??_);_(@_)</c:formatCode>
                <c:ptCount val="2"/>
                <c:pt idx="0">
                  <c:v>8066.9455357142888</c:v>
                </c:pt>
                <c:pt idx="1">
                  <c:v>8896.775223880597</c:v>
                </c:pt>
              </c:numCache>
            </c:numRef>
          </c:val>
          <c:extLst>
            <c:ext xmlns:c16="http://schemas.microsoft.com/office/drawing/2014/chart" uri="{C3380CC4-5D6E-409C-BE32-E72D297353CC}">
              <c16:uniqueId val="{00000000-3DA3-4087-B15B-BFD27DB57BBB}"/>
            </c:ext>
          </c:extLst>
        </c:ser>
        <c:dLbls>
          <c:showLegendKey val="0"/>
          <c:showVal val="0"/>
          <c:showCatName val="0"/>
          <c:showSerName val="0"/>
          <c:showPercent val="0"/>
          <c:showBubbleSize val="0"/>
        </c:dLbls>
        <c:gapWidth val="100"/>
        <c:overlap val="-24"/>
        <c:axId val="581252120"/>
        <c:axId val="581249768"/>
      </c:barChart>
      <c:catAx>
        <c:axId val="5812521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581249768"/>
        <c:crosses val="autoZero"/>
        <c:auto val="1"/>
        <c:lblAlgn val="ctr"/>
        <c:lblOffset val="100"/>
        <c:noMultiLvlLbl val="0"/>
      </c:catAx>
      <c:valAx>
        <c:axId val="581249768"/>
        <c:scaling>
          <c:orientation val="minMax"/>
        </c:scaling>
        <c:delete val="1"/>
        <c:axPos val="l"/>
        <c:numFmt formatCode="_(&quot;$&quot;* #,##0.00_);_(&quot;$&quot;* \(#,##0.00\);_(&quot;$&quot;* &quot;-&quot;??_);_(@_)" sourceLinked="1"/>
        <c:majorTickMark val="none"/>
        <c:minorTickMark val="none"/>
        <c:tickLblPos val="nextTo"/>
        <c:crossAx val="5812521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40" b="1" i="0" u="none" strike="noStrike" kern="1200" baseline="0">
                <a:solidFill>
                  <a:sysClr val="windowText" lastClr="000000"/>
                </a:solidFill>
                <a:latin typeface="+mn-lt"/>
                <a:ea typeface="+mn-ea"/>
                <a:cs typeface="+mn-cs"/>
              </a:defRPr>
            </a:pPr>
            <a:r>
              <a:rPr lang="en-US"/>
              <a:t># of Venues by deprivation rating</a:t>
            </a:r>
          </a:p>
        </c:rich>
      </c:tx>
      <c:layout>
        <c:manualLayout>
          <c:xMode val="edge"/>
          <c:yMode val="edge"/>
          <c:x val="3.1721490608972856E-2"/>
          <c:y val="2.2988514069513646E-2"/>
        </c:manualLayout>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1.9705695369133375E-2"/>
          <c:y val="0.17948722478478316"/>
          <c:w val="0.96058860926173328"/>
          <c:h val="0.6914310749624154"/>
        </c:manualLayout>
      </c:layout>
      <c:barChart>
        <c:barDir val="col"/>
        <c:grouping val="clustered"/>
        <c:varyColors val="0"/>
        <c:ser>
          <c:idx val="1"/>
          <c:order val="0"/>
          <c:tx>
            <c:strRef>
              <c:f>'Control data'!$C$22</c:f>
              <c:strCache>
                <c:ptCount val="1"/>
                <c:pt idx="0">
                  <c:v>Mar-2015</c:v>
                </c:pt>
              </c:strCache>
            </c:strRef>
          </c:tx>
          <c:spPr>
            <a:gradFill rotWithShape="1">
              <a:gsLst>
                <a:gs pos="0">
                  <a:schemeClr val="dk1">
                    <a:tint val="55000"/>
                    <a:shade val="51000"/>
                    <a:satMod val="130000"/>
                  </a:schemeClr>
                </a:gs>
                <a:gs pos="80000">
                  <a:schemeClr val="dk1">
                    <a:tint val="55000"/>
                    <a:shade val="93000"/>
                    <a:satMod val="130000"/>
                  </a:schemeClr>
                </a:gs>
                <a:gs pos="100000">
                  <a:schemeClr val="dk1">
                    <a:tint val="55000"/>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'Control data'!$BV$10:$BZ$10</c:f>
              <c:numCache>
                <c:formatCode>General</c:formatCode>
                <c:ptCount val="5"/>
                <c:pt idx="0">
                  <c:v>2</c:v>
                </c:pt>
                <c:pt idx="1">
                  <c:v>4</c:v>
                </c:pt>
                <c:pt idx="2">
                  <c:v>2</c:v>
                </c:pt>
                <c:pt idx="3">
                  <c:v>2</c:v>
                </c:pt>
                <c:pt idx="4">
                  <c:v>0</c:v>
                </c:pt>
              </c:numCache>
            </c:numRef>
          </c:val>
          <c:extLst>
            <c:ext xmlns:c16="http://schemas.microsoft.com/office/drawing/2014/chart" uri="{C3380CC4-5D6E-409C-BE32-E72D297353CC}">
              <c16:uniqueId val="{00000000-BA7C-451B-9E5F-437605F07218}"/>
            </c:ext>
          </c:extLst>
        </c:ser>
        <c:ser>
          <c:idx val="0"/>
          <c:order val="1"/>
          <c:tx>
            <c:strRef>
              <c:f>'Control data'!$C$23</c:f>
              <c:strCache>
                <c:ptCount val="1"/>
                <c:pt idx="0">
                  <c:v>Dec-2019</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1-BA7C-451B-9E5F-437605F07218}"/>
              </c:ext>
            </c:extLst>
          </c:dPt>
          <c:dPt>
            <c:idx val="1"/>
            <c:invertIfNegative val="0"/>
            <c:bubble3D val="0"/>
            <c:extLst>
              <c:ext xmlns:c16="http://schemas.microsoft.com/office/drawing/2014/chart" uri="{C3380CC4-5D6E-409C-BE32-E72D297353CC}">
                <c16:uniqueId val="{00000002-BA7C-451B-9E5F-437605F07218}"/>
              </c:ext>
            </c:extLst>
          </c:dPt>
          <c:dPt>
            <c:idx val="2"/>
            <c:invertIfNegative val="0"/>
            <c:bubble3D val="0"/>
            <c:extLst>
              <c:ext xmlns:c16="http://schemas.microsoft.com/office/drawing/2014/chart" uri="{C3380CC4-5D6E-409C-BE32-E72D297353CC}">
                <c16:uniqueId val="{00000003-BA7C-451B-9E5F-437605F07218}"/>
              </c:ext>
            </c:extLst>
          </c:dPt>
          <c:dPt>
            <c:idx val="3"/>
            <c:invertIfNegative val="0"/>
            <c:bubble3D val="0"/>
            <c:extLst>
              <c:ext xmlns:c16="http://schemas.microsoft.com/office/drawing/2014/chart" uri="{C3380CC4-5D6E-409C-BE32-E72D297353CC}">
                <c16:uniqueId val="{00000004-BA7C-451B-9E5F-437605F07218}"/>
              </c:ext>
            </c:extLst>
          </c:dPt>
          <c:dPt>
            <c:idx val="4"/>
            <c:invertIfNegative val="0"/>
            <c:bubble3D val="0"/>
            <c:extLst>
              <c:ext xmlns:c16="http://schemas.microsoft.com/office/drawing/2014/chart" uri="{C3380CC4-5D6E-409C-BE32-E72D297353CC}">
                <c16:uniqueId val="{00000005-BA7C-451B-9E5F-437605F07218}"/>
              </c:ext>
            </c:extLst>
          </c:dPt>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'Control data'!$BV$9:$BZ$9</c:f>
              <c:strCache>
                <c:ptCount val="5"/>
                <c:pt idx="0">
                  <c:v>Very low</c:v>
                </c:pt>
                <c:pt idx="1">
                  <c:v>Medium low</c:v>
                </c:pt>
                <c:pt idx="2">
                  <c:v>Medium</c:v>
                </c:pt>
                <c:pt idx="3">
                  <c:v>Medium high</c:v>
                </c:pt>
                <c:pt idx="4">
                  <c:v>Very high</c:v>
                </c:pt>
              </c:strCache>
            </c:strRef>
          </c:cat>
          <c:val>
            <c:numRef>
              <c:f>'Control data'!$BV$11:$BZ$11</c:f>
              <c:numCache>
                <c:formatCode>General</c:formatCode>
                <c:ptCount val="5"/>
                <c:pt idx="0">
                  <c:v>1</c:v>
                </c:pt>
                <c:pt idx="1">
                  <c:v>3</c:v>
                </c:pt>
                <c:pt idx="2">
                  <c:v>2</c:v>
                </c:pt>
                <c:pt idx="3">
                  <c:v>2</c:v>
                </c:pt>
                <c:pt idx="4">
                  <c:v>0</c:v>
                </c:pt>
              </c:numCache>
            </c:numRef>
          </c:val>
          <c:extLst>
            <c:ext xmlns:c16="http://schemas.microsoft.com/office/drawing/2014/chart" uri="{C3380CC4-5D6E-409C-BE32-E72D297353CC}">
              <c16:uniqueId val="{00000006-BA7C-451B-9E5F-437605F07218}"/>
            </c:ext>
          </c:extLst>
        </c:ser>
        <c:dLbls>
          <c:showLegendKey val="0"/>
          <c:showVal val="0"/>
          <c:showCatName val="0"/>
          <c:showSerName val="0"/>
          <c:showPercent val="0"/>
          <c:showBubbleSize val="0"/>
        </c:dLbls>
        <c:gapWidth val="100"/>
        <c:overlap val="-24"/>
        <c:axId val="939650584"/>
        <c:axId val="939647056"/>
      </c:barChart>
      <c:catAx>
        <c:axId val="9396505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939647056"/>
        <c:crosses val="autoZero"/>
        <c:auto val="1"/>
        <c:lblAlgn val="ctr"/>
        <c:lblOffset val="100"/>
        <c:noMultiLvlLbl val="0"/>
      </c:catAx>
      <c:valAx>
        <c:axId val="939647056"/>
        <c:scaling>
          <c:orientation val="minMax"/>
        </c:scaling>
        <c:delete val="1"/>
        <c:axPos val="l"/>
        <c:numFmt formatCode="General" sourceLinked="1"/>
        <c:majorTickMark val="none"/>
        <c:minorTickMark val="none"/>
        <c:tickLblPos val="nextTo"/>
        <c:crossAx val="939650584"/>
        <c:crosses val="autoZero"/>
        <c:crossBetween val="between"/>
      </c:valAx>
      <c:spPr>
        <a:noFill/>
        <a:ln>
          <a:noFill/>
        </a:ln>
        <a:effectLst/>
      </c:spPr>
    </c:plotArea>
    <c:legend>
      <c:legendPos val="t"/>
      <c:layout>
        <c:manualLayout>
          <c:xMode val="edge"/>
          <c:yMode val="edge"/>
          <c:x val="0.68564535305990515"/>
          <c:y val="3.1410264337337054E-2"/>
          <c:w val="0.25579487795798783"/>
          <c:h val="9.200310216108978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'Control data'!$AJ$10:$AJ$29</c:f>
              <c:numCache>
                <c:formatCode>m/d/yyyy</c:formatCode>
                <c:ptCount val="20"/>
                <c:pt idx="0">
                  <c:v>42064</c:v>
                </c:pt>
                <c:pt idx="1">
                  <c:v>42156</c:v>
                </c:pt>
                <c:pt idx="2">
                  <c:v>42248</c:v>
                </c:pt>
                <c:pt idx="3">
                  <c:v>42339</c:v>
                </c:pt>
                <c:pt idx="4">
                  <c:v>42430</c:v>
                </c:pt>
                <c:pt idx="5">
                  <c:v>42522</c:v>
                </c:pt>
                <c:pt idx="6">
                  <c:v>42614</c:v>
                </c:pt>
                <c:pt idx="7">
                  <c:v>42705</c:v>
                </c:pt>
                <c:pt idx="8">
                  <c:v>42795</c:v>
                </c:pt>
                <c:pt idx="9">
                  <c:v>42887</c:v>
                </c:pt>
                <c:pt idx="10">
                  <c:v>42979</c:v>
                </c:pt>
                <c:pt idx="11">
                  <c:v>43070</c:v>
                </c:pt>
                <c:pt idx="12">
                  <c:v>43160</c:v>
                </c:pt>
                <c:pt idx="13">
                  <c:v>43252</c:v>
                </c:pt>
                <c:pt idx="14">
                  <c:v>43344</c:v>
                </c:pt>
                <c:pt idx="15">
                  <c:v>43435</c:v>
                </c:pt>
                <c:pt idx="16">
                  <c:v>43525</c:v>
                </c:pt>
                <c:pt idx="17">
                  <c:v>43617</c:v>
                </c:pt>
                <c:pt idx="18">
                  <c:v>43709</c:v>
                </c:pt>
                <c:pt idx="19">
                  <c:v>43800</c:v>
                </c:pt>
              </c:numCache>
            </c:numRef>
          </c:cat>
          <c:val>
            <c:numRef>
              <c:f>'Control data'!$AK$10:$AK$29</c:f>
              <c:numCache>
                <c:formatCode>_("$"* #,##0.00_);_("$"* \(#,##0.00\);_("$"* "-"??_);_(@_)</c:formatCode>
                <c:ptCount val="20"/>
                <c:pt idx="0">
                  <c:v>451748.95000000019</c:v>
                </c:pt>
                <c:pt idx="1">
                  <c:v>400069.18000000063</c:v>
                </c:pt>
                <c:pt idx="2">
                  <c:v>400030.43999999948</c:v>
                </c:pt>
                <c:pt idx="3">
                  <c:v>375081.08999999892</c:v>
                </c:pt>
                <c:pt idx="4">
                  <c:v>406247.3599999994</c:v>
                </c:pt>
                <c:pt idx="5">
                  <c:v>401507.99000000115</c:v>
                </c:pt>
                <c:pt idx="6">
                  <c:v>423509.18999999855</c:v>
                </c:pt>
                <c:pt idx="7">
                  <c:v>409757.6099999994</c:v>
                </c:pt>
                <c:pt idx="8">
                  <c:v>376524.90999999968</c:v>
                </c:pt>
                <c:pt idx="9">
                  <c:v>393844.01000000024</c:v>
                </c:pt>
                <c:pt idx="10">
                  <c:v>381955.89999999991</c:v>
                </c:pt>
                <c:pt idx="11">
                  <c:v>370924.91999999946</c:v>
                </c:pt>
                <c:pt idx="12">
                  <c:v>389611.08999999985</c:v>
                </c:pt>
                <c:pt idx="13">
                  <c:v>348564.73</c:v>
                </c:pt>
                <c:pt idx="14">
                  <c:v>342228.38999999902</c:v>
                </c:pt>
                <c:pt idx="15">
                  <c:v>360967.99000000098</c:v>
                </c:pt>
                <c:pt idx="16">
                  <c:v>362588.78</c:v>
                </c:pt>
                <c:pt idx="17">
                  <c:v>620010.14999999898</c:v>
                </c:pt>
                <c:pt idx="18">
                  <c:v>571662.78999999899</c:v>
                </c:pt>
                <c:pt idx="19">
                  <c:v>596083.93999999994</c:v>
                </c:pt>
              </c:numCache>
            </c:numRef>
          </c:val>
          <c:smooth val="0"/>
          <c:extLst>
            <c:ext xmlns:c16="http://schemas.microsoft.com/office/drawing/2014/chart" uri="{C3380CC4-5D6E-409C-BE32-E72D297353CC}">
              <c16:uniqueId val="{00000000-1CE0-4D1D-9C32-F4201BEABF9C}"/>
            </c:ext>
          </c:extLst>
        </c:ser>
        <c:dLbls>
          <c:showLegendKey val="0"/>
          <c:showVal val="0"/>
          <c:showCatName val="0"/>
          <c:showSerName val="0"/>
          <c:showPercent val="0"/>
          <c:showBubbleSize val="0"/>
        </c:dLbls>
        <c:marker val="1"/>
        <c:smooth val="0"/>
        <c:axId val="440227848"/>
        <c:axId val="440229416"/>
      </c:lineChart>
      <c:dateAx>
        <c:axId val="440227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29416"/>
        <c:crosses val="autoZero"/>
        <c:auto val="1"/>
        <c:lblOffset val="100"/>
        <c:baseTimeUnit val="months"/>
      </c:dateAx>
      <c:valAx>
        <c:axId val="4402294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27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4.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18</xdr:col>
      <xdr:colOff>282947</xdr:colOff>
      <xdr:row>22</xdr:row>
      <xdr:rowOff>22412</xdr:rowOff>
    </xdr:from>
    <xdr:to>
      <xdr:col>24</xdr:col>
      <xdr:colOff>406378</xdr:colOff>
      <xdr:row>31</xdr:row>
      <xdr:rowOff>91385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1096623" y="4577604"/>
          <a:ext cx="4023079" cy="2495047"/>
        </a:xfrm>
        <a:prstGeom prst="rect">
          <a:avLst/>
        </a:prstGeom>
        <a:ln>
          <a:noFill/>
        </a:ln>
        <a:effectLst>
          <a:outerShdw blurRad="50800" dist="38100" dir="2700000" algn="tl" rotWithShape="0">
            <a:prstClr val="black">
              <a:alpha val="40000"/>
            </a:prstClr>
          </a:outerShdw>
        </a:effectLst>
      </xdr:spPr>
    </xdr:pic>
    <xdr:clientData/>
  </xdr:twoCellAnchor>
  <xdr:twoCellAnchor editAs="oneCell">
    <xdr:from>
      <xdr:col>16</xdr:col>
      <xdr:colOff>716388</xdr:colOff>
      <xdr:row>36</xdr:row>
      <xdr:rowOff>23532</xdr:rowOff>
    </xdr:from>
    <xdr:to>
      <xdr:col>24</xdr:col>
      <xdr:colOff>397501</xdr:colOff>
      <xdr:row>47</xdr:row>
      <xdr:rowOff>32715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9378535" y="7800414"/>
          <a:ext cx="5732290" cy="1981418"/>
        </a:xfrm>
        <a:prstGeom prst="rect">
          <a:avLst/>
        </a:prstGeom>
        <a:ln>
          <a:noFill/>
        </a:ln>
        <a:effectLst>
          <a:outerShdw blurRad="50800" dist="38100" dir="2700000" algn="tl" rotWithShape="0">
            <a:prstClr val="black">
              <a:alpha val="40000"/>
            </a:prstClr>
          </a:outerShdw>
        </a:effectLst>
      </xdr:spPr>
    </xdr:pic>
    <xdr:clientData/>
  </xdr:twoCellAnchor>
  <xdr:twoCellAnchor>
    <xdr:from>
      <xdr:col>22</xdr:col>
      <xdr:colOff>185766</xdr:colOff>
      <xdr:row>40</xdr:row>
      <xdr:rowOff>183390</xdr:rowOff>
    </xdr:from>
    <xdr:to>
      <xdr:col>22</xdr:col>
      <xdr:colOff>274409</xdr:colOff>
      <xdr:row>41</xdr:row>
      <xdr:rowOff>146880</xdr:rowOff>
    </xdr:to>
    <xdr:sp macro="" textlink="">
      <xdr:nvSpPr>
        <xdr:cNvPr id="7" name="Right Arrow 6">
          <a:extLst>
            <a:ext uri="{FF2B5EF4-FFF2-40B4-BE49-F238E27FC236}">
              <a16:creationId xmlns:a16="http://schemas.microsoft.com/office/drawing/2014/main" id="{00000000-0008-0000-0000-000007000000}"/>
            </a:ext>
          </a:extLst>
        </xdr:cNvPr>
        <xdr:cNvSpPr/>
      </xdr:nvSpPr>
      <xdr:spPr>
        <a:xfrm rot="13773463">
          <a:off x="12658858" y="8833387"/>
          <a:ext cx="153990" cy="88643"/>
        </a:xfrm>
        <a:prstGeom prst="rightArrow">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editAs="oneCell">
    <xdr:from>
      <xdr:col>17</xdr:col>
      <xdr:colOff>632510</xdr:colOff>
      <xdr:row>51</xdr:row>
      <xdr:rowOff>301158</xdr:rowOff>
    </xdr:from>
    <xdr:to>
      <xdr:col>24</xdr:col>
      <xdr:colOff>397879</xdr:colOff>
      <xdr:row>69</xdr:row>
      <xdr:rowOff>135631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a:stretch>
          <a:fillRect/>
        </a:stretch>
      </xdr:blipFill>
      <xdr:spPr>
        <a:xfrm>
          <a:off x="9619628" y="11013982"/>
          <a:ext cx="4494251" cy="3431561"/>
        </a:xfrm>
        <a:prstGeom prst="rect">
          <a:avLst/>
        </a:prstGeom>
        <a:effectLst>
          <a:outerShdw blurRad="50800" dist="38100" dir="2700000" algn="tl" rotWithShape="0">
            <a:prstClr val="black">
              <a:alpha val="40000"/>
            </a:prstClr>
          </a:outerShdw>
        </a:effectLst>
      </xdr:spPr>
    </xdr:pic>
    <xdr:clientData/>
  </xdr:twoCellAnchor>
  <xdr:twoCellAnchor>
    <xdr:from>
      <xdr:col>20</xdr:col>
      <xdr:colOff>454057</xdr:colOff>
      <xdr:row>67</xdr:row>
      <xdr:rowOff>42302</xdr:rowOff>
    </xdr:from>
    <xdr:to>
      <xdr:col>20</xdr:col>
      <xdr:colOff>495355</xdr:colOff>
      <xdr:row>68</xdr:row>
      <xdr:rowOff>15317</xdr:rowOff>
    </xdr:to>
    <xdr:sp macro="" textlink="">
      <xdr:nvSpPr>
        <xdr:cNvPr id="8" name="Right Arrow 7">
          <a:extLst>
            <a:ext uri="{FF2B5EF4-FFF2-40B4-BE49-F238E27FC236}">
              <a16:creationId xmlns:a16="http://schemas.microsoft.com/office/drawing/2014/main" id="{00000000-0008-0000-0000-000008000000}"/>
            </a:ext>
          </a:extLst>
        </xdr:cNvPr>
        <xdr:cNvSpPr/>
      </xdr:nvSpPr>
      <xdr:spPr>
        <a:xfrm rot="13773463">
          <a:off x="11688477" y="14032323"/>
          <a:ext cx="163515" cy="41298"/>
        </a:xfrm>
        <a:prstGeom prst="rightArrow">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129687</xdr:colOff>
      <xdr:row>4</xdr:row>
      <xdr:rowOff>138320</xdr:rowOff>
    </xdr:from>
    <xdr:to>
      <xdr:col>4</xdr:col>
      <xdr:colOff>505925</xdr:colOff>
      <xdr:row>15</xdr:row>
      <xdr:rowOff>60448</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6620" y="911311"/>
              <a:ext cx="2321536" cy="1896733"/>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110271</xdr:colOff>
      <xdr:row>15</xdr:row>
      <xdr:rowOff>150201</xdr:rowOff>
    </xdr:from>
    <xdr:to>
      <xdr:col>4</xdr:col>
      <xdr:colOff>496034</xdr:colOff>
      <xdr:row>29</xdr:row>
      <xdr:rowOff>36633</xdr:rowOff>
    </xdr:to>
    <mc:AlternateContent xmlns:mc="http://schemas.openxmlformats.org/markup-compatibility/2006" xmlns:a14="http://schemas.microsoft.com/office/drawing/2010/main">
      <mc:Choice Requires="a14">
        <xdr:graphicFrame macro="">
          <xdr:nvGraphicFramePr>
            <xdr:cNvPr id="5" name="TA - final 3">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TA - final 3"/>
            </a:graphicData>
          </a:graphic>
        </xdr:graphicFrame>
      </mc:Choice>
      <mc:Fallback xmlns="">
        <xdr:sp macro="" textlink="">
          <xdr:nvSpPr>
            <xdr:cNvPr id="0" name=""/>
            <xdr:cNvSpPr>
              <a:spLocks noTextEdit="1"/>
            </xdr:cNvSpPr>
          </xdr:nvSpPr>
          <xdr:spPr>
            <a:xfrm>
              <a:off x="176213" y="3007701"/>
              <a:ext cx="2188186" cy="261937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172183</xdr:colOff>
      <xdr:row>2</xdr:row>
      <xdr:rowOff>10990</xdr:rowOff>
    </xdr:from>
    <xdr:to>
      <xdr:col>4</xdr:col>
      <xdr:colOff>491271</xdr:colOff>
      <xdr:row>2</xdr:row>
      <xdr:rowOff>179509</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249116" y="139212"/>
          <a:ext cx="2264386" cy="168519"/>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NZ" sz="1400"/>
            <a:t>Control</a:t>
          </a:r>
        </a:p>
      </xdr:txBody>
    </xdr:sp>
    <xdr:clientData/>
  </xdr:twoCellAnchor>
  <xdr:twoCellAnchor>
    <xdr:from>
      <xdr:col>11</xdr:col>
      <xdr:colOff>216878</xdr:colOff>
      <xdr:row>19</xdr:row>
      <xdr:rowOff>90488</xdr:rowOff>
    </xdr:from>
    <xdr:to>
      <xdr:col>19</xdr:col>
      <xdr:colOff>542192</xdr:colOff>
      <xdr:row>32</xdr:row>
      <xdr:rowOff>21982</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4763</xdr:colOff>
      <xdr:row>19</xdr:row>
      <xdr:rowOff>135548</xdr:rowOff>
    </xdr:from>
    <xdr:to>
      <xdr:col>9</xdr:col>
      <xdr:colOff>0</xdr:colOff>
      <xdr:row>21</xdr:row>
      <xdr:rowOff>10989</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4138613" y="3897923"/>
          <a:ext cx="1228725" cy="237391"/>
        </a:xfrm>
        <a:prstGeom prst="rect">
          <a:avLst/>
        </a:prstGeom>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NZ" sz="1050"/>
            <a:t>Venues</a:t>
          </a:r>
        </a:p>
      </xdr:txBody>
    </xdr:sp>
    <xdr:clientData/>
  </xdr:twoCellAnchor>
  <xdr:twoCellAnchor>
    <xdr:from>
      <xdr:col>9</xdr:col>
      <xdr:colOff>28575</xdr:colOff>
      <xdr:row>19</xdr:row>
      <xdr:rowOff>128004</xdr:rowOff>
    </xdr:from>
    <xdr:to>
      <xdr:col>9</xdr:col>
      <xdr:colOff>1333500</xdr:colOff>
      <xdr:row>21</xdr:row>
      <xdr:rowOff>3097</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5395913" y="3890379"/>
          <a:ext cx="1304925" cy="237043"/>
        </a:xfrm>
        <a:prstGeom prst="rect">
          <a:avLst/>
        </a:prstGeom>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NZ" sz="1050"/>
            <a:t>EGMS</a:t>
          </a:r>
        </a:p>
      </xdr:txBody>
    </xdr:sp>
    <xdr:clientData/>
  </xdr:twoCellAnchor>
  <xdr:twoCellAnchor>
    <xdr:from>
      <xdr:col>8</xdr:col>
      <xdr:colOff>61914</xdr:colOff>
      <xdr:row>4</xdr:row>
      <xdr:rowOff>146538</xdr:rowOff>
    </xdr:from>
    <xdr:to>
      <xdr:col>9</xdr:col>
      <xdr:colOff>1304926</xdr:colOff>
      <xdr:row>5</xdr:row>
      <xdr:rowOff>157529</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4195764" y="1118088"/>
          <a:ext cx="2476500" cy="191966"/>
        </a:xfrm>
        <a:prstGeom prst="rect">
          <a:avLst/>
        </a:prstGeom>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NZ" sz="1050"/>
            <a:t>GMP</a:t>
          </a:r>
        </a:p>
      </xdr:txBody>
    </xdr:sp>
    <xdr:clientData/>
  </xdr:twoCellAnchor>
  <xdr:twoCellAnchor>
    <xdr:from>
      <xdr:col>10</xdr:col>
      <xdr:colOff>377337</xdr:colOff>
      <xdr:row>4</xdr:row>
      <xdr:rowOff>166688</xdr:rowOff>
    </xdr:from>
    <xdr:to>
      <xdr:col>20</xdr:col>
      <xdr:colOff>120894</xdr:colOff>
      <xdr:row>17</xdr:row>
      <xdr:rowOff>76932</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89647</xdr:colOff>
      <xdr:row>3</xdr:row>
      <xdr:rowOff>123132</xdr:rowOff>
    </xdr:from>
    <xdr:to>
      <xdr:col>28</xdr:col>
      <xdr:colOff>5604</xdr:colOff>
      <xdr:row>5</xdr:row>
      <xdr:rowOff>132517</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24065433" y="1232115"/>
          <a:ext cx="1657671" cy="472028"/>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NZ" sz="1800"/>
            <a:t>Venues</a:t>
          </a:r>
        </a:p>
      </xdr:txBody>
    </xdr:sp>
    <xdr:clientData/>
  </xdr:twoCellAnchor>
  <xdr:twoCellAnchor>
    <xdr:from>
      <xdr:col>28</xdr:col>
      <xdr:colOff>183696</xdr:colOff>
      <xdr:row>3</xdr:row>
      <xdr:rowOff>131985</xdr:rowOff>
    </xdr:from>
    <xdr:to>
      <xdr:col>31</xdr:col>
      <xdr:colOff>218513</xdr:colOff>
      <xdr:row>5</xdr:row>
      <xdr:rowOff>136070</xdr:rowOff>
    </xdr:to>
    <xdr:sp macro="" textlink="">
      <xdr:nvSpPr>
        <xdr:cNvPr id="8" name="Rectangle 7">
          <a:extLst>
            <a:ext uri="{FF2B5EF4-FFF2-40B4-BE49-F238E27FC236}">
              <a16:creationId xmlns:a16="http://schemas.microsoft.com/office/drawing/2014/main" id="{00000000-0008-0000-0300-000008000000}"/>
            </a:ext>
          </a:extLst>
        </xdr:cNvPr>
        <xdr:cNvSpPr/>
      </xdr:nvSpPr>
      <xdr:spPr>
        <a:xfrm>
          <a:off x="25901196" y="1240968"/>
          <a:ext cx="1871781" cy="466728"/>
        </a:xfrm>
        <a:prstGeom prst="rect">
          <a:avLst/>
        </a:prstGeom>
        <a:effectLst/>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NZ" sz="1800"/>
            <a:t>EGMS</a:t>
          </a:r>
        </a:p>
      </xdr:txBody>
    </xdr:sp>
    <xdr:clientData/>
  </xdr:twoCellAnchor>
  <xdr:twoCellAnchor>
    <xdr:from>
      <xdr:col>8</xdr:col>
      <xdr:colOff>163047</xdr:colOff>
      <xdr:row>11</xdr:row>
      <xdr:rowOff>49583</xdr:rowOff>
    </xdr:from>
    <xdr:to>
      <xdr:col>9</xdr:col>
      <xdr:colOff>314326</xdr:colOff>
      <xdr:row>28</xdr:row>
      <xdr:rowOff>184896</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rot="16200000">
          <a:off x="-1246514" y="3834791"/>
          <a:ext cx="3183313" cy="364191"/>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NZ" sz="2400"/>
            <a:t>GMP</a:t>
          </a:r>
        </a:p>
      </xdr:txBody>
    </xdr:sp>
    <xdr:clientData/>
  </xdr:twoCellAnchor>
  <xdr:twoCellAnchor>
    <xdr:from>
      <xdr:col>8</xdr:col>
      <xdr:colOff>174252</xdr:colOff>
      <xdr:row>30</xdr:row>
      <xdr:rowOff>56028</xdr:rowOff>
    </xdr:from>
    <xdr:to>
      <xdr:col>9</xdr:col>
      <xdr:colOff>310033</xdr:colOff>
      <xdr:row>46</xdr:row>
      <xdr:rowOff>156881</xdr:rowOff>
    </xdr:to>
    <xdr:sp macro="" textlink="">
      <xdr:nvSpPr>
        <xdr:cNvPr id="11" name="Rectangle 10">
          <a:extLst>
            <a:ext uri="{FF2B5EF4-FFF2-40B4-BE49-F238E27FC236}">
              <a16:creationId xmlns:a16="http://schemas.microsoft.com/office/drawing/2014/main" id="{00000000-0008-0000-0300-00000B000000}"/>
            </a:ext>
          </a:extLst>
        </xdr:cNvPr>
        <xdr:cNvSpPr/>
      </xdr:nvSpPr>
      <xdr:spPr>
        <a:xfrm rot="16200000">
          <a:off x="-1136181" y="7165506"/>
          <a:ext cx="2969559" cy="348693"/>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NZ" sz="2400"/>
            <a:t>Venues and EGMs</a:t>
          </a:r>
        </a:p>
      </xdr:txBody>
    </xdr:sp>
    <xdr:clientData/>
  </xdr:twoCellAnchor>
  <xdr:twoCellAnchor editAs="oneCell">
    <xdr:from>
      <xdr:col>0</xdr:col>
      <xdr:colOff>218515</xdr:colOff>
      <xdr:row>20</xdr:row>
      <xdr:rowOff>131884</xdr:rowOff>
    </xdr:from>
    <xdr:to>
      <xdr:col>6</xdr:col>
      <xdr:colOff>1443</xdr:colOff>
      <xdr:row>31</xdr:row>
      <xdr:rowOff>169689</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8515" y="4696558"/>
              <a:ext cx="3641774" cy="2143771"/>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41541</xdr:colOff>
      <xdr:row>2</xdr:row>
      <xdr:rowOff>37459</xdr:rowOff>
    </xdr:from>
    <xdr:to>
      <xdr:col>6</xdr:col>
      <xdr:colOff>25134</xdr:colOff>
      <xdr:row>2</xdr:row>
      <xdr:rowOff>519511</xdr:rowOff>
    </xdr:to>
    <xdr:sp macro="" textlink="">
      <xdr:nvSpPr>
        <xdr:cNvPr id="21" name="Rectangle 20">
          <a:extLst>
            <a:ext uri="{FF2B5EF4-FFF2-40B4-BE49-F238E27FC236}">
              <a16:creationId xmlns:a16="http://schemas.microsoft.com/office/drawing/2014/main" id="{00000000-0008-0000-0300-000015000000}"/>
            </a:ext>
          </a:extLst>
        </xdr:cNvPr>
        <xdr:cNvSpPr/>
      </xdr:nvSpPr>
      <xdr:spPr>
        <a:xfrm>
          <a:off x="19037112" y="221156"/>
          <a:ext cx="4507969" cy="482052"/>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NZ" sz="3600"/>
            <a:t>Control</a:t>
          </a:r>
        </a:p>
      </xdr:txBody>
    </xdr:sp>
    <xdr:clientData/>
  </xdr:twoCellAnchor>
  <xdr:twoCellAnchor>
    <xdr:from>
      <xdr:col>22</xdr:col>
      <xdr:colOff>947213</xdr:colOff>
      <xdr:row>3</xdr:row>
      <xdr:rowOff>122467</xdr:rowOff>
    </xdr:from>
    <xdr:to>
      <xdr:col>24</xdr:col>
      <xdr:colOff>953547</xdr:colOff>
      <xdr:row>5</xdr:row>
      <xdr:rowOff>106979</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20643553" y="1231450"/>
          <a:ext cx="3163191" cy="447155"/>
        </a:xfrm>
        <a:prstGeom prst="rect">
          <a:avLst/>
        </a:prstGeom>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NZ" sz="1800"/>
            <a:t>Quarterly GMP</a:t>
          </a:r>
        </a:p>
      </xdr:txBody>
    </xdr:sp>
    <xdr:clientData/>
  </xdr:twoCellAnchor>
  <xdr:twoCellAnchor>
    <xdr:from>
      <xdr:col>9</xdr:col>
      <xdr:colOff>387162</xdr:colOff>
      <xdr:row>10</xdr:row>
      <xdr:rowOff>176893</xdr:rowOff>
    </xdr:from>
    <xdr:to>
      <xdr:col>18</xdr:col>
      <xdr:colOff>823232</xdr:colOff>
      <xdr:row>29</xdr:row>
      <xdr:rowOff>151281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593669</xdr:colOff>
      <xdr:row>31</xdr:row>
      <xdr:rowOff>75481</xdr:rowOff>
    </xdr:from>
    <xdr:to>
      <xdr:col>15</xdr:col>
      <xdr:colOff>60831</xdr:colOff>
      <xdr:row>47</xdr:row>
      <xdr:rowOff>67826</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145675</xdr:colOff>
      <xdr:row>31</xdr:row>
      <xdr:rowOff>142316</xdr:rowOff>
    </xdr:from>
    <xdr:to>
      <xdr:col>22</xdr:col>
      <xdr:colOff>72838</xdr:colOff>
      <xdr:row>47</xdr:row>
      <xdr:rowOff>119903</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459240</xdr:colOff>
      <xdr:row>11</xdr:row>
      <xdr:rowOff>69272</xdr:rowOff>
    </xdr:from>
    <xdr:to>
      <xdr:col>32</xdr:col>
      <xdr:colOff>11207</xdr:colOff>
      <xdr:row>27</xdr:row>
      <xdr:rowOff>161706</xdr:rowOff>
    </xdr:to>
    <xdr:graphicFrame macro="">
      <xdr:nvGraphicFramePr>
        <xdr:cNvPr id="30" name="Chart 29">
          <a:extLst>
            <a:ext uri="{FF2B5EF4-FFF2-40B4-BE49-F238E27FC236}">
              <a16:creationId xmlns:a16="http://schemas.microsoft.com/office/drawing/2014/main" id="{00000000-0008-0000-03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611978</xdr:colOff>
      <xdr:row>7</xdr:row>
      <xdr:rowOff>81642</xdr:rowOff>
    </xdr:from>
    <xdr:to>
      <xdr:col>6</xdr:col>
      <xdr:colOff>2442</xdr:colOff>
      <xdr:row>20</xdr:row>
      <xdr:rowOff>42182</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46286" y="2067239"/>
              <a:ext cx="1315002" cy="2539617"/>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20</xdr:col>
      <xdr:colOff>97651</xdr:colOff>
      <xdr:row>3</xdr:row>
      <xdr:rowOff>142873</xdr:rowOff>
    </xdr:from>
    <xdr:to>
      <xdr:col>22</xdr:col>
      <xdr:colOff>58430</xdr:colOff>
      <xdr:row>5</xdr:row>
      <xdr:rowOff>132868</xdr:rowOff>
    </xdr:to>
    <xdr:sp macro="" textlink="">
      <xdr:nvSpPr>
        <xdr:cNvPr id="31" name="Rectangle 30">
          <a:extLst>
            <a:ext uri="{FF2B5EF4-FFF2-40B4-BE49-F238E27FC236}">
              <a16:creationId xmlns:a16="http://schemas.microsoft.com/office/drawing/2014/main" id="{00000000-0008-0000-0300-00001F000000}"/>
            </a:ext>
          </a:extLst>
        </xdr:cNvPr>
        <xdr:cNvSpPr/>
      </xdr:nvSpPr>
      <xdr:spPr>
        <a:xfrm>
          <a:off x="16609920" y="1251856"/>
          <a:ext cx="3144850" cy="452638"/>
        </a:xfrm>
        <a:prstGeom prst="rect">
          <a:avLst/>
        </a:prstGeom>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NZ" sz="1800"/>
            <a:t>Yearly GMP (year ending)</a:t>
          </a:r>
        </a:p>
      </xdr:txBody>
    </xdr:sp>
    <xdr:clientData/>
  </xdr:twoCellAnchor>
  <xdr:twoCellAnchor>
    <xdr:from>
      <xdr:col>8</xdr:col>
      <xdr:colOff>176891</xdr:colOff>
      <xdr:row>64</xdr:row>
      <xdr:rowOff>36019</xdr:rowOff>
    </xdr:from>
    <xdr:to>
      <xdr:col>17</xdr:col>
      <xdr:colOff>13607</xdr:colOff>
      <xdr:row>66</xdr:row>
      <xdr:rowOff>118663</xdr:rowOff>
    </xdr:to>
    <xdr:sp macro="" textlink="">
      <xdr:nvSpPr>
        <xdr:cNvPr id="36" name="Rectangle 35">
          <a:extLst>
            <a:ext uri="{FF2B5EF4-FFF2-40B4-BE49-F238E27FC236}">
              <a16:creationId xmlns:a16="http://schemas.microsoft.com/office/drawing/2014/main" id="{00000000-0008-0000-0300-000024000000}"/>
            </a:ext>
          </a:extLst>
        </xdr:cNvPr>
        <xdr:cNvSpPr/>
      </xdr:nvSpPr>
      <xdr:spPr>
        <a:xfrm>
          <a:off x="176891" y="15561769"/>
          <a:ext cx="8337779" cy="479519"/>
        </a:xfrm>
        <a:prstGeom prst="rect">
          <a:avLst/>
        </a:prstGeom>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NZ" sz="2400"/>
            <a:t>Quarterly table</a:t>
          </a:r>
        </a:p>
      </xdr:txBody>
    </xdr:sp>
    <xdr:clientData/>
  </xdr:twoCellAnchor>
  <xdr:twoCellAnchor>
    <xdr:from>
      <xdr:col>18</xdr:col>
      <xdr:colOff>16809</xdr:colOff>
      <xdr:row>64</xdr:row>
      <xdr:rowOff>27214</xdr:rowOff>
    </xdr:from>
    <xdr:to>
      <xdr:col>21</xdr:col>
      <xdr:colOff>39686</xdr:colOff>
      <xdr:row>66</xdr:row>
      <xdr:rowOff>109858</xdr:rowOff>
    </xdr:to>
    <xdr:sp macro="" textlink="">
      <xdr:nvSpPr>
        <xdr:cNvPr id="37" name="Rectangle 36">
          <a:extLst>
            <a:ext uri="{FF2B5EF4-FFF2-40B4-BE49-F238E27FC236}">
              <a16:creationId xmlns:a16="http://schemas.microsoft.com/office/drawing/2014/main" id="{00000000-0008-0000-0300-000025000000}"/>
            </a:ext>
          </a:extLst>
        </xdr:cNvPr>
        <xdr:cNvSpPr/>
      </xdr:nvSpPr>
      <xdr:spPr>
        <a:xfrm>
          <a:off x="8819497" y="15552964"/>
          <a:ext cx="5547377" cy="479519"/>
        </a:xfrm>
        <a:prstGeom prst="rect">
          <a:avLst/>
        </a:prstGeom>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NZ" sz="2400"/>
            <a:t>Yearly</a:t>
          </a:r>
          <a:r>
            <a:rPr lang="en-NZ" sz="2400" baseline="0"/>
            <a:t> table</a:t>
          </a:r>
          <a:endParaRPr lang="en-NZ" sz="2400"/>
        </a:p>
      </xdr:txBody>
    </xdr:sp>
    <xdr:clientData/>
  </xdr:twoCellAnchor>
  <xdr:twoCellAnchor editAs="oneCell">
    <xdr:from>
      <xdr:col>0</xdr:col>
      <xdr:colOff>235604</xdr:colOff>
      <xdr:row>32</xdr:row>
      <xdr:rowOff>140194</xdr:rowOff>
    </xdr:from>
    <xdr:to>
      <xdr:col>6</xdr:col>
      <xdr:colOff>0</xdr:colOff>
      <xdr:row>47</xdr:row>
      <xdr:rowOff>147585</xdr:rowOff>
    </xdr:to>
    <mc:AlternateContent xmlns:mc="http://schemas.openxmlformats.org/markup-compatibility/2006" xmlns:a14="http://schemas.microsoft.com/office/drawing/2010/main">
      <mc:Choice Requires="a14">
        <xdr:graphicFrame macro="">
          <xdr:nvGraphicFramePr>
            <xdr:cNvPr id="4" name="TA - final">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TA - final"/>
            </a:graphicData>
          </a:graphic>
        </xdr:graphicFrame>
      </mc:Choice>
      <mc:Fallback xmlns="">
        <xdr:sp macro="" textlink="">
          <xdr:nvSpPr>
            <xdr:cNvPr id="0" name=""/>
            <xdr:cNvSpPr>
              <a:spLocks noTextEdit="1"/>
            </xdr:cNvSpPr>
          </xdr:nvSpPr>
          <xdr:spPr>
            <a:xfrm>
              <a:off x="235604" y="6946906"/>
              <a:ext cx="3633011" cy="2798948"/>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240526</xdr:colOff>
      <xdr:row>7</xdr:row>
      <xdr:rowOff>72957</xdr:rowOff>
    </xdr:from>
    <xdr:to>
      <xdr:col>3</xdr:col>
      <xdr:colOff>526491</xdr:colOff>
      <xdr:row>20</xdr:row>
      <xdr:rowOff>42541</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40526" y="2059600"/>
              <a:ext cx="2245394" cy="256174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8</xdr:col>
      <xdr:colOff>162486</xdr:colOff>
      <xdr:row>47</xdr:row>
      <xdr:rowOff>162484</xdr:rowOff>
    </xdr:from>
    <xdr:to>
      <xdr:col>9</xdr:col>
      <xdr:colOff>271743</xdr:colOff>
      <xdr:row>56</xdr:row>
      <xdr:rowOff>312967</xdr:rowOff>
    </xdr:to>
    <xdr:sp macro="" textlink="">
      <xdr:nvSpPr>
        <xdr:cNvPr id="35" name="Rectangle 34">
          <a:extLst>
            <a:ext uri="{FF2B5EF4-FFF2-40B4-BE49-F238E27FC236}">
              <a16:creationId xmlns:a16="http://schemas.microsoft.com/office/drawing/2014/main" id="{00000000-0008-0000-0300-000023000000}"/>
            </a:ext>
          </a:extLst>
        </xdr:cNvPr>
        <xdr:cNvSpPr/>
      </xdr:nvSpPr>
      <xdr:spPr>
        <a:xfrm rot="16200000">
          <a:off x="-1627055" y="11715151"/>
          <a:ext cx="3906054" cy="326971"/>
        </a:xfrm>
        <a:prstGeom prst="rect">
          <a:avLst/>
        </a:prstGeom>
        <a:solidFill>
          <a:schemeClr val="accent5">
            <a:lumMod val="60000"/>
            <a:lumOff val="40000"/>
          </a:schemeClr>
        </a:solidFill>
        <a:ln>
          <a:solidFill>
            <a:schemeClr val="accent5">
              <a:lumMod val="60000"/>
              <a:lumOff val="40000"/>
            </a:schemeClr>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NZ" sz="1600" b="1"/>
            <a:t>Commentary</a:t>
          </a:r>
        </a:p>
      </xdr:txBody>
    </xdr:sp>
    <xdr:clientData/>
  </xdr:twoCellAnchor>
  <xdr:twoCellAnchor editAs="oneCell">
    <xdr:from>
      <xdr:col>0</xdr:col>
      <xdr:colOff>214992</xdr:colOff>
      <xdr:row>62</xdr:row>
      <xdr:rowOff>136872</xdr:rowOff>
    </xdr:from>
    <xdr:to>
      <xdr:col>6</xdr:col>
      <xdr:colOff>1</xdr:colOff>
      <xdr:row>75</xdr:row>
      <xdr:rowOff>137479</xdr:rowOff>
    </xdr:to>
    <mc:AlternateContent xmlns:mc="http://schemas.openxmlformats.org/markup-compatibility/2006" xmlns:a14="http://schemas.microsoft.com/office/drawing/2010/main">
      <mc:Choice Requires="a14">
        <xdr:graphicFrame macro="">
          <xdr:nvGraphicFramePr>
            <xdr:cNvPr id="38" name="TA - final 5">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microsoft.com/office/drawing/2010/slicer">
              <sle:slicer xmlns:sle="http://schemas.microsoft.com/office/drawing/2010/slicer" name="TA - final 5"/>
            </a:graphicData>
          </a:graphic>
        </xdr:graphicFrame>
      </mc:Choice>
      <mc:Fallback xmlns="">
        <xdr:sp macro="" textlink="">
          <xdr:nvSpPr>
            <xdr:cNvPr id="0" name=""/>
            <xdr:cNvSpPr>
              <a:spLocks noTextEdit="1"/>
            </xdr:cNvSpPr>
          </xdr:nvSpPr>
          <xdr:spPr>
            <a:xfrm>
              <a:off x="214992" y="15135084"/>
              <a:ext cx="3653624" cy="2595003"/>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236372</xdr:colOff>
      <xdr:row>55</xdr:row>
      <xdr:rowOff>260436</xdr:rowOff>
    </xdr:from>
    <xdr:to>
      <xdr:col>6</xdr:col>
      <xdr:colOff>32305</xdr:colOff>
      <xdr:row>61</xdr:row>
      <xdr:rowOff>177802</xdr:rowOff>
    </xdr:to>
    <mc:AlternateContent xmlns:mc="http://schemas.openxmlformats.org/markup-compatibility/2006" xmlns:a14="http://schemas.microsoft.com/office/drawing/2010/main">
      <mc:Choice Requires="a14">
        <xdr:graphicFrame macro="">
          <xdr:nvGraphicFramePr>
            <xdr:cNvPr id="39" name="Region 5">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236372" y="13417636"/>
              <a:ext cx="3605933" cy="1517566"/>
            </a:xfrm>
            <a:prstGeom prst="rect">
              <a:avLst/>
            </a:prstGeom>
            <a:solidFill>
              <a:prstClr val="white"/>
            </a:solidFill>
            <a:ln w="1">
              <a:solidFill>
                <a:prstClr val="green"/>
              </a:solidFill>
            </a:ln>
          </xdr:spPr>
          <xdr:txBody>
            <a:bodyPr vertOverflow="clip" horzOverflow="clip"/>
            <a:lstStyle/>
            <a:p>
              <a:r>
                <a:rPr lang="en-NZ"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390806</xdr:colOff>
      <xdr:row>53</xdr:row>
      <xdr:rowOff>49628</xdr:rowOff>
    </xdr:from>
    <xdr:to>
      <xdr:col>9</xdr:col>
      <xdr:colOff>1395211</xdr:colOff>
      <xdr:row>53</xdr:row>
      <xdr:rowOff>544288</xdr:rowOff>
    </xdr:to>
    <xdr:sp macro="" textlink="">
      <xdr:nvSpPr>
        <xdr:cNvPr id="40" name="Rectangle 39">
          <a:extLst>
            <a:ext uri="{FF2B5EF4-FFF2-40B4-BE49-F238E27FC236}">
              <a16:creationId xmlns:a16="http://schemas.microsoft.com/office/drawing/2014/main" id="{00000000-0008-0000-0300-000028000000}"/>
            </a:ext>
          </a:extLst>
        </xdr:cNvPr>
        <xdr:cNvSpPr/>
      </xdr:nvSpPr>
      <xdr:spPr>
        <a:xfrm>
          <a:off x="4388623" y="12297973"/>
          <a:ext cx="1004405" cy="494660"/>
        </a:xfrm>
        <a:prstGeom prst="rect">
          <a:avLst/>
        </a:prstGeom>
        <a:solidFill>
          <a:schemeClr val="bg1">
            <a:lumMod val="95000"/>
          </a:schemeClr>
        </a:solidFill>
        <a:ln>
          <a:solidFill>
            <a:schemeClr val="bg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NZ" sz="1200" b="1"/>
            <a:t>Comparison</a:t>
          </a:r>
        </a:p>
      </xdr:txBody>
    </xdr:sp>
    <xdr:clientData/>
  </xdr:twoCellAnchor>
  <xdr:twoCellAnchor>
    <xdr:from>
      <xdr:col>9</xdr:col>
      <xdr:colOff>385401</xdr:colOff>
      <xdr:row>48</xdr:row>
      <xdr:rowOff>53627</xdr:rowOff>
    </xdr:from>
    <xdr:to>
      <xdr:col>9</xdr:col>
      <xdr:colOff>1395211</xdr:colOff>
      <xdr:row>49</xdr:row>
      <xdr:rowOff>194702</xdr:rowOff>
    </xdr:to>
    <xdr:sp macro="" textlink="">
      <xdr:nvSpPr>
        <xdr:cNvPr id="42" name="Rectangle 41">
          <a:extLst>
            <a:ext uri="{FF2B5EF4-FFF2-40B4-BE49-F238E27FC236}">
              <a16:creationId xmlns:a16="http://schemas.microsoft.com/office/drawing/2014/main" id="{00000000-0008-0000-0300-00002A000000}"/>
            </a:ext>
          </a:extLst>
        </xdr:cNvPr>
        <xdr:cNvSpPr/>
      </xdr:nvSpPr>
      <xdr:spPr>
        <a:xfrm>
          <a:off x="4383218" y="10088416"/>
          <a:ext cx="1009810" cy="463047"/>
        </a:xfrm>
        <a:prstGeom prst="rect">
          <a:avLst/>
        </a:prstGeom>
        <a:solidFill>
          <a:schemeClr val="bg1">
            <a:lumMod val="95000"/>
          </a:schemeClr>
        </a:solidFill>
        <a:ln>
          <a:solidFill>
            <a:schemeClr val="bg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NZ" sz="1200" b="1"/>
            <a:t>Overall</a:t>
          </a:r>
        </a:p>
      </xdr:txBody>
    </xdr:sp>
    <xdr:clientData/>
  </xdr:twoCellAnchor>
  <xdr:twoCellAnchor>
    <xdr:from>
      <xdr:col>0</xdr:col>
      <xdr:colOff>258536</xdr:colOff>
      <xdr:row>53</xdr:row>
      <xdr:rowOff>74840</xdr:rowOff>
    </xdr:from>
    <xdr:to>
      <xdr:col>7</xdr:col>
      <xdr:colOff>0</xdr:colOff>
      <xdr:row>53</xdr:row>
      <xdr:rowOff>571500</xdr:rowOff>
    </xdr:to>
    <xdr:sp macro="" textlink="">
      <xdr:nvSpPr>
        <xdr:cNvPr id="43" name="Rectangle 42">
          <a:extLst>
            <a:ext uri="{FF2B5EF4-FFF2-40B4-BE49-F238E27FC236}">
              <a16:creationId xmlns:a16="http://schemas.microsoft.com/office/drawing/2014/main" id="{00000000-0008-0000-0300-00002B000000}"/>
            </a:ext>
          </a:extLst>
        </xdr:cNvPr>
        <xdr:cNvSpPr/>
      </xdr:nvSpPr>
      <xdr:spPr>
        <a:xfrm>
          <a:off x="20900572" y="12226019"/>
          <a:ext cx="4116159" cy="496660"/>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NZ" sz="2000"/>
            <a:t>Compare</a:t>
          </a:r>
          <a:r>
            <a:rPr lang="en-NZ" sz="2000" baseline="0"/>
            <a:t> region or TA</a:t>
          </a:r>
          <a:endParaRPr lang="en-NZ" sz="2000"/>
        </a:p>
      </xdr:txBody>
    </xdr:sp>
    <xdr:clientData/>
  </xdr:twoCellAnchor>
  <xdr:twoCellAnchor>
    <xdr:from>
      <xdr:col>19</xdr:col>
      <xdr:colOff>136070</xdr:colOff>
      <xdr:row>11</xdr:row>
      <xdr:rowOff>0</xdr:rowOff>
    </xdr:from>
    <xdr:to>
      <xdr:col>21</xdr:col>
      <xdr:colOff>115658</xdr:colOff>
      <xdr:row>28</xdr:row>
      <xdr:rowOff>74841</xdr:rowOff>
    </xdr:to>
    <xdr:graphicFrame macro="">
      <xdr:nvGraphicFramePr>
        <xdr:cNvPr id="44" name="Chart 43">
          <a:extLst>
            <a:ext uri="{FF2B5EF4-FFF2-40B4-BE49-F238E27FC236}">
              <a16:creationId xmlns:a16="http://schemas.microsoft.com/office/drawing/2014/main" id="{00000000-0008-0000-03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312964</xdr:colOff>
      <xdr:row>30</xdr:row>
      <xdr:rowOff>149679</xdr:rowOff>
    </xdr:from>
    <xdr:to>
      <xdr:col>31</xdr:col>
      <xdr:colOff>176892</xdr:colOff>
      <xdr:row>45</xdr:row>
      <xdr:rowOff>108857</xdr:rowOff>
    </xdr:to>
    <xdr:graphicFrame macro="">
      <xdr:nvGraphicFramePr>
        <xdr:cNvPr id="46" name="Chart 45">
          <a:extLst>
            <a:ext uri="{FF2B5EF4-FFF2-40B4-BE49-F238E27FC236}">
              <a16:creationId xmlns:a16="http://schemas.microsoft.com/office/drawing/2014/main" id="{00000000-0008-0000-03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175845</xdr:colOff>
      <xdr:row>60</xdr:row>
      <xdr:rowOff>44984</xdr:rowOff>
    </xdr:from>
    <xdr:to>
      <xdr:col>21</xdr:col>
      <xdr:colOff>40820</xdr:colOff>
      <xdr:row>64</xdr:row>
      <xdr:rowOff>1032</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7"/>
        <a:srcRect r="10394" b="56545"/>
        <a:stretch/>
      </xdr:blipFill>
      <xdr:spPr>
        <a:xfrm>
          <a:off x="4271595" y="14740698"/>
          <a:ext cx="14567494" cy="690834"/>
        </a:xfrm>
        <a:prstGeom prst="rect">
          <a:avLst/>
        </a:prstGeom>
        <a:effectLst/>
      </xdr:spPr>
    </xdr:pic>
    <xdr:clientData/>
  </xdr:twoCellAnchor>
  <xdr:twoCellAnchor>
    <xdr:from>
      <xdr:col>11</xdr:col>
      <xdr:colOff>570057</xdr:colOff>
      <xdr:row>60</xdr:row>
      <xdr:rowOff>121228</xdr:rowOff>
    </xdr:from>
    <xdr:to>
      <xdr:col>19</xdr:col>
      <xdr:colOff>1314739</xdr:colOff>
      <xdr:row>63</xdr:row>
      <xdr:rowOff>85148</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3729182" y="14519853"/>
          <a:ext cx="7531245" cy="51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NZ" sz="3600" b="1">
              <a:solidFill>
                <a:schemeClr val="bg1"/>
              </a:solidFill>
            </a:rPr>
            <a:t>By the numbers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228601</xdr:colOff>
      <xdr:row>8</xdr:row>
      <xdr:rowOff>14287</xdr:rowOff>
    </xdr:from>
    <xdr:to>
      <xdr:col>3</xdr:col>
      <xdr:colOff>242888</xdr:colOff>
      <xdr:row>20</xdr:row>
      <xdr:rowOff>120650</xdr:rowOff>
    </xdr:to>
    <mc:AlternateContent xmlns:mc="http://schemas.openxmlformats.org/markup-compatibility/2006" xmlns:a14="http://schemas.microsoft.com/office/drawing/2010/main">
      <mc:Choice Requires="a14">
        <xdr:graphicFrame macro="">
          <xdr:nvGraphicFramePr>
            <xdr:cNvPr id="2" name="Quarter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25451" y="1671637"/>
              <a:ext cx="3068637" cy="2316163"/>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633412</xdr:colOff>
      <xdr:row>2</xdr:row>
      <xdr:rowOff>171450</xdr:rowOff>
    </xdr:from>
    <xdr:to>
      <xdr:col>10</xdr:col>
      <xdr:colOff>1047748</xdr:colOff>
      <xdr:row>5</xdr:row>
      <xdr:rowOff>101413</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3986212" y="533400"/>
          <a:ext cx="9810749" cy="472888"/>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NZ" sz="2000"/>
            <a:t>Quarterly</a:t>
          </a:r>
          <a:r>
            <a:rPr lang="en-NZ" sz="2000" baseline="0"/>
            <a:t> GMP ($), Venues and EGMs</a:t>
          </a:r>
          <a:endParaRPr lang="en-NZ" sz="2000"/>
        </a:p>
      </xdr:txBody>
    </xdr:sp>
    <xdr:clientData/>
  </xdr:twoCellAnchor>
  <xdr:twoCellAnchor editAs="oneCell">
    <xdr:from>
      <xdr:col>1</xdr:col>
      <xdr:colOff>209552</xdr:colOff>
      <xdr:row>36</xdr:row>
      <xdr:rowOff>66676</xdr:rowOff>
    </xdr:from>
    <xdr:to>
      <xdr:col>3</xdr:col>
      <xdr:colOff>200027</xdr:colOff>
      <xdr:row>54</xdr:row>
      <xdr:rowOff>161926</xdr:rowOff>
    </xdr:to>
    <mc:AlternateContent xmlns:mc="http://schemas.openxmlformats.org/markup-compatibility/2006" xmlns:a14="http://schemas.microsoft.com/office/drawing/2010/main">
      <mc:Choice Requires="a14">
        <xdr:graphicFrame macro="">
          <xdr:nvGraphicFramePr>
            <xdr:cNvPr id="6" name="TA - final 2">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TA - final 2"/>
            </a:graphicData>
          </a:graphic>
        </xdr:graphicFrame>
      </mc:Choice>
      <mc:Fallback xmlns="">
        <xdr:sp macro="" textlink="">
          <xdr:nvSpPr>
            <xdr:cNvPr id="0" name=""/>
            <xdr:cNvSpPr>
              <a:spLocks noTextEdit="1"/>
            </xdr:cNvSpPr>
          </xdr:nvSpPr>
          <xdr:spPr>
            <a:xfrm>
              <a:off x="409577" y="6581776"/>
              <a:ext cx="3143250" cy="33528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209550</xdr:colOff>
      <xdr:row>21</xdr:row>
      <xdr:rowOff>104775</xdr:rowOff>
    </xdr:from>
    <xdr:to>
      <xdr:col>3</xdr:col>
      <xdr:colOff>228602</xdr:colOff>
      <xdr:row>35</xdr:row>
      <xdr:rowOff>107950</xdr:rowOff>
    </xdr:to>
    <mc:AlternateContent xmlns:mc="http://schemas.openxmlformats.org/markup-compatibility/2006" xmlns:a14="http://schemas.microsoft.com/office/drawing/2010/main">
      <mc:Choice Requires="a14">
        <xdr:graphicFrame macro="">
          <xdr:nvGraphicFramePr>
            <xdr:cNvPr id="7" name="Region 3">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400050" y="4295775"/>
              <a:ext cx="2962277" cy="26955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5.xml><?xml version="1.0" encoding="utf-8"?>
<xdr:wsDr xmlns:xdr="http://schemas.openxmlformats.org/drawingml/2006/spreadsheetDrawing" xmlns:a="http://schemas.openxmlformats.org/drawingml/2006/main">
  <xdr:twoCellAnchor>
    <xdr:from>
      <xdr:col>35</xdr:col>
      <xdr:colOff>190500</xdr:colOff>
      <xdr:row>30</xdr:row>
      <xdr:rowOff>100012</xdr:rowOff>
    </xdr:from>
    <xdr:to>
      <xdr:col>40</xdr:col>
      <xdr:colOff>1162050</xdr:colOff>
      <xdr:row>44</xdr:row>
      <xdr:rowOff>176212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Dwyer" refreshedDate="43906.564006365741" createdVersion="5" refreshedVersion="6" minRefreshableVersion="3" recordCount="1717" xr:uid="{00000000-000A-0000-FFFF-FFFF5B000000}">
  <cacheSource type="worksheet">
    <worksheetSource name="data"/>
  </cacheSource>
  <cacheFields count="14">
    <cacheField name="Quarter" numFmtId="0">
      <sharedItems containsSemiMixedTypes="0" containsNonDate="0" containsDate="1" containsString="0" minDate="2013-03-01T00:00:00" maxDate="2019-12-02T00:00:00" count="28">
        <d v="2015-03-01T00:00:00"/>
        <d v="2015-06-01T00:00:00"/>
        <d v="2015-09-01T00:00:00"/>
        <d v="2015-12-01T00:00:00"/>
        <d v="2016-03-01T00:00:00"/>
        <d v="2016-06-01T00:00:00"/>
        <d v="2016-09-01T00:00:00"/>
        <d v="2016-12-01T00:00:00"/>
        <d v="2017-03-01T00:00:00"/>
        <d v="2017-06-01T00:00:00"/>
        <d v="2017-09-01T00:00:00"/>
        <d v="2017-12-01T00:00:00"/>
        <d v="2018-03-01T00:00:00"/>
        <d v="2018-06-01T00:00:00"/>
        <d v="2018-09-01T00:00:00"/>
        <d v="2018-12-01T00:00:00"/>
        <d v="2019-03-01T00:00:00"/>
        <d v="2019-06-01T00:00:00"/>
        <d v="2019-09-01T00:00:00"/>
        <d v="2019-12-01T00:00:00"/>
        <d v="2013-06-01T00:00:00" u="1"/>
        <d v="2014-06-01T00:00:00" u="1"/>
        <d v="2013-03-01T00:00:00" u="1"/>
        <d v="2014-03-01T00:00:00" u="1"/>
        <d v="2013-12-01T00:00:00" u="1"/>
        <d v="2014-12-01T00:00:00" u="1"/>
        <d v="2013-09-01T00:00:00" u="1"/>
        <d v="2014-09-01T00:00:00" u="1"/>
      </sharedItems>
    </cacheField>
    <cacheField name="Year" numFmtId="0">
      <sharedItems containsSemiMixedTypes="0" containsString="0" containsNumber="1" containsInteger="1" minValue="2013" maxValue="2019" count="7">
        <n v="2015"/>
        <n v="2016"/>
        <n v="2017"/>
        <n v="2018"/>
        <n v="2019"/>
        <n v="2014" u="1"/>
        <n v="2013" u="1"/>
      </sharedItems>
    </cacheField>
    <cacheField name="Territorial Authority" numFmtId="0">
      <sharedItems count="113">
        <s v="Ashburton District"/>
        <s v="Auckland Council - Albert - Eden"/>
        <s v="Auckland Council - Devonport - Takapuna"/>
        <s v="Auckland Council - Franklin"/>
        <s v="Auckland Council - Henderson - Massey"/>
        <s v="Auckland Council - Hibiscus And Bays"/>
        <s v="Auckland Council - Howick"/>
        <s v="Auckland Council - Kaipatiki"/>
        <s v="Auckland Council - Mangere - Otahuhu"/>
        <s v="Auckland Council - Manurewa"/>
        <s v="Auckland Council - Maungakiekie - Tamaki"/>
        <s v="Auckland Council - Orakei"/>
        <s v="Auckland Council - Otara - Papatoetoe"/>
        <s v="Auckland Council - Puketapapa"/>
        <s v="Auckland Council - Upper Harbour"/>
        <s v="Auckland Council - Waiheke"/>
        <s v="Auckland Council - Waitemata"/>
        <s v="Auckland Council - Whau"/>
        <s v="Buller District"/>
        <s v="Carterton District"/>
        <s v="Central Hawke'S Bay District"/>
        <s v="Central Otago District"/>
        <s v="Chatham Islands District"/>
        <s v="Clutha District"/>
        <s v="Dunedin City"/>
        <s v="Far North District"/>
        <s v="Gisborne District"/>
        <s v="Gore District"/>
        <s v="Grey District"/>
        <s v="Hamilton City"/>
        <s v="Hastings District"/>
        <s v="Hauraki District"/>
        <s v="Horowhenua District"/>
        <s v="Hurunui District (June 2019 incd. Kaikorua)"/>
        <s v="Invercargill City"/>
        <s v="Kaikoura District"/>
        <s v="Kaipara District"/>
        <s v="Kapiti Coast District"/>
        <s v="Kawerau District"/>
        <s v="Lower Hutt City"/>
        <s v="Mackenzie District"/>
        <s v="Manawatu District"/>
        <s v="Marlborough District"/>
        <s v="Masterton District"/>
        <s v="Matamata-Piako District"/>
        <s v="Napier City"/>
        <s v="Nelson City"/>
        <s v="New Plymouth District"/>
        <s v="Opotiki District"/>
        <s v="Otorohanga District"/>
        <s v="Palmerston North City"/>
        <s v="Porirua City"/>
        <s v="Queenstown-Lakes District"/>
        <s v="Rangitikei District"/>
        <s v="Rotorua District"/>
        <s v="Ruapehu District"/>
        <s v="Selwyn District"/>
        <s v="Southland District"/>
        <s v="South Taranaki District"/>
        <s v="South Waikato District"/>
        <s v="South Wairarapa District"/>
        <s v="Stratford District"/>
        <s v="Tararua District"/>
        <s v="Tasman District"/>
        <s v="Taupo District"/>
        <s v="Tauranga District"/>
        <s v="Thames-Coromandel District"/>
        <s v="Timaru District"/>
        <s v="Upper Hutt City"/>
        <s v="Waikato District"/>
        <s v="Waimakariri District"/>
        <s v="Waimate District"/>
        <s v="Waipa District"/>
        <s v="Wairoa District"/>
        <s v="Waitaki District"/>
        <s v="Waitomo District"/>
        <s v="Wanganui District"/>
        <s v="Wellington City"/>
        <s v="Western Bay Of Plenty District"/>
        <s v="Westland District"/>
        <s v="Whakatane District"/>
        <s v="Whangarei District"/>
        <s v="Auckland Council - Rodney"/>
        <s v="Auckland Council - Waitakere Ranges"/>
        <s v="Christchurch City Including Banks Peninsula Ward"/>
        <s v="Auckland Council - Papakura"/>
        <s v="Auckland Council - Orakei_x000d__x000a_" u="1"/>
        <s v="Auckland Council - Papakura_x000d__x000a_" u="1"/>
        <s v="Hurunui District (June 2019 incd. Kaikorua) (June 2019 incd. Kaikorua)" u="1"/>
        <s v="RODNEY DISTRICT" u="1"/>
        <s v="Auckland Council - Henderson - Massey_x000d__x000a_" u="1"/>
        <s v="WAITAKERE CITY" u="1"/>
        <s v="Auckland Council - Waiheke_x000d__x000a_" u="1"/>
        <s v="North Shore City" u="1"/>
        <s v="CHRISTCHURCH CITY" u="1"/>
        <s v="Auckland Council - Puketapapa_x000d__x000a_" u="1"/>
        <s v="Auckland Council - Maungakiekie - Tamaki_x000d__x000a_" u="1"/>
        <s v="Auckland Council - Kaipatiki_x000d__x000a_" u="1"/>
        <s v="Auckland Council - Rodney_x000d__x000a_" u="1"/>
        <s v="Auckland Council - Mangere - Otahuhu_x000d__x000a_" u="1"/>
        <s v="Auckland Council - Howick_x000d__x000a_" u="1"/>
        <s v="Auckland City Final" u="1"/>
        <s v="Auckland Council - Hibiscus and Bays_x000d__x000a_" u="1"/>
        <s v="MANUKAU CITY" u="1"/>
        <s v="(blank)" u="1"/>
        <s v="Auckland Council - Upper Harbour_x000d__x000a_" u="1"/>
        <s v="Auckland Council - Otara - Papatoetoe_x000d__x000a_" u="1"/>
        <s v="Hurunui District" u="1"/>
        <s v="Auckland Council - Manurewa_x000d__x000a_" u="1"/>
        <s v="PAPAKURA DISTRICT" u="1"/>
        <s v="FRANKLIN DISTRICT" u="1"/>
        <s v="Auckland Council - Waitakere Ranges_x000d__x000a_" u="1"/>
        <s v="Auckland City" u="1"/>
      </sharedItems>
    </cacheField>
    <cacheField name="TA - final" numFmtId="0">
      <sharedItems count="74">
        <s v="Ashburton District"/>
        <s v="Auckland City"/>
        <s v="Buller District"/>
        <s v="Carterton District"/>
        <s v="Central Hawke'S Bay District"/>
        <s v="Central Otago District"/>
        <s v="Chatham Islands District"/>
        <s v="Clutha District"/>
        <s v="Dunedin City"/>
        <s v="Far North District"/>
        <s v="Gisborne District"/>
        <s v="Gore District"/>
        <s v="Grey District"/>
        <s v="Hamilton City"/>
        <s v="Hastings District"/>
        <s v="Hauraki District"/>
        <s v="Horowhenua District"/>
        <s v="Hurunui District (June 2019 incd. Kaikorua)"/>
        <s v="Invercargill City"/>
        <s v="Kaikoura District"/>
        <s v="Kaipara District"/>
        <s v="Kapiti Coast District"/>
        <s v="Kawerau District"/>
        <s v="Lower Hutt City"/>
        <s v="Mackenzie District"/>
        <s v="Manawatu District"/>
        <s v="Marlborough District"/>
        <s v="Masterton District"/>
        <s v="Matamata-Piako District"/>
        <s v="Napier City"/>
        <s v="Nelson City"/>
        <s v="New Plymouth District"/>
        <s v="Opotiki District"/>
        <s v="Otorohanga District"/>
        <s v="Palmerston North City"/>
        <s v="Porirua City"/>
        <s v="Queenstown-Lakes District"/>
        <s v="Rangitikei District"/>
        <s v="Rotorua District"/>
        <s v="Ruapehu District"/>
        <s v="Selwyn District"/>
        <s v="Southland District"/>
        <s v="South Taranaki District"/>
        <s v="South Waikato District"/>
        <s v="South Wairarapa District"/>
        <s v="Stratford District"/>
        <s v="Tararua District"/>
        <s v="Tasman District"/>
        <s v="Taupo District"/>
        <s v="Tauranga District"/>
        <s v="Thames-Coromandel District"/>
        <s v="Timaru District"/>
        <s v="Upper Hutt City"/>
        <s v="Waikato District"/>
        <s v="Waimakariri District"/>
        <s v="Waimate District"/>
        <s v="Waipa District"/>
        <s v="Wairoa District"/>
        <s v="Waitaki District"/>
        <s v="Waitomo District"/>
        <s v="Wanganui District"/>
        <s v="Wellington City"/>
        <s v="Western Bay Of Plenty District"/>
        <s v="Westland District"/>
        <s v="Whakatane District"/>
        <s v="Whangarei District"/>
        <s v="Christchurch City"/>
        <s v="RODNEY DISTRICT" u="1"/>
        <s v="WAITAKERE CITY" u="1"/>
        <s v="NORTH SHORE CITY" u="1"/>
        <s v="MANUKAU CITY" u="1"/>
        <s v="Hurunui District" u="1"/>
        <s v="PAPAKURA DISTRICT" u="1"/>
        <s v="FRANKLIN DISTRICT" u="1"/>
      </sharedItems>
    </cacheField>
    <cacheField name="Region" numFmtId="0">
      <sharedItems count="20">
        <s v="Canterbury"/>
        <s v="Auckland"/>
        <s v="West Coast"/>
        <s v="Wellington"/>
        <s v="Hawkes Bay"/>
        <s v="Otago"/>
        <s v="Northland"/>
        <s v="Gisborne"/>
        <s v="Southland"/>
        <s v="Waikato"/>
        <s v="Manawatu-Wanganui"/>
        <s v="Bay of Plenty"/>
        <s v="Marlborough"/>
        <s v="Nelson"/>
        <s v="Taranaki"/>
        <s v="Tasman"/>
        <s v="NORTHERN" u="1"/>
        <s v="SOUTHERN" u="1"/>
        <s v="(blank)" u="1"/>
        <s v="CENTRAL" u="1"/>
      </sharedItems>
    </cacheField>
    <cacheField name="GMP" numFmtId="44">
      <sharedItems containsSemiMixedTypes="0" containsString="0" containsNumber="1" minValue="20947.2" maxValue="20202476.780000091"/>
    </cacheField>
    <cacheField name="# venues" numFmtId="0">
      <sharedItems containsSemiMixedTypes="0" containsString="0" containsNumber="1" containsInteger="1" minValue="1" maxValue="91"/>
    </cacheField>
    <cacheField name="# of Gaming Machines" numFmtId="0">
      <sharedItems containsSemiMixedTypes="0" containsString="0" containsNumber="1" containsInteger="1" minValue="2" maxValue="1374"/>
    </cacheField>
    <cacheField name="Dep very low (1-2)" numFmtId="0">
      <sharedItems containsSemiMixedTypes="0" containsString="0" containsNumber="1" containsInteger="1" minValue="0" maxValue="11"/>
    </cacheField>
    <cacheField name="Dep medium low (3-4)" numFmtId="0">
      <sharedItems containsSemiMixedTypes="0" containsString="0" containsNumber="1" containsInteger="1" minValue="0" maxValue="16"/>
    </cacheField>
    <cacheField name="Dep Medium (5-6)" numFmtId="0">
      <sharedItems containsSemiMixedTypes="0" containsString="0" containsNumber="1" containsInteger="1" minValue="0" maxValue="21"/>
    </cacheField>
    <cacheField name="Dep medium high (7-8)" numFmtId="0">
      <sharedItems containsSemiMixedTypes="0" containsString="0" containsNumber="1" containsInteger="1" minValue="0" maxValue="40"/>
    </cacheField>
    <cacheField name="Dep High (9-10)" numFmtId="0">
      <sharedItems containsSemiMixedTypes="0" containsString="0" containsNumber="1" containsInteger="1" minValue="0" maxValue="21"/>
    </cacheField>
    <cacheField name="GMP per EGM" numFmtId="0" formula="GMP/'# of Gaming Machin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7">
  <r>
    <x v="0"/>
    <x v="0"/>
    <x v="0"/>
    <x v="0"/>
    <x v="0"/>
    <n v="1483824.3200000022"/>
    <n v="13"/>
    <n v="154"/>
    <n v="3"/>
    <n v="2"/>
    <n v="3"/>
    <n v="5"/>
    <n v="0"/>
  </r>
  <r>
    <x v="0"/>
    <x v="0"/>
    <x v="1"/>
    <x v="1"/>
    <x v="1"/>
    <n v="3111850.4899999984"/>
    <n v="12"/>
    <n v="167"/>
    <n v="3"/>
    <n v="7"/>
    <n v="1"/>
    <n v="0"/>
    <n v="1"/>
  </r>
  <r>
    <x v="0"/>
    <x v="0"/>
    <x v="2"/>
    <x v="1"/>
    <x v="1"/>
    <n v="1114138.3999999985"/>
    <n v="7"/>
    <n v="117"/>
    <n v="2"/>
    <n v="5"/>
    <n v="0"/>
    <n v="0"/>
    <n v="0"/>
  </r>
  <r>
    <x v="0"/>
    <x v="0"/>
    <x v="3"/>
    <x v="1"/>
    <x v="1"/>
    <n v="2301471.0099999905"/>
    <n v="15"/>
    <n v="200"/>
    <n v="1"/>
    <n v="3"/>
    <n v="3"/>
    <n v="3"/>
    <n v="5"/>
  </r>
  <r>
    <x v="0"/>
    <x v="0"/>
    <x v="4"/>
    <x v="1"/>
    <x v="1"/>
    <n v="4559888.540000014"/>
    <n v="16"/>
    <n v="251"/>
    <n v="2"/>
    <n v="0"/>
    <n v="6"/>
    <n v="2"/>
    <n v="6"/>
  </r>
  <r>
    <x v="0"/>
    <x v="0"/>
    <x v="5"/>
    <x v="1"/>
    <x v="1"/>
    <n v="2675875.5800000057"/>
    <n v="18"/>
    <n v="256"/>
    <n v="1"/>
    <n v="11"/>
    <n v="6"/>
    <n v="0"/>
    <n v="0"/>
  </r>
  <r>
    <x v="0"/>
    <x v="0"/>
    <x v="6"/>
    <x v="1"/>
    <x v="1"/>
    <n v="5386091.4999999851"/>
    <n v="22"/>
    <n v="351"/>
    <n v="6"/>
    <n v="7"/>
    <n v="4"/>
    <n v="4"/>
    <n v="1"/>
  </r>
  <r>
    <x v="0"/>
    <x v="0"/>
    <x v="7"/>
    <x v="1"/>
    <x v="1"/>
    <n v="3991749.4900000095"/>
    <n v="17"/>
    <n v="231"/>
    <n v="3"/>
    <n v="4"/>
    <n v="9"/>
    <n v="1"/>
    <n v="0"/>
  </r>
  <r>
    <x v="0"/>
    <x v="0"/>
    <x v="8"/>
    <x v="1"/>
    <x v="1"/>
    <n v="3825975.4299999923"/>
    <n v="15"/>
    <n v="214"/>
    <n v="0"/>
    <n v="0"/>
    <n v="1"/>
    <n v="3"/>
    <n v="11"/>
  </r>
  <r>
    <x v="0"/>
    <x v="0"/>
    <x v="9"/>
    <x v="1"/>
    <x v="1"/>
    <n v="4074227.68"/>
    <n v="16"/>
    <n v="229"/>
    <n v="0"/>
    <n v="0"/>
    <n v="1"/>
    <n v="6"/>
    <n v="9"/>
  </r>
  <r>
    <x v="0"/>
    <x v="0"/>
    <x v="10"/>
    <x v="1"/>
    <x v="1"/>
    <n v="4490617.3600000069"/>
    <n v="19"/>
    <n v="290"/>
    <n v="0"/>
    <n v="1"/>
    <n v="2"/>
    <n v="11"/>
    <n v="5"/>
  </r>
  <r>
    <x v="0"/>
    <x v="0"/>
    <x v="11"/>
    <x v="1"/>
    <x v="1"/>
    <n v="975497.67000000179"/>
    <n v="6"/>
    <n v="71"/>
    <n v="3"/>
    <n v="2"/>
    <n v="1"/>
    <n v="0"/>
    <n v="0"/>
  </r>
  <r>
    <x v="0"/>
    <x v="0"/>
    <x v="12"/>
    <x v="1"/>
    <x v="1"/>
    <n v="5601273.5500000045"/>
    <n v="19"/>
    <n v="274"/>
    <n v="0"/>
    <n v="0"/>
    <n v="1"/>
    <n v="6"/>
    <n v="12"/>
  </r>
  <r>
    <x v="0"/>
    <x v="0"/>
    <x v="13"/>
    <x v="1"/>
    <x v="1"/>
    <n v="1004685.7199999988"/>
    <n v="3"/>
    <n v="33"/>
    <n v="0"/>
    <n v="1"/>
    <n v="0"/>
    <n v="2"/>
    <n v="0"/>
  </r>
  <r>
    <x v="0"/>
    <x v="0"/>
    <x v="14"/>
    <x v="1"/>
    <x v="1"/>
    <n v="1842714.379999999"/>
    <n v="12"/>
    <n v="160"/>
    <n v="2"/>
    <n v="9"/>
    <n v="1"/>
    <n v="0"/>
    <n v="0"/>
  </r>
  <r>
    <x v="0"/>
    <x v="0"/>
    <x v="15"/>
    <x v="1"/>
    <x v="1"/>
    <n v="242502.29000000004"/>
    <n v="3"/>
    <n v="27"/>
    <n v="0"/>
    <n v="0"/>
    <n v="1"/>
    <n v="1"/>
    <n v="1"/>
  </r>
  <r>
    <x v="0"/>
    <x v="0"/>
    <x v="16"/>
    <x v="1"/>
    <x v="1"/>
    <n v="4309898.8199999928"/>
    <n v="24"/>
    <n v="301"/>
    <n v="1"/>
    <n v="5"/>
    <n v="6"/>
    <n v="4"/>
    <n v="8"/>
  </r>
  <r>
    <x v="0"/>
    <x v="0"/>
    <x v="17"/>
    <x v="1"/>
    <x v="1"/>
    <n v="2580169.2400000021"/>
    <n v="13"/>
    <n v="163"/>
    <n v="1"/>
    <n v="1"/>
    <n v="1"/>
    <n v="5"/>
    <n v="5"/>
  </r>
  <r>
    <x v="0"/>
    <x v="0"/>
    <x v="18"/>
    <x v="2"/>
    <x v="2"/>
    <n v="576473.24000000022"/>
    <n v="9"/>
    <n v="79"/>
    <n v="0"/>
    <n v="0"/>
    <n v="2"/>
    <n v="7"/>
    <n v="0"/>
  </r>
  <r>
    <x v="0"/>
    <x v="0"/>
    <x v="19"/>
    <x v="3"/>
    <x v="3"/>
    <n v="252859.45000000019"/>
    <n v="4"/>
    <n v="50"/>
    <n v="0"/>
    <n v="0"/>
    <n v="0"/>
    <n v="4"/>
    <n v="0"/>
  </r>
  <r>
    <x v="0"/>
    <x v="0"/>
    <x v="20"/>
    <x v="4"/>
    <x v="4"/>
    <n v="447642.20000000019"/>
    <n v="6"/>
    <n v="58"/>
    <n v="0"/>
    <n v="0"/>
    <n v="0"/>
    <n v="6"/>
    <n v="0"/>
  </r>
  <r>
    <x v="0"/>
    <x v="0"/>
    <x v="21"/>
    <x v="5"/>
    <x v="5"/>
    <n v="876793.15999999829"/>
    <n v="14"/>
    <n v="133"/>
    <n v="1"/>
    <n v="1"/>
    <n v="9"/>
    <n v="3"/>
    <n v="0"/>
  </r>
  <r>
    <x v="0"/>
    <x v="0"/>
    <x v="22"/>
    <x v="6"/>
    <x v="0"/>
    <n v="43414.760000000009"/>
    <n v="1"/>
    <n v="2"/>
    <n v="0"/>
    <n v="0"/>
    <n v="0"/>
    <n v="1"/>
    <n v="0"/>
  </r>
  <r>
    <x v="0"/>
    <x v="0"/>
    <x v="23"/>
    <x v="7"/>
    <x v="5"/>
    <n v="505766.59999999992"/>
    <n v="11"/>
    <n v="77"/>
    <n v="1"/>
    <n v="0"/>
    <n v="6"/>
    <n v="4"/>
    <n v="0"/>
  </r>
  <r>
    <x v="0"/>
    <x v="0"/>
    <x v="24"/>
    <x v="8"/>
    <x v="5"/>
    <n v="3924742.9399999995"/>
    <n v="37"/>
    <n v="448"/>
    <n v="1"/>
    <n v="2"/>
    <n v="11"/>
    <n v="18"/>
    <n v="5"/>
  </r>
  <r>
    <x v="0"/>
    <x v="0"/>
    <x v="25"/>
    <x v="9"/>
    <x v="6"/>
    <n v="3125007.4000000209"/>
    <n v="25"/>
    <n v="314"/>
    <n v="0"/>
    <n v="0"/>
    <n v="3"/>
    <n v="7"/>
    <n v="15"/>
  </r>
  <r>
    <x v="0"/>
    <x v="0"/>
    <x v="26"/>
    <x v="10"/>
    <x v="7"/>
    <n v="2209157.6199999899"/>
    <n v="14"/>
    <n v="209"/>
    <n v="0"/>
    <n v="0"/>
    <n v="0"/>
    <n v="0"/>
    <n v="14"/>
  </r>
  <r>
    <x v="0"/>
    <x v="0"/>
    <x v="27"/>
    <x v="11"/>
    <x v="8"/>
    <n v="710400.12999999989"/>
    <n v="7"/>
    <n v="85"/>
    <n v="1"/>
    <n v="0"/>
    <n v="2"/>
    <n v="2"/>
    <n v="2"/>
  </r>
  <r>
    <x v="0"/>
    <x v="0"/>
    <x v="28"/>
    <x v="12"/>
    <x v="2"/>
    <n v="808370.82000000216"/>
    <n v="13"/>
    <n v="108"/>
    <n v="1"/>
    <n v="0"/>
    <n v="2"/>
    <n v="9"/>
    <n v="1"/>
  </r>
  <r>
    <x v="0"/>
    <x v="0"/>
    <x v="29"/>
    <x v="13"/>
    <x v="9"/>
    <n v="5141848.3999999911"/>
    <n v="29"/>
    <n v="448"/>
    <n v="0"/>
    <n v="2"/>
    <n v="1"/>
    <n v="11"/>
    <n v="15"/>
  </r>
  <r>
    <x v="0"/>
    <x v="0"/>
    <x v="30"/>
    <x v="14"/>
    <x v="4"/>
    <n v="3565245.0200000107"/>
    <n v="20"/>
    <n v="309"/>
    <n v="1"/>
    <n v="3"/>
    <n v="0"/>
    <n v="4"/>
    <n v="12"/>
  </r>
  <r>
    <x v="0"/>
    <x v="0"/>
    <x v="31"/>
    <x v="15"/>
    <x v="9"/>
    <n v="1046183.8300000038"/>
    <n v="9"/>
    <n v="119"/>
    <n v="1"/>
    <n v="0"/>
    <n v="0"/>
    <n v="1"/>
    <n v="7"/>
  </r>
  <r>
    <x v="0"/>
    <x v="0"/>
    <x v="32"/>
    <x v="16"/>
    <x v="10"/>
    <n v="1662828.4199999943"/>
    <n v="12"/>
    <n v="182"/>
    <n v="0"/>
    <n v="0"/>
    <n v="0"/>
    <n v="0"/>
    <n v="12"/>
  </r>
  <r>
    <x v="0"/>
    <x v="0"/>
    <x v="33"/>
    <x v="17"/>
    <x v="0"/>
    <n v="451748.95000000019"/>
    <n v="10"/>
    <n v="56"/>
    <n v="2"/>
    <n v="4"/>
    <n v="2"/>
    <n v="2"/>
    <n v="0"/>
  </r>
  <r>
    <x v="0"/>
    <x v="0"/>
    <x v="34"/>
    <x v="18"/>
    <x v="8"/>
    <n v="3436351.359999992"/>
    <n v="22"/>
    <n v="286"/>
    <n v="1"/>
    <n v="4"/>
    <n v="1"/>
    <n v="9"/>
    <n v="7"/>
  </r>
  <r>
    <x v="0"/>
    <x v="0"/>
    <x v="35"/>
    <x v="19"/>
    <x v="0"/>
    <n v="267006.26000000071"/>
    <n v="4"/>
    <n v="48"/>
    <n v="0"/>
    <n v="0"/>
    <n v="0"/>
    <n v="4"/>
    <n v="0"/>
  </r>
  <r>
    <x v="0"/>
    <x v="0"/>
    <x v="36"/>
    <x v="20"/>
    <x v="6"/>
    <n v="619310.33000000101"/>
    <n v="10"/>
    <n v="69"/>
    <n v="0"/>
    <n v="0"/>
    <n v="0"/>
    <n v="6"/>
    <n v="4"/>
  </r>
  <r>
    <x v="0"/>
    <x v="0"/>
    <x v="37"/>
    <x v="21"/>
    <x v="3"/>
    <n v="2021372.5999999903"/>
    <n v="14"/>
    <n v="219"/>
    <n v="0"/>
    <n v="1"/>
    <n v="6"/>
    <n v="2"/>
    <n v="5"/>
  </r>
  <r>
    <x v="0"/>
    <x v="0"/>
    <x v="38"/>
    <x v="22"/>
    <x v="11"/>
    <n v="496079.45999999903"/>
    <n v="4"/>
    <n v="54"/>
    <n v="0"/>
    <n v="0"/>
    <n v="0"/>
    <n v="0"/>
    <n v="4"/>
  </r>
  <r>
    <x v="0"/>
    <x v="0"/>
    <x v="39"/>
    <x v="23"/>
    <x v="3"/>
    <n v="5746735.9399999902"/>
    <n v="33"/>
    <n v="488"/>
    <n v="5"/>
    <n v="0"/>
    <n v="11"/>
    <n v="10"/>
    <n v="7"/>
  </r>
  <r>
    <x v="0"/>
    <x v="0"/>
    <x v="40"/>
    <x v="24"/>
    <x v="0"/>
    <n v="235762.14000000013"/>
    <n v="5"/>
    <n v="41"/>
    <n v="0"/>
    <n v="4"/>
    <n v="1"/>
    <n v="0"/>
    <n v="0"/>
  </r>
  <r>
    <x v="0"/>
    <x v="0"/>
    <x v="41"/>
    <x v="25"/>
    <x v="10"/>
    <n v="650099.45999999903"/>
    <n v="6"/>
    <n v="81"/>
    <n v="0"/>
    <n v="0"/>
    <n v="1"/>
    <n v="5"/>
    <n v="0"/>
  </r>
  <r>
    <x v="0"/>
    <x v="0"/>
    <x v="42"/>
    <x v="26"/>
    <x v="12"/>
    <n v="2196479.0700000003"/>
    <n v="20"/>
    <n v="249"/>
    <n v="0"/>
    <n v="4"/>
    <n v="4"/>
    <n v="11"/>
    <n v="1"/>
  </r>
  <r>
    <x v="0"/>
    <x v="0"/>
    <x v="43"/>
    <x v="27"/>
    <x v="3"/>
    <n v="858199.02999999747"/>
    <n v="5"/>
    <n v="84"/>
    <n v="0"/>
    <n v="0"/>
    <n v="0"/>
    <n v="0"/>
    <n v="5"/>
  </r>
  <r>
    <x v="0"/>
    <x v="0"/>
    <x v="44"/>
    <x v="28"/>
    <x v="9"/>
    <n v="1258378.1200000048"/>
    <n v="14"/>
    <n v="173"/>
    <n v="0"/>
    <n v="0"/>
    <n v="3"/>
    <n v="8"/>
    <n v="3"/>
  </r>
  <r>
    <x v="0"/>
    <x v="0"/>
    <x v="45"/>
    <x v="29"/>
    <x v="4"/>
    <n v="3708213.5600000098"/>
    <n v="18"/>
    <n v="284"/>
    <n v="0"/>
    <n v="7"/>
    <n v="4"/>
    <n v="5"/>
    <n v="2"/>
  </r>
  <r>
    <x v="0"/>
    <x v="0"/>
    <x v="46"/>
    <x v="30"/>
    <x v="13"/>
    <n v="2230735.8700000048"/>
    <n v="13"/>
    <n v="198"/>
    <n v="0"/>
    <n v="1"/>
    <n v="0"/>
    <n v="11"/>
    <n v="1"/>
  </r>
  <r>
    <x v="0"/>
    <x v="0"/>
    <x v="47"/>
    <x v="31"/>
    <x v="14"/>
    <n v="3701932.4700000063"/>
    <n v="25"/>
    <n v="322"/>
    <n v="1"/>
    <n v="0"/>
    <n v="6"/>
    <n v="14"/>
    <n v="4"/>
  </r>
  <r>
    <x v="0"/>
    <x v="0"/>
    <x v="48"/>
    <x v="32"/>
    <x v="11"/>
    <n v="642662.90000000037"/>
    <n v="5"/>
    <n v="69"/>
    <n v="0"/>
    <n v="0"/>
    <n v="0"/>
    <n v="0"/>
    <n v="5"/>
  </r>
  <r>
    <x v="0"/>
    <x v="0"/>
    <x v="49"/>
    <x v="33"/>
    <x v="9"/>
    <n v="202682.99"/>
    <n v="2"/>
    <n v="23"/>
    <n v="0"/>
    <n v="0"/>
    <n v="0"/>
    <n v="0"/>
    <n v="2"/>
  </r>
  <r>
    <x v="0"/>
    <x v="0"/>
    <x v="50"/>
    <x v="34"/>
    <x v="10"/>
    <n v="3945464.9700000063"/>
    <n v="27"/>
    <n v="358"/>
    <n v="1"/>
    <n v="0"/>
    <n v="2"/>
    <n v="4"/>
    <n v="20"/>
  </r>
  <r>
    <x v="0"/>
    <x v="0"/>
    <x v="51"/>
    <x v="35"/>
    <x v="3"/>
    <n v="2539122.5199999958"/>
    <n v="12"/>
    <n v="158"/>
    <n v="1"/>
    <n v="0"/>
    <n v="0"/>
    <n v="1"/>
    <n v="10"/>
  </r>
  <r>
    <x v="0"/>
    <x v="0"/>
    <x v="52"/>
    <x v="36"/>
    <x v="5"/>
    <n v="805845.05999999866"/>
    <n v="10"/>
    <n v="95"/>
    <n v="4"/>
    <n v="4"/>
    <n v="2"/>
    <n v="0"/>
    <n v="0"/>
  </r>
  <r>
    <x v="0"/>
    <x v="0"/>
    <x v="53"/>
    <x v="37"/>
    <x v="10"/>
    <n v="609184.65999999922"/>
    <n v="8"/>
    <n v="80"/>
    <n v="0"/>
    <n v="0"/>
    <n v="0"/>
    <n v="5"/>
    <n v="3"/>
  </r>
  <r>
    <x v="0"/>
    <x v="0"/>
    <x v="54"/>
    <x v="38"/>
    <x v="11"/>
    <n v="4529971.1799999848"/>
    <n v="27"/>
    <n v="393"/>
    <n v="0"/>
    <n v="1"/>
    <n v="1"/>
    <n v="4"/>
    <n v="21"/>
  </r>
  <r>
    <x v="0"/>
    <x v="0"/>
    <x v="55"/>
    <x v="39"/>
    <x v="10"/>
    <n v="595169.22000000346"/>
    <n v="7"/>
    <n v="96"/>
    <n v="0"/>
    <n v="0"/>
    <n v="0"/>
    <n v="3"/>
    <n v="4"/>
  </r>
  <r>
    <x v="0"/>
    <x v="0"/>
    <x v="56"/>
    <x v="40"/>
    <x v="0"/>
    <n v="804736.02999999747"/>
    <n v="10"/>
    <n v="81"/>
    <n v="8"/>
    <n v="2"/>
    <n v="0"/>
    <n v="0"/>
    <n v="0"/>
  </r>
  <r>
    <x v="0"/>
    <x v="0"/>
    <x v="57"/>
    <x v="41"/>
    <x v="8"/>
    <n v="611749.83000000007"/>
    <n v="20"/>
    <n v="106"/>
    <n v="1"/>
    <n v="8"/>
    <n v="4"/>
    <n v="6"/>
    <n v="1"/>
  </r>
  <r>
    <x v="0"/>
    <x v="0"/>
    <x v="58"/>
    <x v="42"/>
    <x v="14"/>
    <n v="1066780.5800000019"/>
    <n v="10"/>
    <n v="121"/>
    <n v="0"/>
    <n v="0"/>
    <n v="0"/>
    <n v="4"/>
    <n v="6"/>
  </r>
  <r>
    <x v="0"/>
    <x v="0"/>
    <x v="59"/>
    <x v="43"/>
    <x v="9"/>
    <n v="1550602.2800000031"/>
    <n v="12"/>
    <n v="178"/>
    <n v="0"/>
    <n v="0"/>
    <n v="0"/>
    <n v="1"/>
    <n v="11"/>
  </r>
  <r>
    <x v="0"/>
    <x v="0"/>
    <x v="60"/>
    <x v="44"/>
    <x v="3"/>
    <n v="364669.7799999998"/>
    <n v="6"/>
    <n v="65"/>
    <n v="0"/>
    <n v="0"/>
    <n v="4"/>
    <n v="0"/>
    <n v="2"/>
  </r>
  <r>
    <x v="0"/>
    <x v="0"/>
    <x v="61"/>
    <x v="45"/>
    <x v="14"/>
    <n v="306410.71999999974"/>
    <n v="5"/>
    <n v="49"/>
    <n v="0"/>
    <n v="0"/>
    <n v="0"/>
    <n v="5"/>
    <n v="0"/>
  </r>
  <r>
    <x v="0"/>
    <x v="0"/>
    <x v="62"/>
    <x v="46"/>
    <x v="10"/>
    <n v="881002.6400000006"/>
    <n v="12"/>
    <n v="128"/>
    <n v="0"/>
    <n v="0"/>
    <n v="1"/>
    <n v="2"/>
    <n v="9"/>
  </r>
  <r>
    <x v="0"/>
    <x v="0"/>
    <x v="63"/>
    <x v="47"/>
    <x v="15"/>
    <n v="1681863.729999993"/>
    <n v="16"/>
    <n v="180"/>
    <n v="2"/>
    <n v="1"/>
    <n v="4"/>
    <n v="8"/>
    <n v="1"/>
  </r>
  <r>
    <x v="0"/>
    <x v="0"/>
    <x v="64"/>
    <x v="48"/>
    <x v="9"/>
    <n v="1857535.5900000036"/>
    <n v="16"/>
    <n v="201"/>
    <n v="0"/>
    <n v="0"/>
    <n v="0"/>
    <n v="1"/>
    <n v="15"/>
  </r>
  <r>
    <x v="0"/>
    <x v="0"/>
    <x v="65"/>
    <x v="49"/>
    <x v="11"/>
    <n v="6933716.700000003"/>
    <n v="37"/>
    <n v="527"/>
    <n v="0"/>
    <n v="1"/>
    <n v="9"/>
    <n v="18"/>
    <n v="9"/>
  </r>
  <r>
    <x v="0"/>
    <x v="0"/>
    <x v="66"/>
    <x v="50"/>
    <x v="9"/>
    <n v="2401632.8700000048"/>
    <n v="22"/>
    <n v="261"/>
    <n v="1"/>
    <n v="0"/>
    <n v="3"/>
    <n v="10"/>
    <n v="8"/>
  </r>
  <r>
    <x v="0"/>
    <x v="0"/>
    <x v="67"/>
    <x v="51"/>
    <x v="0"/>
    <n v="2581102.2399999984"/>
    <n v="24"/>
    <n v="257"/>
    <n v="0"/>
    <n v="2"/>
    <n v="7"/>
    <n v="15"/>
    <n v="0"/>
  </r>
  <r>
    <x v="0"/>
    <x v="0"/>
    <x v="68"/>
    <x v="52"/>
    <x v="3"/>
    <n v="2076073.5800000019"/>
    <n v="10"/>
    <n v="148"/>
    <n v="0"/>
    <n v="1"/>
    <n v="0"/>
    <n v="3"/>
    <n v="6"/>
  </r>
  <r>
    <x v="0"/>
    <x v="0"/>
    <x v="69"/>
    <x v="53"/>
    <x v="9"/>
    <n v="1967305.1099999957"/>
    <n v="20"/>
    <n v="239"/>
    <n v="1"/>
    <n v="2"/>
    <n v="3"/>
    <n v="4"/>
    <n v="10"/>
  </r>
  <r>
    <x v="0"/>
    <x v="0"/>
    <x v="70"/>
    <x v="54"/>
    <x v="0"/>
    <n v="1725606.5700000003"/>
    <n v="12"/>
    <n v="138"/>
    <n v="1"/>
    <n v="1"/>
    <n v="5"/>
    <n v="5"/>
    <n v="0"/>
  </r>
  <r>
    <x v="0"/>
    <x v="0"/>
    <x v="71"/>
    <x v="55"/>
    <x v="0"/>
    <n v="260718.25999999978"/>
    <n v="6"/>
    <n v="29"/>
    <n v="0"/>
    <n v="0"/>
    <n v="0"/>
    <n v="0"/>
    <n v="6"/>
  </r>
  <r>
    <x v="0"/>
    <x v="0"/>
    <x v="72"/>
    <x v="56"/>
    <x v="9"/>
    <n v="1890716.5400000028"/>
    <n v="15"/>
    <n v="226"/>
    <n v="0"/>
    <n v="1"/>
    <n v="2"/>
    <n v="12"/>
    <n v="0"/>
  </r>
  <r>
    <x v="0"/>
    <x v="0"/>
    <x v="73"/>
    <x v="57"/>
    <x v="4"/>
    <n v="653554.51999999955"/>
    <n v="4"/>
    <n v="58"/>
    <n v="0"/>
    <n v="1"/>
    <n v="0"/>
    <n v="1"/>
    <n v="2"/>
  </r>
  <r>
    <x v="0"/>
    <x v="0"/>
    <x v="74"/>
    <x v="58"/>
    <x v="0"/>
    <n v="994293.0299999956"/>
    <n v="12"/>
    <n v="117"/>
    <n v="1"/>
    <n v="2"/>
    <n v="1"/>
    <n v="8"/>
    <n v="0"/>
  </r>
  <r>
    <x v="0"/>
    <x v="0"/>
    <x v="75"/>
    <x v="59"/>
    <x v="9"/>
    <n v="485071.36999999918"/>
    <n v="6"/>
    <n v="67"/>
    <n v="0"/>
    <n v="0"/>
    <n v="0"/>
    <n v="1"/>
    <n v="5"/>
  </r>
  <r>
    <x v="0"/>
    <x v="0"/>
    <x v="76"/>
    <x v="60"/>
    <x v="10"/>
    <n v="2237686.159999989"/>
    <n v="16"/>
    <n v="235"/>
    <n v="0"/>
    <n v="0"/>
    <n v="1"/>
    <n v="0"/>
    <n v="15"/>
  </r>
  <r>
    <x v="0"/>
    <x v="0"/>
    <x v="77"/>
    <x v="61"/>
    <x v="3"/>
    <n v="8600009.8700000495"/>
    <n v="44"/>
    <n v="679"/>
    <n v="3"/>
    <n v="4"/>
    <n v="12"/>
    <n v="25"/>
    <n v="0"/>
  </r>
  <r>
    <x v="0"/>
    <x v="0"/>
    <x v="78"/>
    <x v="62"/>
    <x v="11"/>
    <n v="1142331.0999999978"/>
    <n v="15"/>
    <n v="187"/>
    <n v="0"/>
    <n v="1"/>
    <n v="6"/>
    <n v="3"/>
    <n v="5"/>
  </r>
  <r>
    <x v="0"/>
    <x v="0"/>
    <x v="79"/>
    <x v="63"/>
    <x v="2"/>
    <n v="434086.12000000011"/>
    <n v="7"/>
    <n v="62"/>
    <n v="0"/>
    <n v="1"/>
    <n v="0"/>
    <n v="6"/>
    <n v="0"/>
  </r>
  <r>
    <x v="0"/>
    <x v="0"/>
    <x v="80"/>
    <x v="64"/>
    <x v="11"/>
    <n v="1973045.679999996"/>
    <n v="14"/>
    <n v="197"/>
    <n v="0"/>
    <n v="1"/>
    <n v="0"/>
    <n v="0"/>
    <n v="13"/>
  </r>
  <r>
    <x v="0"/>
    <x v="0"/>
    <x v="81"/>
    <x v="65"/>
    <x v="6"/>
    <n v="3366428.0899999961"/>
    <n v="22"/>
    <n v="304"/>
    <n v="0"/>
    <n v="1"/>
    <n v="2"/>
    <n v="7"/>
    <n v="12"/>
  </r>
  <r>
    <x v="0"/>
    <x v="0"/>
    <x v="82"/>
    <x v="1"/>
    <x v="1"/>
    <n v="1268554.0099999942"/>
    <n v="11"/>
    <n v="139"/>
    <n v="0"/>
    <n v="4"/>
    <n v="3"/>
    <n v="1"/>
    <n v="3"/>
  </r>
  <r>
    <x v="0"/>
    <x v="0"/>
    <x v="83"/>
    <x v="1"/>
    <x v="1"/>
    <n v="1305864.6799999978"/>
    <n v="7"/>
    <n v="84"/>
    <n v="1"/>
    <n v="0"/>
    <n v="1"/>
    <n v="5"/>
    <n v="0"/>
  </r>
  <r>
    <x v="0"/>
    <x v="0"/>
    <x v="84"/>
    <x v="66"/>
    <x v="0"/>
    <n v="18634506.820000023"/>
    <n v="90"/>
    <n v="1288"/>
    <n v="8"/>
    <n v="16"/>
    <n v="21"/>
    <n v="40"/>
    <n v="5"/>
  </r>
  <r>
    <x v="0"/>
    <x v="0"/>
    <x v="85"/>
    <x v="1"/>
    <x v="1"/>
    <n v="2939412.570000004"/>
    <n v="14"/>
    <n v="229"/>
    <n v="0"/>
    <n v="1"/>
    <n v="2"/>
    <n v="2"/>
    <n v="9"/>
  </r>
  <r>
    <x v="1"/>
    <x v="0"/>
    <x v="0"/>
    <x v="0"/>
    <x v="0"/>
    <n v="1562143.0399999991"/>
    <n v="12"/>
    <n v="135"/>
    <n v="3"/>
    <n v="2"/>
    <n v="3"/>
    <n v="4"/>
    <n v="0"/>
  </r>
  <r>
    <x v="1"/>
    <x v="0"/>
    <x v="1"/>
    <x v="1"/>
    <x v="1"/>
    <n v="3348930.170000013"/>
    <n v="13"/>
    <n v="174"/>
    <n v="3"/>
    <n v="8"/>
    <n v="1"/>
    <n v="0"/>
    <n v="1"/>
  </r>
  <r>
    <x v="1"/>
    <x v="0"/>
    <x v="2"/>
    <x v="1"/>
    <x v="1"/>
    <n v="1219583.8699999992"/>
    <n v="7"/>
    <n v="117"/>
    <n v="2"/>
    <n v="5"/>
    <n v="0"/>
    <n v="0"/>
    <n v="0"/>
  </r>
  <r>
    <x v="1"/>
    <x v="0"/>
    <x v="3"/>
    <x v="1"/>
    <x v="1"/>
    <n v="2468870.7100000009"/>
    <n v="15"/>
    <n v="200"/>
    <n v="1"/>
    <n v="3"/>
    <n v="3"/>
    <n v="3"/>
    <n v="5"/>
  </r>
  <r>
    <x v="1"/>
    <x v="0"/>
    <x v="4"/>
    <x v="1"/>
    <x v="1"/>
    <n v="5101507.5300000161"/>
    <n v="16"/>
    <n v="251"/>
    <n v="2"/>
    <n v="0"/>
    <n v="6"/>
    <n v="2"/>
    <n v="6"/>
  </r>
  <r>
    <x v="1"/>
    <x v="0"/>
    <x v="5"/>
    <x v="1"/>
    <x v="1"/>
    <n v="2823904.520000007"/>
    <n v="18"/>
    <n v="244"/>
    <n v="1"/>
    <n v="11"/>
    <n v="6"/>
    <n v="0"/>
    <n v="0"/>
  </r>
  <r>
    <x v="1"/>
    <x v="0"/>
    <x v="6"/>
    <x v="1"/>
    <x v="1"/>
    <n v="5759645.9899999872"/>
    <n v="22"/>
    <n v="351"/>
    <n v="6"/>
    <n v="7"/>
    <n v="4"/>
    <n v="4"/>
    <n v="1"/>
  </r>
  <r>
    <x v="1"/>
    <x v="0"/>
    <x v="7"/>
    <x v="1"/>
    <x v="1"/>
    <n v="4344191.1199999973"/>
    <n v="17"/>
    <n v="231"/>
    <n v="3"/>
    <n v="4"/>
    <n v="9"/>
    <n v="1"/>
    <n v="0"/>
  </r>
  <r>
    <x v="1"/>
    <x v="0"/>
    <x v="8"/>
    <x v="1"/>
    <x v="1"/>
    <n v="4398096.7200000063"/>
    <n v="15"/>
    <n v="214"/>
    <n v="0"/>
    <n v="0"/>
    <n v="1"/>
    <n v="3"/>
    <n v="11"/>
  </r>
  <r>
    <x v="1"/>
    <x v="0"/>
    <x v="9"/>
    <x v="1"/>
    <x v="1"/>
    <n v="4336132.8999999985"/>
    <n v="16"/>
    <n v="229"/>
    <n v="0"/>
    <n v="0"/>
    <n v="1"/>
    <n v="6"/>
    <n v="9"/>
  </r>
  <r>
    <x v="1"/>
    <x v="0"/>
    <x v="10"/>
    <x v="1"/>
    <x v="1"/>
    <n v="4949336.0600000098"/>
    <n v="19"/>
    <n v="290"/>
    <n v="0"/>
    <n v="1"/>
    <n v="2"/>
    <n v="11"/>
    <n v="5"/>
  </r>
  <r>
    <x v="1"/>
    <x v="0"/>
    <x v="11"/>
    <x v="1"/>
    <x v="1"/>
    <n v="1114248.9199999981"/>
    <n v="6"/>
    <n v="71"/>
    <n v="3"/>
    <n v="2"/>
    <n v="1"/>
    <n v="0"/>
    <n v="0"/>
  </r>
  <r>
    <x v="1"/>
    <x v="0"/>
    <x v="12"/>
    <x v="1"/>
    <x v="1"/>
    <n v="6175828.3299999833"/>
    <n v="19"/>
    <n v="274"/>
    <n v="0"/>
    <n v="0"/>
    <n v="1"/>
    <n v="6"/>
    <n v="12"/>
  </r>
  <r>
    <x v="1"/>
    <x v="0"/>
    <x v="13"/>
    <x v="1"/>
    <x v="1"/>
    <n v="1144828.3399999999"/>
    <n v="3"/>
    <n v="33"/>
    <n v="0"/>
    <n v="1"/>
    <n v="0"/>
    <n v="2"/>
    <n v="0"/>
  </r>
  <r>
    <x v="1"/>
    <x v="0"/>
    <x v="14"/>
    <x v="1"/>
    <x v="1"/>
    <n v="2013170.7200000025"/>
    <n v="12"/>
    <n v="160"/>
    <n v="2"/>
    <n v="9"/>
    <n v="1"/>
    <n v="0"/>
    <n v="0"/>
  </r>
  <r>
    <x v="1"/>
    <x v="0"/>
    <x v="15"/>
    <x v="1"/>
    <x v="1"/>
    <n v="180745.41999999923"/>
    <n v="2"/>
    <n v="18"/>
    <n v="0"/>
    <n v="0"/>
    <n v="1"/>
    <n v="1"/>
    <n v="0"/>
  </r>
  <r>
    <x v="1"/>
    <x v="0"/>
    <x v="16"/>
    <x v="1"/>
    <x v="1"/>
    <n v="4560775.0700000226"/>
    <n v="25"/>
    <n v="310"/>
    <n v="1"/>
    <n v="5"/>
    <n v="6"/>
    <n v="4"/>
    <n v="9"/>
  </r>
  <r>
    <x v="1"/>
    <x v="0"/>
    <x v="17"/>
    <x v="1"/>
    <x v="1"/>
    <n v="2765213.4600000009"/>
    <n v="13"/>
    <n v="163"/>
    <n v="1"/>
    <n v="1"/>
    <n v="1"/>
    <n v="5"/>
    <n v="5"/>
  </r>
  <r>
    <x v="1"/>
    <x v="0"/>
    <x v="18"/>
    <x v="2"/>
    <x v="2"/>
    <n v="561460.51000000071"/>
    <n v="9"/>
    <n v="79"/>
    <n v="0"/>
    <n v="0"/>
    <n v="2"/>
    <n v="7"/>
    <n v="0"/>
  </r>
  <r>
    <x v="1"/>
    <x v="0"/>
    <x v="19"/>
    <x v="3"/>
    <x v="3"/>
    <n v="245921.87000000011"/>
    <n v="4"/>
    <n v="50"/>
    <n v="0"/>
    <n v="0"/>
    <n v="0"/>
    <n v="4"/>
    <n v="0"/>
  </r>
  <r>
    <x v="1"/>
    <x v="0"/>
    <x v="20"/>
    <x v="4"/>
    <x v="4"/>
    <n v="458895.93999999855"/>
    <n v="6"/>
    <n v="58"/>
    <n v="0"/>
    <n v="0"/>
    <n v="0"/>
    <n v="6"/>
    <n v="0"/>
  </r>
  <r>
    <x v="1"/>
    <x v="0"/>
    <x v="21"/>
    <x v="5"/>
    <x v="5"/>
    <n v="810412.12999999523"/>
    <n v="13"/>
    <n v="131"/>
    <n v="1"/>
    <n v="1"/>
    <n v="9"/>
    <n v="2"/>
    <n v="0"/>
  </r>
  <r>
    <x v="1"/>
    <x v="0"/>
    <x v="22"/>
    <x v="6"/>
    <x v="0"/>
    <n v="42157.330000000016"/>
    <n v="1"/>
    <n v="2"/>
    <n v="0"/>
    <n v="0"/>
    <n v="0"/>
    <n v="1"/>
    <n v="0"/>
  </r>
  <r>
    <x v="1"/>
    <x v="0"/>
    <x v="23"/>
    <x v="7"/>
    <x v="5"/>
    <n v="479257.48000000004"/>
    <n v="11"/>
    <n v="73"/>
    <n v="1"/>
    <n v="0"/>
    <n v="6"/>
    <n v="4"/>
    <n v="0"/>
  </r>
  <r>
    <x v="1"/>
    <x v="0"/>
    <x v="24"/>
    <x v="8"/>
    <x v="5"/>
    <n v="4131545.3000000012"/>
    <n v="36"/>
    <n v="444"/>
    <n v="1"/>
    <n v="2"/>
    <n v="11"/>
    <n v="17"/>
    <n v="5"/>
  </r>
  <r>
    <x v="1"/>
    <x v="0"/>
    <x v="25"/>
    <x v="9"/>
    <x v="6"/>
    <n v="3214464.72000001"/>
    <n v="25"/>
    <n v="314"/>
    <n v="0"/>
    <n v="0"/>
    <n v="3"/>
    <n v="7"/>
    <n v="15"/>
  </r>
  <r>
    <x v="1"/>
    <x v="0"/>
    <x v="26"/>
    <x v="10"/>
    <x v="7"/>
    <n v="2390226.7100000121"/>
    <n v="14"/>
    <n v="209"/>
    <n v="0"/>
    <n v="0"/>
    <n v="0"/>
    <n v="0"/>
    <n v="14"/>
  </r>
  <r>
    <x v="1"/>
    <x v="0"/>
    <x v="27"/>
    <x v="11"/>
    <x v="8"/>
    <n v="702728.26000000071"/>
    <n v="7"/>
    <n v="85"/>
    <n v="1"/>
    <n v="0"/>
    <n v="2"/>
    <n v="2"/>
    <n v="2"/>
  </r>
  <r>
    <x v="1"/>
    <x v="0"/>
    <x v="28"/>
    <x v="12"/>
    <x v="2"/>
    <n v="824335.46999999881"/>
    <n v="12"/>
    <n v="108"/>
    <n v="1"/>
    <n v="0"/>
    <n v="2"/>
    <n v="8"/>
    <n v="1"/>
  </r>
  <r>
    <x v="1"/>
    <x v="0"/>
    <x v="29"/>
    <x v="13"/>
    <x v="9"/>
    <n v="5712801.2000000104"/>
    <n v="30"/>
    <n v="457"/>
    <n v="0"/>
    <n v="2"/>
    <n v="1"/>
    <n v="12"/>
    <n v="15"/>
  </r>
  <r>
    <x v="1"/>
    <x v="0"/>
    <x v="30"/>
    <x v="14"/>
    <x v="4"/>
    <n v="4092399.3799999952"/>
    <n v="19"/>
    <n v="300"/>
    <n v="1"/>
    <n v="3"/>
    <n v="0"/>
    <n v="4"/>
    <n v="11"/>
  </r>
  <r>
    <x v="1"/>
    <x v="0"/>
    <x v="31"/>
    <x v="15"/>
    <x v="9"/>
    <n v="1039045.3399999961"/>
    <n v="9"/>
    <n v="119"/>
    <n v="1"/>
    <n v="0"/>
    <n v="0"/>
    <n v="1"/>
    <n v="7"/>
  </r>
  <r>
    <x v="1"/>
    <x v="0"/>
    <x v="32"/>
    <x v="16"/>
    <x v="10"/>
    <n v="1897271.5300000049"/>
    <n v="12"/>
    <n v="182"/>
    <n v="0"/>
    <n v="0"/>
    <n v="0"/>
    <n v="0"/>
    <n v="12"/>
  </r>
  <r>
    <x v="1"/>
    <x v="0"/>
    <x v="33"/>
    <x v="17"/>
    <x v="0"/>
    <n v="400069.18000000063"/>
    <n v="10"/>
    <n v="61"/>
    <n v="2"/>
    <n v="4"/>
    <n v="2"/>
    <n v="2"/>
    <n v="0"/>
  </r>
  <r>
    <x v="1"/>
    <x v="0"/>
    <x v="34"/>
    <x v="18"/>
    <x v="8"/>
    <n v="3854192.1200000048"/>
    <n v="21"/>
    <n v="284"/>
    <n v="1"/>
    <n v="4"/>
    <n v="1"/>
    <n v="8"/>
    <n v="7"/>
  </r>
  <r>
    <x v="1"/>
    <x v="0"/>
    <x v="35"/>
    <x v="19"/>
    <x v="0"/>
    <n v="261462.16999999993"/>
    <n v="4"/>
    <n v="48"/>
    <n v="0"/>
    <n v="0"/>
    <n v="0"/>
    <n v="4"/>
    <n v="0"/>
  </r>
  <r>
    <x v="1"/>
    <x v="0"/>
    <x v="36"/>
    <x v="20"/>
    <x v="6"/>
    <n v="687627.21"/>
    <n v="10"/>
    <n v="69"/>
    <n v="0"/>
    <n v="0"/>
    <n v="0"/>
    <n v="6"/>
    <n v="4"/>
  </r>
  <r>
    <x v="1"/>
    <x v="0"/>
    <x v="37"/>
    <x v="21"/>
    <x v="3"/>
    <n v="2173049.9200000018"/>
    <n v="14"/>
    <n v="219"/>
    <n v="0"/>
    <n v="1"/>
    <n v="6"/>
    <n v="2"/>
    <n v="5"/>
  </r>
  <r>
    <x v="1"/>
    <x v="0"/>
    <x v="38"/>
    <x v="22"/>
    <x v="11"/>
    <n v="560915.48999999929"/>
    <n v="4"/>
    <n v="54"/>
    <n v="0"/>
    <n v="0"/>
    <n v="0"/>
    <n v="0"/>
    <n v="4"/>
  </r>
  <r>
    <x v="1"/>
    <x v="0"/>
    <x v="39"/>
    <x v="23"/>
    <x v="3"/>
    <n v="6159552.7999999523"/>
    <n v="33"/>
    <n v="488"/>
    <n v="5"/>
    <n v="0"/>
    <n v="11"/>
    <n v="10"/>
    <n v="7"/>
  </r>
  <r>
    <x v="1"/>
    <x v="0"/>
    <x v="40"/>
    <x v="24"/>
    <x v="0"/>
    <n v="186037.13000000012"/>
    <n v="5"/>
    <n v="41"/>
    <n v="0"/>
    <n v="4"/>
    <n v="1"/>
    <n v="0"/>
    <n v="0"/>
  </r>
  <r>
    <x v="1"/>
    <x v="0"/>
    <x v="41"/>
    <x v="25"/>
    <x v="10"/>
    <n v="661230.71999999974"/>
    <n v="6"/>
    <n v="81"/>
    <n v="0"/>
    <n v="0"/>
    <n v="1"/>
    <n v="5"/>
    <n v="0"/>
  </r>
  <r>
    <x v="1"/>
    <x v="0"/>
    <x v="42"/>
    <x v="26"/>
    <x v="12"/>
    <n v="2269194.2400000058"/>
    <n v="20"/>
    <n v="249"/>
    <n v="0"/>
    <n v="4"/>
    <n v="4"/>
    <n v="11"/>
    <n v="1"/>
  </r>
  <r>
    <x v="1"/>
    <x v="0"/>
    <x v="43"/>
    <x v="27"/>
    <x v="3"/>
    <n v="835183.45000000112"/>
    <n v="5"/>
    <n v="84"/>
    <n v="0"/>
    <n v="0"/>
    <n v="0"/>
    <n v="0"/>
    <n v="5"/>
  </r>
  <r>
    <x v="1"/>
    <x v="0"/>
    <x v="44"/>
    <x v="28"/>
    <x v="9"/>
    <n v="1309849.2499999981"/>
    <n v="14"/>
    <n v="171"/>
    <n v="0"/>
    <n v="0"/>
    <n v="3"/>
    <n v="8"/>
    <n v="3"/>
  </r>
  <r>
    <x v="1"/>
    <x v="0"/>
    <x v="45"/>
    <x v="29"/>
    <x v="4"/>
    <n v="3971805.9600000009"/>
    <n v="17"/>
    <n v="274"/>
    <n v="0"/>
    <n v="6"/>
    <n v="4"/>
    <n v="5"/>
    <n v="2"/>
  </r>
  <r>
    <x v="1"/>
    <x v="0"/>
    <x v="46"/>
    <x v="30"/>
    <x v="13"/>
    <n v="2317330.6600000039"/>
    <n v="13"/>
    <n v="198"/>
    <n v="0"/>
    <n v="1"/>
    <n v="0"/>
    <n v="11"/>
    <n v="1"/>
  </r>
  <r>
    <x v="1"/>
    <x v="0"/>
    <x v="47"/>
    <x v="31"/>
    <x v="14"/>
    <n v="3918758.8099999875"/>
    <n v="24"/>
    <n v="319"/>
    <n v="1"/>
    <n v="0"/>
    <n v="6"/>
    <n v="13"/>
    <n v="4"/>
  </r>
  <r>
    <x v="1"/>
    <x v="0"/>
    <x v="48"/>
    <x v="32"/>
    <x v="11"/>
    <n v="697932.18999999948"/>
    <n v="5"/>
    <n v="69"/>
    <n v="0"/>
    <n v="0"/>
    <n v="0"/>
    <n v="0"/>
    <n v="5"/>
  </r>
  <r>
    <x v="1"/>
    <x v="0"/>
    <x v="49"/>
    <x v="33"/>
    <x v="9"/>
    <n v="208414.58999999985"/>
    <n v="2"/>
    <n v="23"/>
    <n v="0"/>
    <n v="0"/>
    <n v="0"/>
    <n v="0"/>
    <n v="2"/>
  </r>
  <r>
    <x v="1"/>
    <x v="0"/>
    <x v="50"/>
    <x v="34"/>
    <x v="10"/>
    <n v="4346138.2400000021"/>
    <n v="28"/>
    <n v="367"/>
    <n v="1"/>
    <n v="0"/>
    <n v="3"/>
    <n v="4"/>
    <n v="20"/>
  </r>
  <r>
    <x v="1"/>
    <x v="0"/>
    <x v="51"/>
    <x v="35"/>
    <x v="3"/>
    <n v="2845511.7299999855"/>
    <n v="12"/>
    <n v="158"/>
    <n v="1"/>
    <n v="0"/>
    <n v="0"/>
    <n v="1"/>
    <n v="10"/>
  </r>
  <r>
    <x v="1"/>
    <x v="0"/>
    <x v="52"/>
    <x v="36"/>
    <x v="5"/>
    <n v="750926.94999999832"/>
    <n v="10"/>
    <n v="95"/>
    <n v="4"/>
    <n v="4"/>
    <n v="2"/>
    <n v="0"/>
    <n v="0"/>
  </r>
  <r>
    <x v="1"/>
    <x v="0"/>
    <x v="53"/>
    <x v="37"/>
    <x v="10"/>
    <n v="694393.84000000078"/>
    <n v="7"/>
    <n v="70"/>
    <n v="0"/>
    <n v="0"/>
    <n v="0"/>
    <n v="4"/>
    <n v="3"/>
  </r>
  <r>
    <x v="1"/>
    <x v="0"/>
    <x v="54"/>
    <x v="38"/>
    <x v="11"/>
    <n v="4882466.9999999851"/>
    <n v="27"/>
    <n v="395"/>
    <n v="0"/>
    <n v="1"/>
    <n v="1"/>
    <n v="4"/>
    <n v="21"/>
  </r>
  <r>
    <x v="1"/>
    <x v="0"/>
    <x v="55"/>
    <x v="39"/>
    <x v="10"/>
    <n v="613329.46"/>
    <n v="7"/>
    <n v="96"/>
    <n v="0"/>
    <n v="0"/>
    <n v="0"/>
    <n v="3"/>
    <n v="4"/>
  </r>
  <r>
    <x v="1"/>
    <x v="0"/>
    <x v="56"/>
    <x v="40"/>
    <x v="0"/>
    <n v="849960.25"/>
    <n v="10"/>
    <n v="81"/>
    <n v="8"/>
    <n v="2"/>
    <n v="0"/>
    <n v="0"/>
    <n v="0"/>
  </r>
  <r>
    <x v="1"/>
    <x v="0"/>
    <x v="57"/>
    <x v="41"/>
    <x v="8"/>
    <n v="614388.59999999963"/>
    <n v="20"/>
    <n v="106"/>
    <n v="1"/>
    <n v="8"/>
    <n v="4"/>
    <n v="6"/>
    <n v="1"/>
  </r>
  <r>
    <x v="1"/>
    <x v="0"/>
    <x v="58"/>
    <x v="42"/>
    <x v="14"/>
    <n v="1201444.1400000006"/>
    <n v="10"/>
    <n v="121"/>
    <n v="0"/>
    <n v="0"/>
    <n v="0"/>
    <n v="4"/>
    <n v="6"/>
  </r>
  <r>
    <x v="1"/>
    <x v="0"/>
    <x v="59"/>
    <x v="43"/>
    <x v="9"/>
    <n v="1718006.7800000012"/>
    <n v="12"/>
    <n v="178"/>
    <n v="0"/>
    <n v="0"/>
    <n v="0"/>
    <n v="1"/>
    <n v="11"/>
  </r>
  <r>
    <x v="1"/>
    <x v="0"/>
    <x v="60"/>
    <x v="44"/>
    <x v="3"/>
    <n v="364490.93999999994"/>
    <n v="6"/>
    <n v="65"/>
    <n v="0"/>
    <n v="0"/>
    <n v="4"/>
    <n v="0"/>
    <n v="2"/>
  </r>
  <r>
    <x v="1"/>
    <x v="0"/>
    <x v="61"/>
    <x v="45"/>
    <x v="14"/>
    <n v="350683.56999999983"/>
    <n v="5"/>
    <n v="49"/>
    <n v="0"/>
    <n v="0"/>
    <n v="0"/>
    <n v="5"/>
    <n v="0"/>
  </r>
  <r>
    <x v="1"/>
    <x v="0"/>
    <x v="62"/>
    <x v="46"/>
    <x v="10"/>
    <n v="879121.87000000291"/>
    <n v="11"/>
    <n v="110"/>
    <n v="0"/>
    <n v="0"/>
    <n v="1"/>
    <n v="2"/>
    <n v="8"/>
  </r>
  <r>
    <x v="1"/>
    <x v="0"/>
    <x v="63"/>
    <x v="47"/>
    <x v="15"/>
    <n v="1627576.610000005"/>
    <n v="15"/>
    <n v="175"/>
    <n v="2"/>
    <n v="1"/>
    <n v="4"/>
    <n v="7"/>
    <n v="1"/>
  </r>
  <r>
    <x v="1"/>
    <x v="0"/>
    <x v="64"/>
    <x v="48"/>
    <x v="9"/>
    <n v="1930234.0800000094"/>
    <n v="16"/>
    <n v="201"/>
    <n v="0"/>
    <n v="0"/>
    <n v="0"/>
    <n v="1"/>
    <n v="15"/>
  </r>
  <r>
    <x v="1"/>
    <x v="0"/>
    <x v="65"/>
    <x v="49"/>
    <x v="11"/>
    <n v="7500220.380000025"/>
    <n v="35"/>
    <n v="511"/>
    <n v="0"/>
    <n v="1"/>
    <n v="9"/>
    <n v="17"/>
    <n v="8"/>
  </r>
  <r>
    <x v="1"/>
    <x v="0"/>
    <x v="66"/>
    <x v="50"/>
    <x v="9"/>
    <n v="2230083.479999993"/>
    <n v="22"/>
    <n v="261"/>
    <n v="1"/>
    <n v="0"/>
    <n v="3"/>
    <n v="10"/>
    <n v="8"/>
  </r>
  <r>
    <x v="1"/>
    <x v="0"/>
    <x v="67"/>
    <x v="51"/>
    <x v="0"/>
    <n v="2534221.6700000055"/>
    <n v="23"/>
    <n v="253"/>
    <n v="0"/>
    <n v="2"/>
    <n v="7"/>
    <n v="14"/>
    <n v="0"/>
  </r>
  <r>
    <x v="1"/>
    <x v="0"/>
    <x v="68"/>
    <x v="52"/>
    <x v="3"/>
    <n v="2290264.0300000124"/>
    <n v="10"/>
    <n v="148"/>
    <n v="0"/>
    <n v="1"/>
    <n v="0"/>
    <n v="3"/>
    <n v="6"/>
  </r>
  <r>
    <x v="1"/>
    <x v="0"/>
    <x v="69"/>
    <x v="53"/>
    <x v="9"/>
    <n v="2150892.7799999937"/>
    <n v="20"/>
    <n v="239"/>
    <n v="1"/>
    <n v="2"/>
    <n v="3"/>
    <n v="4"/>
    <n v="10"/>
  </r>
  <r>
    <x v="1"/>
    <x v="0"/>
    <x v="70"/>
    <x v="54"/>
    <x v="0"/>
    <n v="1898481.5500000007"/>
    <n v="13"/>
    <n v="156"/>
    <n v="1"/>
    <n v="1"/>
    <n v="5"/>
    <n v="6"/>
    <n v="0"/>
  </r>
  <r>
    <x v="1"/>
    <x v="0"/>
    <x v="71"/>
    <x v="55"/>
    <x v="0"/>
    <n v="250063.94000000041"/>
    <n v="6"/>
    <n v="29"/>
    <n v="0"/>
    <n v="0"/>
    <n v="0"/>
    <n v="0"/>
    <n v="6"/>
  </r>
  <r>
    <x v="1"/>
    <x v="0"/>
    <x v="72"/>
    <x v="56"/>
    <x v="9"/>
    <n v="1973851.229999993"/>
    <n v="15"/>
    <n v="226"/>
    <n v="0"/>
    <n v="1"/>
    <n v="2"/>
    <n v="12"/>
    <n v="0"/>
  </r>
  <r>
    <x v="1"/>
    <x v="0"/>
    <x v="73"/>
    <x v="57"/>
    <x v="4"/>
    <n v="633417.41000000015"/>
    <n v="4"/>
    <n v="58"/>
    <n v="0"/>
    <n v="1"/>
    <n v="0"/>
    <n v="1"/>
    <n v="2"/>
  </r>
  <r>
    <x v="1"/>
    <x v="0"/>
    <x v="74"/>
    <x v="58"/>
    <x v="0"/>
    <n v="976778.40000000037"/>
    <n v="12"/>
    <n v="117"/>
    <n v="1"/>
    <n v="2"/>
    <n v="1"/>
    <n v="8"/>
    <n v="0"/>
  </r>
  <r>
    <x v="1"/>
    <x v="0"/>
    <x v="75"/>
    <x v="59"/>
    <x v="9"/>
    <n v="546126.64999999851"/>
    <n v="6"/>
    <n v="67"/>
    <n v="0"/>
    <n v="0"/>
    <n v="0"/>
    <n v="1"/>
    <n v="5"/>
  </r>
  <r>
    <x v="1"/>
    <x v="0"/>
    <x v="76"/>
    <x v="60"/>
    <x v="10"/>
    <n v="2416588.8600000106"/>
    <n v="16"/>
    <n v="235"/>
    <n v="0"/>
    <n v="0"/>
    <n v="1"/>
    <n v="0"/>
    <n v="15"/>
  </r>
  <r>
    <x v="1"/>
    <x v="0"/>
    <x v="77"/>
    <x v="61"/>
    <x v="3"/>
    <n v="9366898.9700000435"/>
    <n v="43"/>
    <n v="676"/>
    <n v="3"/>
    <n v="4"/>
    <n v="12"/>
    <n v="24"/>
    <n v="0"/>
  </r>
  <r>
    <x v="1"/>
    <x v="0"/>
    <x v="78"/>
    <x v="62"/>
    <x v="11"/>
    <n v="1379777.9999999981"/>
    <n v="15"/>
    <n v="187"/>
    <n v="0"/>
    <n v="1"/>
    <n v="6"/>
    <n v="3"/>
    <n v="5"/>
  </r>
  <r>
    <x v="1"/>
    <x v="0"/>
    <x v="79"/>
    <x v="63"/>
    <x v="2"/>
    <n v="404749.70000000019"/>
    <n v="7"/>
    <n v="62"/>
    <n v="0"/>
    <n v="1"/>
    <n v="0"/>
    <n v="6"/>
    <n v="0"/>
  </r>
  <r>
    <x v="1"/>
    <x v="0"/>
    <x v="80"/>
    <x v="64"/>
    <x v="11"/>
    <n v="2050650.4199999981"/>
    <n v="13"/>
    <n v="181"/>
    <n v="0"/>
    <n v="1"/>
    <n v="0"/>
    <n v="0"/>
    <n v="12"/>
  </r>
  <r>
    <x v="1"/>
    <x v="0"/>
    <x v="81"/>
    <x v="65"/>
    <x v="6"/>
    <n v="3702158.9799999967"/>
    <n v="22"/>
    <n v="304"/>
    <n v="0"/>
    <n v="1"/>
    <n v="2"/>
    <n v="7"/>
    <n v="12"/>
  </r>
  <r>
    <x v="1"/>
    <x v="0"/>
    <x v="82"/>
    <x v="1"/>
    <x v="1"/>
    <n v="1330131.1900000013"/>
    <n v="11"/>
    <n v="139"/>
    <n v="0"/>
    <n v="4"/>
    <n v="3"/>
    <n v="1"/>
    <n v="3"/>
  </r>
  <r>
    <x v="1"/>
    <x v="0"/>
    <x v="83"/>
    <x v="1"/>
    <x v="1"/>
    <n v="1396243.9299999997"/>
    <n v="7"/>
    <n v="84"/>
    <n v="1"/>
    <n v="0"/>
    <n v="1"/>
    <n v="5"/>
    <n v="0"/>
  </r>
  <r>
    <x v="1"/>
    <x v="0"/>
    <x v="84"/>
    <x v="66"/>
    <x v="0"/>
    <n v="19677340.310000151"/>
    <n v="91"/>
    <n v="1342"/>
    <n v="8"/>
    <n v="16"/>
    <n v="21"/>
    <n v="40"/>
    <n v="6"/>
  </r>
  <r>
    <x v="1"/>
    <x v="0"/>
    <x v="85"/>
    <x v="1"/>
    <x v="1"/>
    <n v="3251592.4599999897"/>
    <n v="14"/>
    <n v="229"/>
    <n v="0"/>
    <n v="1"/>
    <n v="2"/>
    <n v="2"/>
    <n v="9"/>
  </r>
  <r>
    <x v="2"/>
    <x v="0"/>
    <x v="82"/>
    <x v="1"/>
    <x v="1"/>
    <n v="1384453.6999999974"/>
    <n v="11"/>
    <n v="139"/>
    <n v="0"/>
    <n v="4"/>
    <n v="3"/>
    <n v="1"/>
    <n v="3"/>
  </r>
  <r>
    <x v="2"/>
    <x v="0"/>
    <x v="83"/>
    <x v="1"/>
    <x v="1"/>
    <n v="1524978.6199999936"/>
    <n v="7"/>
    <n v="84"/>
    <n v="1"/>
    <n v="0"/>
    <n v="1"/>
    <n v="5"/>
    <n v="0"/>
  </r>
  <r>
    <x v="2"/>
    <x v="0"/>
    <x v="84"/>
    <x v="66"/>
    <x v="0"/>
    <n v="20202476.780000091"/>
    <n v="90"/>
    <n v="1348"/>
    <n v="8"/>
    <n v="16"/>
    <n v="20"/>
    <n v="40"/>
    <n v="6"/>
  </r>
  <r>
    <x v="2"/>
    <x v="0"/>
    <x v="85"/>
    <x v="1"/>
    <x v="1"/>
    <n v="3652385.0800000057"/>
    <n v="14"/>
    <n v="229"/>
    <n v="0"/>
    <n v="1"/>
    <n v="2"/>
    <n v="2"/>
    <n v="9"/>
  </r>
  <r>
    <x v="2"/>
    <x v="0"/>
    <x v="0"/>
    <x v="0"/>
    <x v="0"/>
    <n v="1557208.900000006"/>
    <n v="12"/>
    <n v="135"/>
    <n v="3"/>
    <n v="2"/>
    <n v="3"/>
    <n v="4"/>
    <n v="0"/>
  </r>
  <r>
    <x v="2"/>
    <x v="0"/>
    <x v="1"/>
    <x v="1"/>
    <x v="1"/>
    <n v="3596377"/>
    <n v="13"/>
    <n v="174"/>
    <n v="3"/>
    <n v="8"/>
    <n v="1"/>
    <n v="0"/>
    <n v="1"/>
  </r>
  <r>
    <x v="2"/>
    <x v="0"/>
    <x v="2"/>
    <x v="1"/>
    <x v="1"/>
    <n v="1290835.3900000025"/>
    <n v="7"/>
    <n v="117"/>
    <n v="2"/>
    <n v="5"/>
    <n v="0"/>
    <n v="0"/>
    <n v="0"/>
  </r>
  <r>
    <x v="2"/>
    <x v="0"/>
    <x v="3"/>
    <x v="1"/>
    <x v="1"/>
    <n v="2572013.2099999934"/>
    <n v="15"/>
    <n v="200"/>
    <n v="1"/>
    <n v="3"/>
    <n v="3"/>
    <n v="3"/>
    <n v="5"/>
  </r>
  <r>
    <x v="2"/>
    <x v="0"/>
    <x v="4"/>
    <x v="1"/>
    <x v="1"/>
    <n v="5320668.1899999902"/>
    <n v="16"/>
    <n v="251"/>
    <n v="2"/>
    <n v="0"/>
    <n v="6"/>
    <n v="2"/>
    <n v="6"/>
  </r>
  <r>
    <x v="2"/>
    <x v="0"/>
    <x v="5"/>
    <x v="1"/>
    <x v="1"/>
    <n v="2828342.68"/>
    <n v="17"/>
    <n v="235"/>
    <n v="0"/>
    <n v="11"/>
    <n v="6"/>
    <n v="0"/>
    <n v="0"/>
  </r>
  <r>
    <x v="2"/>
    <x v="0"/>
    <x v="6"/>
    <x v="1"/>
    <x v="1"/>
    <n v="6067218.9699999988"/>
    <n v="22"/>
    <n v="351"/>
    <n v="6"/>
    <n v="7"/>
    <n v="4"/>
    <n v="4"/>
    <n v="1"/>
  </r>
  <r>
    <x v="2"/>
    <x v="0"/>
    <x v="7"/>
    <x v="1"/>
    <x v="1"/>
    <n v="4539260.540000014"/>
    <n v="18"/>
    <n v="249"/>
    <n v="3"/>
    <n v="4"/>
    <n v="10"/>
    <n v="1"/>
    <n v="0"/>
  </r>
  <r>
    <x v="2"/>
    <x v="0"/>
    <x v="8"/>
    <x v="1"/>
    <x v="1"/>
    <n v="4702879.4199999943"/>
    <n v="15"/>
    <n v="214"/>
    <n v="0"/>
    <n v="0"/>
    <n v="1"/>
    <n v="3"/>
    <n v="11"/>
  </r>
  <r>
    <x v="2"/>
    <x v="0"/>
    <x v="9"/>
    <x v="1"/>
    <x v="1"/>
    <n v="4608520.8199999779"/>
    <n v="15"/>
    <n v="211"/>
    <n v="0"/>
    <n v="0"/>
    <n v="1"/>
    <n v="6"/>
    <n v="8"/>
  </r>
  <r>
    <x v="2"/>
    <x v="0"/>
    <x v="10"/>
    <x v="1"/>
    <x v="1"/>
    <n v="5156166.3200000152"/>
    <n v="18"/>
    <n v="276"/>
    <n v="0"/>
    <n v="1"/>
    <n v="2"/>
    <n v="10"/>
    <n v="5"/>
  </r>
  <r>
    <x v="2"/>
    <x v="0"/>
    <x v="11"/>
    <x v="1"/>
    <x v="1"/>
    <n v="1134364.9499999955"/>
    <n v="6"/>
    <n v="71"/>
    <n v="3"/>
    <n v="2"/>
    <n v="1"/>
    <n v="0"/>
    <n v="0"/>
  </r>
  <r>
    <x v="2"/>
    <x v="0"/>
    <x v="12"/>
    <x v="1"/>
    <x v="1"/>
    <n v="6601608.4700000361"/>
    <n v="19"/>
    <n v="274"/>
    <n v="0"/>
    <n v="0"/>
    <n v="1"/>
    <n v="6"/>
    <n v="12"/>
  </r>
  <r>
    <x v="2"/>
    <x v="0"/>
    <x v="13"/>
    <x v="1"/>
    <x v="1"/>
    <n v="1164843.9100000001"/>
    <n v="3"/>
    <n v="33"/>
    <n v="0"/>
    <n v="1"/>
    <n v="0"/>
    <n v="2"/>
    <n v="0"/>
  </r>
  <r>
    <x v="2"/>
    <x v="0"/>
    <x v="14"/>
    <x v="1"/>
    <x v="1"/>
    <n v="1954662.2199999951"/>
    <n v="12"/>
    <n v="160"/>
    <n v="2"/>
    <n v="9"/>
    <n v="1"/>
    <n v="0"/>
    <n v="0"/>
  </r>
  <r>
    <x v="2"/>
    <x v="0"/>
    <x v="15"/>
    <x v="1"/>
    <x v="1"/>
    <n v="183420.87000000011"/>
    <n v="2"/>
    <n v="18"/>
    <n v="0"/>
    <n v="0"/>
    <n v="1"/>
    <n v="1"/>
    <n v="0"/>
  </r>
  <r>
    <x v="2"/>
    <x v="0"/>
    <x v="16"/>
    <x v="1"/>
    <x v="1"/>
    <n v="4838001.9500000104"/>
    <n v="25"/>
    <n v="310"/>
    <n v="1"/>
    <n v="5"/>
    <n v="6"/>
    <n v="4"/>
    <n v="9"/>
  </r>
  <r>
    <x v="2"/>
    <x v="0"/>
    <x v="17"/>
    <x v="1"/>
    <x v="1"/>
    <n v="2930212.7399999984"/>
    <n v="13"/>
    <n v="163"/>
    <n v="1"/>
    <n v="1"/>
    <n v="1"/>
    <n v="5"/>
    <n v="5"/>
  </r>
  <r>
    <x v="2"/>
    <x v="0"/>
    <x v="18"/>
    <x v="2"/>
    <x v="2"/>
    <n v="542231.6099999994"/>
    <n v="9"/>
    <n v="79"/>
    <n v="0"/>
    <n v="0"/>
    <n v="2"/>
    <n v="7"/>
    <n v="0"/>
  </r>
  <r>
    <x v="2"/>
    <x v="0"/>
    <x v="19"/>
    <x v="3"/>
    <x v="3"/>
    <n v="239487.81000000006"/>
    <n v="3"/>
    <n v="32"/>
    <n v="0"/>
    <n v="0"/>
    <n v="0"/>
    <n v="3"/>
    <n v="0"/>
  </r>
  <r>
    <x v="2"/>
    <x v="0"/>
    <x v="20"/>
    <x v="4"/>
    <x v="4"/>
    <n v="452332.06000000145"/>
    <n v="6"/>
    <n v="58"/>
    <n v="0"/>
    <n v="0"/>
    <n v="0"/>
    <n v="6"/>
    <n v="0"/>
  </r>
  <r>
    <x v="2"/>
    <x v="0"/>
    <x v="21"/>
    <x v="5"/>
    <x v="5"/>
    <n v="796763.07000000123"/>
    <n v="13"/>
    <n v="128"/>
    <n v="1"/>
    <n v="1"/>
    <n v="9"/>
    <n v="2"/>
    <n v="0"/>
  </r>
  <r>
    <x v="2"/>
    <x v="0"/>
    <x v="22"/>
    <x v="6"/>
    <x v="0"/>
    <n v="55576.239999999991"/>
    <n v="1"/>
    <n v="2"/>
    <n v="0"/>
    <n v="0"/>
    <n v="0"/>
    <n v="1"/>
    <n v="0"/>
  </r>
  <r>
    <x v="2"/>
    <x v="0"/>
    <x v="23"/>
    <x v="7"/>
    <x v="5"/>
    <n v="467269.5500000001"/>
    <n v="11"/>
    <n v="73"/>
    <n v="1"/>
    <n v="0"/>
    <n v="6"/>
    <n v="4"/>
    <n v="0"/>
  </r>
  <r>
    <x v="2"/>
    <x v="0"/>
    <x v="24"/>
    <x v="8"/>
    <x v="5"/>
    <n v="4173642.0699999994"/>
    <n v="34"/>
    <n v="434"/>
    <n v="1"/>
    <n v="2"/>
    <n v="11"/>
    <n v="15"/>
    <n v="5"/>
  </r>
  <r>
    <x v="2"/>
    <x v="0"/>
    <x v="25"/>
    <x v="9"/>
    <x v="6"/>
    <n v="3190412.5100000054"/>
    <n v="25"/>
    <n v="314"/>
    <n v="0"/>
    <n v="0"/>
    <n v="3"/>
    <n v="7"/>
    <n v="15"/>
  </r>
  <r>
    <x v="2"/>
    <x v="0"/>
    <x v="26"/>
    <x v="10"/>
    <x v="7"/>
    <n v="2373374.8399999961"/>
    <n v="14"/>
    <n v="209"/>
    <n v="0"/>
    <n v="0"/>
    <n v="0"/>
    <n v="0"/>
    <n v="14"/>
  </r>
  <r>
    <x v="2"/>
    <x v="0"/>
    <x v="27"/>
    <x v="11"/>
    <x v="8"/>
    <n v="666995.64999999851"/>
    <n v="7"/>
    <n v="85"/>
    <n v="1"/>
    <n v="0"/>
    <n v="2"/>
    <n v="2"/>
    <n v="2"/>
  </r>
  <r>
    <x v="2"/>
    <x v="0"/>
    <x v="28"/>
    <x v="12"/>
    <x v="2"/>
    <n v="858160.99999999814"/>
    <n v="11"/>
    <n v="100"/>
    <n v="1"/>
    <n v="0"/>
    <n v="2"/>
    <n v="7"/>
    <n v="1"/>
  </r>
  <r>
    <x v="2"/>
    <x v="0"/>
    <x v="29"/>
    <x v="13"/>
    <x v="9"/>
    <n v="6116839.5099999681"/>
    <n v="30"/>
    <n v="457"/>
    <n v="0"/>
    <n v="2"/>
    <n v="1"/>
    <n v="12"/>
    <n v="15"/>
  </r>
  <r>
    <x v="2"/>
    <x v="0"/>
    <x v="30"/>
    <x v="14"/>
    <x v="4"/>
    <n v="3996209.4499999955"/>
    <n v="19"/>
    <n v="300"/>
    <n v="1"/>
    <n v="3"/>
    <n v="0"/>
    <n v="4"/>
    <n v="11"/>
  </r>
  <r>
    <x v="2"/>
    <x v="0"/>
    <x v="31"/>
    <x v="15"/>
    <x v="9"/>
    <n v="1042826.2400000002"/>
    <n v="9"/>
    <n v="119"/>
    <n v="1"/>
    <n v="0"/>
    <n v="0"/>
    <n v="1"/>
    <n v="7"/>
  </r>
  <r>
    <x v="2"/>
    <x v="0"/>
    <x v="32"/>
    <x v="16"/>
    <x v="10"/>
    <n v="1874537.8499999978"/>
    <n v="12"/>
    <n v="182"/>
    <n v="0"/>
    <n v="0"/>
    <n v="0"/>
    <n v="0"/>
    <n v="12"/>
  </r>
  <r>
    <x v="2"/>
    <x v="0"/>
    <x v="33"/>
    <x v="17"/>
    <x v="0"/>
    <n v="400030.43999999948"/>
    <n v="9"/>
    <n v="57"/>
    <n v="2"/>
    <n v="3"/>
    <n v="2"/>
    <n v="2"/>
    <n v="0"/>
  </r>
  <r>
    <x v="2"/>
    <x v="0"/>
    <x v="34"/>
    <x v="18"/>
    <x v="8"/>
    <n v="3696253.1699999943"/>
    <n v="21"/>
    <n v="283"/>
    <n v="1"/>
    <n v="4"/>
    <n v="1"/>
    <n v="8"/>
    <n v="7"/>
  </r>
  <r>
    <x v="2"/>
    <x v="0"/>
    <x v="35"/>
    <x v="19"/>
    <x v="0"/>
    <n v="236447.51999999955"/>
    <n v="4"/>
    <n v="42"/>
    <n v="0"/>
    <n v="0"/>
    <n v="0"/>
    <n v="4"/>
    <n v="0"/>
  </r>
  <r>
    <x v="2"/>
    <x v="0"/>
    <x v="36"/>
    <x v="20"/>
    <x v="6"/>
    <n v="620995.12000000011"/>
    <n v="10"/>
    <n v="69"/>
    <n v="0"/>
    <n v="0"/>
    <n v="0"/>
    <n v="6"/>
    <n v="4"/>
  </r>
  <r>
    <x v="2"/>
    <x v="0"/>
    <x v="37"/>
    <x v="21"/>
    <x v="3"/>
    <n v="2102831.2800000012"/>
    <n v="14"/>
    <n v="219"/>
    <n v="0"/>
    <n v="1"/>
    <n v="6"/>
    <n v="2"/>
    <n v="5"/>
  </r>
  <r>
    <x v="2"/>
    <x v="0"/>
    <x v="38"/>
    <x v="22"/>
    <x v="11"/>
    <n v="566542.88000000082"/>
    <n v="4"/>
    <n v="54"/>
    <n v="0"/>
    <n v="0"/>
    <n v="0"/>
    <n v="0"/>
    <n v="4"/>
  </r>
  <r>
    <x v="2"/>
    <x v="0"/>
    <x v="39"/>
    <x v="23"/>
    <x v="3"/>
    <n v="6573139.3599999994"/>
    <n v="33"/>
    <n v="488"/>
    <n v="5"/>
    <n v="0"/>
    <n v="11"/>
    <n v="10"/>
    <n v="7"/>
  </r>
  <r>
    <x v="2"/>
    <x v="0"/>
    <x v="40"/>
    <x v="24"/>
    <x v="0"/>
    <n v="179964.26000000024"/>
    <n v="5"/>
    <n v="41"/>
    <n v="0"/>
    <n v="4"/>
    <n v="1"/>
    <n v="0"/>
    <n v="0"/>
  </r>
  <r>
    <x v="2"/>
    <x v="0"/>
    <x v="41"/>
    <x v="25"/>
    <x v="10"/>
    <n v="670869.8599999994"/>
    <n v="6"/>
    <n v="81"/>
    <n v="0"/>
    <n v="0"/>
    <n v="1"/>
    <n v="5"/>
    <n v="0"/>
  </r>
  <r>
    <x v="2"/>
    <x v="0"/>
    <x v="42"/>
    <x v="26"/>
    <x v="12"/>
    <n v="2251406.2600000016"/>
    <n v="20"/>
    <n v="245"/>
    <n v="0"/>
    <n v="4"/>
    <n v="4"/>
    <n v="11"/>
    <n v="1"/>
  </r>
  <r>
    <x v="2"/>
    <x v="0"/>
    <x v="43"/>
    <x v="27"/>
    <x v="3"/>
    <n v="841089.89999999851"/>
    <n v="5"/>
    <n v="78"/>
    <n v="0"/>
    <n v="0"/>
    <n v="0"/>
    <n v="0"/>
    <n v="5"/>
  </r>
  <r>
    <x v="2"/>
    <x v="0"/>
    <x v="44"/>
    <x v="28"/>
    <x v="9"/>
    <n v="1357121.5699999947"/>
    <n v="14"/>
    <n v="167"/>
    <n v="0"/>
    <n v="0"/>
    <n v="3"/>
    <n v="8"/>
    <n v="3"/>
  </r>
  <r>
    <x v="2"/>
    <x v="0"/>
    <x v="45"/>
    <x v="29"/>
    <x v="4"/>
    <n v="4237653.5899999961"/>
    <n v="18"/>
    <n v="292"/>
    <n v="0"/>
    <n v="7"/>
    <n v="4"/>
    <n v="5"/>
    <n v="2"/>
  </r>
  <r>
    <x v="2"/>
    <x v="0"/>
    <x v="46"/>
    <x v="30"/>
    <x v="13"/>
    <n v="2316149.4500000067"/>
    <n v="13"/>
    <n v="198"/>
    <n v="0"/>
    <n v="1"/>
    <n v="0"/>
    <n v="11"/>
    <n v="1"/>
  </r>
  <r>
    <x v="2"/>
    <x v="0"/>
    <x v="47"/>
    <x v="31"/>
    <x v="14"/>
    <n v="4142600.3400000036"/>
    <n v="24"/>
    <n v="319"/>
    <n v="1"/>
    <n v="0"/>
    <n v="6"/>
    <n v="13"/>
    <n v="4"/>
  </r>
  <r>
    <x v="2"/>
    <x v="0"/>
    <x v="48"/>
    <x v="32"/>
    <x v="11"/>
    <n v="669998.45999999903"/>
    <n v="5"/>
    <n v="69"/>
    <n v="0"/>
    <n v="0"/>
    <n v="0"/>
    <n v="0"/>
    <n v="5"/>
  </r>
  <r>
    <x v="2"/>
    <x v="0"/>
    <x v="49"/>
    <x v="33"/>
    <x v="9"/>
    <n v="210212.87000000011"/>
    <n v="2"/>
    <n v="23"/>
    <n v="0"/>
    <n v="0"/>
    <n v="0"/>
    <n v="0"/>
    <n v="2"/>
  </r>
  <r>
    <x v="2"/>
    <x v="0"/>
    <x v="50"/>
    <x v="34"/>
    <x v="10"/>
    <n v="4546504.459999986"/>
    <n v="28"/>
    <n v="349"/>
    <n v="1"/>
    <n v="0"/>
    <n v="3"/>
    <n v="4"/>
    <n v="20"/>
  </r>
  <r>
    <x v="2"/>
    <x v="0"/>
    <x v="51"/>
    <x v="35"/>
    <x v="3"/>
    <n v="3058128.8999999985"/>
    <n v="12"/>
    <n v="158"/>
    <n v="1"/>
    <n v="0"/>
    <n v="0"/>
    <n v="1"/>
    <n v="10"/>
  </r>
  <r>
    <x v="2"/>
    <x v="0"/>
    <x v="52"/>
    <x v="36"/>
    <x v="5"/>
    <n v="817427.61999999825"/>
    <n v="10"/>
    <n v="95"/>
    <n v="4"/>
    <n v="4"/>
    <n v="2"/>
    <n v="0"/>
    <n v="0"/>
  </r>
  <r>
    <x v="2"/>
    <x v="0"/>
    <x v="53"/>
    <x v="37"/>
    <x v="10"/>
    <n v="704086.28000000026"/>
    <n v="7"/>
    <n v="70"/>
    <n v="0"/>
    <n v="0"/>
    <n v="0"/>
    <n v="4"/>
    <n v="3"/>
  </r>
  <r>
    <x v="2"/>
    <x v="0"/>
    <x v="54"/>
    <x v="38"/>
    <x v="11"/>
    <n v="5175128.8200000152"/>
    <n v="27"/>
    <n v="395"/>
    <n v="0"/>
    <n v="1"/>
    <n v="1"/>
    <n v="4"/>
    <n v="21"/>
  </r>
  <r>
    <x v="2"/>
    <x v="0"/>
    <x v="55"/>
    <x v="39"/>
    <x v="10"/>
    <n v="628019.54"/>
    <n v="7"/>
    <n v="93"/>
    <n v="0"/>
    <n v="0"/>
    <n v="0"/>
    <n v="3"/>
    <n v="4"/>
  </r>
  <r>
    <x v="2"/>
    <x v="0"/>
    <x v="56"/>
    <x v="40"/>
    <x v="0"/>
    <n v="864481.08"/>
    <n v="10"/>
    <n v="81"/>
    <n v="8"/>
    <n v="2"/>
    <n v="0"/>
    <n v="0"/>
    <n v="0"/>
  </r>
  <r>
    <x v="2"/>
    <x v="0"/>
    <x v="57"/>
    <x v="41"/>
    <x v="8"/>
    <n v="564847.04999999795"/>
    <n v="20"/>
    <n v="106"/>
    <n v="1"/>
    <n v="8"/>
    <n v="4"/>
    <n v="6"/>
    <n v="1"/>
  </r>
  <r>
    <x v="2"/>
    <x v="0"/>
    <x v="58"/>
    <x v="42"/>
    <x v="14"/>
    <n v="1140084.7400000002"/>
    <n v="10"/>
    <n v="119"/>
    <n v="0"/>
    <n v="0"/>
    <n v="0"/>
    <n v="4"/>
    <n v="6"/>
  </r>
  <r>
    <x v="2"/>
    <x v="0"/>
    <x v="59"/>
    <x v="43"/>
    <x v="9"/>
    <n v="1836773.8099999912"/>
    <n v="12"/>
    <n v="178"/>
    <n v="0"/>
    <n v="0"/>
    <n v="0"/>
    <n v="1"/>
    <n v="11"/>
  </r>
  <r>
    <x v="2"/>
    <x v="0"/>
    <x v="60"/>
    <x v="44"/>
    <x v="3"/>
    <n v="412429.86999999965"/>
    <n v="6"/>
    <n v="65"/>
    <n v="0"/>
    <n v="0"/>
    <n v="4"/>
    <n v="0"/>
    <n v="2"/>
  </r>
  <r>
    <x v="2"/>
    <x v="0"/>
    <x v="61"/>
    <x v="45"/>
    <x v="14"/>
    <n v="337862.48"/>
    <n v="4"/>
    <n v="43"/>
    <n v="0"/>
    <n v="0"/>
    <n v="0"/>
    <n v="4"/>
    <n v="0"/>
  </r>
  <r>
    <x v="2"/>
    <x v="0"/>
    <x v="62"/>
    <x v="46"/>
    <x v="10"/>
    <n v="790770.76000000071"/>
    <n v="10"/>
    <n v="106"/>
    <n v="0"/>
    <n v="0"/>
    <n v="1"/>
    <n v="2"/>
    <n v="7"/>
  </r>
  <r>
    <x v="2"/>
    <x v="0"/>
    <x v="63"/>
    <x v="47"/>
    <x v="15"/>
    <n v="1695981.020000007"/>
    <n v="15"/>
    <n v="175"/>
    <n v="2"/>
    <n v="1"/>
    <n v="4"/>
    <n v="7"/>
    <n v="1"/>
  </r>
  <r>
    <x v="2"/>
    <x v="0"/>
    <x v="64"/>
    <x v="48"/>
    <x v="9"/>
    <n v="2060501.2800000012"/>
    <n v="16"/>
    <n v="199"/>
    <n v="0"/>
    <n v="0"/>
    <n v="0"/>
    <n v="1"/>
    <n v="15"/>
  </r>
  <r>
    <x v="2"/>
    <x v="0"/>
    <x v="65"/>
    <x v="49"/>
    <x v="11"/>
    <n v="7630057.2799999416"/>
    <n v="37"/>
    <n v="529"/>
    <n v="1"/>
    <n v="2"/>
    <n v="9"/>
    <n v="17"/>
    <n v="8"/>
  </r>
  <r>
    <x v="2"/>
    <x v="0"/>
    <x v="66"/>
    <x v="50"/>
    <x v="9"/>
    <n v="2166962.820000004"/>
    <n v="22"/>
    <n v="261"/>
    <n v="1"/>
    <n v="0"/>
    <n v="3"/>
    <n v="10"/>
    <n v="8"/>
  </r>
  <r>
    <x v="2"/>
    <x v="0"/>
    <x v="67"/>
    <x v="51"/>
    <x v="0"/>
    <n v="2518328.2600000054"/>
    <n v="22"/>
    <n v="239"/>
    <n v="0"/>
    <n v="2"/>
    <n v="7"/>
    <n v="13"/>
    <n v="0"/>
  </r>
  <r>
    <x v="2"/>
    <x v="0"/>
    <x v="68"/>
    <x v="52"/>
    <x v="3"/>
    <n v="2357144.840000011"/>
    <n v="10"/>
    <n v="148"/>
    <n v="0"/>
    <n v="1"/>
    <n v="0"/>
    <n v="3"/>
    <n v="6"/>
  </r>
  <r>
    <x v="2"/>
    <x v="0"/>
    <x v="69"/>
    <x v="53"/>
    <x v="9"/>
    <n v="2165877.9499999993"/>
    <n v="20"/>
    <n v="239"/>
    <n v="1"/>
    <n v="2"/>
    <n v="3"/>
    <n v="4"/>
    <n v="10"/>
  </r>
  <r>
    <x v="2"/>
    <x v="0"/>
    <x v="70"/>
    <x v="54"/>
    <x v="0"/>
    <n v="1995822.8500000015"/>
    <n v="13"/>
    <n v="156"/>
    <n v="1"/>
    <n v="1"/>
    <n v="5"/>
    <n v="6"/>
    <n v="0"/>
  </r>
  <r>
    <x v="2"/>
    <x v="0"/>
    <x v="71"/>
    <x v="55"/>
    <x v="0"/>
    <n v="250743.91999999993"/>
    <n v="6"/>
    <n v="29"/>
    <n v="0"/>
    <n v="0"/>
    <n v="0"/>
    <n v="0"/>
    <n v="6"/>
  </r>
  <r>
    <x v="2"/>
    <x v="0"/>
    <x v="72"/>
    <x v="56"/>
    <x v="9"/>
    <n v="1914450.1299999952"/>
    <n v="15"/>
    <n v="226"/>
    <n v="0"/>
    <n v="1"/>
    <n v="2"/>
    <n v="12"/>
    <n v="0"/>
  </r>
  <r>
    <x v="2"/>
    <x v="0"/>
    <x v="73"/>
    <x v="57"/>
    <x v="4"/>
    <n v="650237.08000000101"/>
    <n v="4"/>
    <n v="58"/>
    <n v="0"/>
    <n v="1"/>
    <n v="0"/>
    <n v="1"/>
    <n v="2"/>
  </r>
  <r>
    <x v="2"/>
    <x v="0"/>
    <x v="74"/>
    <x v="58"/>
    <x v="0"/>
    <n v="874405.94999999925"/>
    <n v="12"/>
    <n v="117"/>
    <n v="1"/>
    <n v="2"/>
    <n v="1"/>
    <n v="8"/>
    <n v="0"/>
  </r>
  <r>
    <x v="2"/>
    <x v="0"/>
    <x v="75"/>
    <x v="59"/>
    <x v="9"/>
    <n v="535621.41999999899"/>
    <n v="5"/>
    <n v="63"/>
    <n v="0"/>
    <n v="0"/>
    <n v="0"/>
    <n v="1"/>
    <n v="4"/>
  </r>
  <r>
    <x v="2"/>
    <x v="0"/>
    <x v="76"/>
    <x v="60"/>
    <x v="10"/>
    <n v="2448937.34"/>
    <n v="16"/>
    <n v="235"/>
    <n v="0"/>
    <n v="0"/>
    <n v="1"/>
    <n v="0"/>
    <n v="15"/>
  </r>
  <r>
    <x v="2"/>
    <x v="0"/>
    <x v="77"/>
    <x v="61"/>
    <x v="3"/>
    <n v="9848204.0699999481"/>
    <n v="41"/>
    <n v="640"/>
    <n v="3"/>
    <n v="4"/>
    <n v="12"/>
    <n v="22"/>
    <n v="0"/>
  </r>
  <r>
    <x v="2"/>
    <x v="0"/>
    <x v="78"/>
    <x v="62"/>
    <x v="11"/>
    <n v="1358173.1900000032"/>
    <n v="15"/>
    <n v="184"/>
    <n v="0"/>
    <n v="1"/>
    <n v="6"/>
    <n v="3"/>
    <n v="5"/>
  </r>
  <r>
    <x v="2"/>
    <x v="0"/>
    <x v="79"/>
    <x v="63"/>
    <x v="2"/>
    <n v="397535.12000000011"/>
    <n v="7"/>
    <n v="60"/>
    <n v="0"/>
    <n v="1"/>
    <n v="0"/>
    <n v="6"/>
    <n v="0"/>
  </r>
  <r>
    <x v="2"/>
    <x v="0"/>
    <x v="80"/>
    <x v="64"/>
    <x v="11"/>
    <n v="2160272.4999999925"/>
    <n v="13"/>
    <n v="181"/>
    <n v="0"/>
    <n v="1"/>
    <n v="0"/>
    <n v="0"/>
    <n v="12"/>
  </r>
  <r>
    <x v="2"/>
    <x v="0"/>
    <x v="81"/>
    <x v="65"/>
    <x v="6"/>
    <n v="3854212.8799999952"/>
    <n v="22"/>
    <n v="304"/>
    <n v="0"/>
    <n v="1"/>
    <n v="2"/>
    <n v="7"/>
    <n v="12"/>
  </r>
  <r>
    <x v="3"/>
    <x v="0"/>
    <x v="82"/>
    <x v="1"/>
    <x v="1"/>
    <n v="1504737.8000000007"/>
    <n v="11"/>
    <n v="139"/>
    <n v="0"/>
    <n v="4"/>
    <n v="3"/>
    <n v="1"/>
    <n v="3"/>
  </r>
  <r>
    <x v="3"/>
    <x v="0"/>
    <x v="83"/>
    <x v="1"/>
    <x v="1"/>
    <n v="1522576.4399999995"/>
    <n v="8"/>
    <n v="102"/>
    <n v="1"/>
    <n v="0"/>
    <n v="1"/>
    <n v="6"/>
    <n v="0"/>
  </r>
  <r>
    <x v="3"/>
    <x v="0"/>
    <x v="84"/>
    <x v="66"/>
    <x v="0"/>
    <n v="20008072.100000143"/>
    <n v="89"/>
    <n v="1353"/>
    <n v="8"/>
    <n v="16"/>
    <n v="20"/>
    <n v="39"/>
    <n v="6"/>
  </r>
  <r>
    <x v="3"/>
    <x v="0"/>
    <x v="85"/>
    <x v="1"/>
    <x v="1"/>
    <n v="3644879.4700000063"/>
    <n v="14"/>
    <n v="229"/>
    <n v="0"/>
    <n v="1"/>
    <n v="2"/>
    <n v="2"/>
    <n v="9"/>
  </r>
  <r>
    <x v="3"/>
    <x v="0"/>
    <x v="0"/>
    <x v="0"/>
    <x v="0"/>
    <n v="1502429.6999999955"/>
    <n v="12"/>
    <n v="135"/>
    <n v="3"/>
    <n v="2"/>
    <n v="3"/>
    <n v="4"/>
    <n v="0"/>
  </r>
  <r>
    <x v="3"/>
    <x v="0"/>
    <x v="1"/>
    <x v="1"/>
    <x v="1"/>
    <n v="3694362.0900000036"/>
    <n v="13"/>
    <n v="174"/>
    <n v="3"/>
    <n v="8"/>
    <n v="1"/>
    <n v="0"/>
    <n v="1"/>
  </r>
  <r>
    <x v="3"/>
    <x v="0"/>
    <x v="2"/>
    <x v="1"/>
    <x v="1"/>
    <n v="1262475.2299999986"/>
    <n v="7"/>
    <n v="117"/>
    <n v="2"/>
    <n v="5"/>
    <n v="0"/>
    <n v="0"/>
    <n v="0"/>
  </r>
  <r>
    <x v="3"/>
    <x v="0"/>
    <x v="3"/>
    <x v="1"/>
    <x v="1"/>
    <n v="2594787.2200000137"/>
    <n v="15"/>
    <n v="200"/>
    <n v="1"/>
    <n v="3"/>
    <n v="3"/>
    <n v="3"/>
    <n v="5"/>
  </r>
  <r>
    <x v="3"/>
    <x v="0"/>
    <x v="4"/>
    <x v="1"/>
    <x v="1"/>
    <n v="5295408.2599999979"/>
    <n v="16"/>
    <n v="251"/>
    <n v="2"/>
    <n v="0"/>
    <n v="6"/>
    <n v="2"/>
    <n v="6"/>
  </r>
  <r>
    <x v="3"/>
    <x v="0"/>
    <x v="5"/>
    <x v="1"/>
    <x v="1"/>
    <n v="2837920.3899999969"/>
    <n v="17"/>
    <n v="235"/>
    <n v="0"/>
    <n v="11"/>
    <n v="6"/>
    <n v="0"/>
    <n v="0"/>
  </r>
  <r>
    <x v="3"/>
    <x v="0"/>
    <x v="6"/>
    <x v="1"/>
    <x v="1"/>
    <n v="6127624.7599999532"/>
    <n v="22"/>
    <n v="351"/>
    <n v="6"/>
    <n v="7"/>
    <n v="4"/>
    <n v="4"/>
    <n v="1"/>
  </r>
  <r>
    <x v="3"/>
    <x v="0"/>
    <x v="7"/>
    <x v="1"/>
    <x v="1"/>
    <n v="4549699.4499999806"/>
    <n v="17"/>
    <n v="247"/>
    <n v="3"/>
    <n v="3"/>
    <n v="10"/>
    <n v="1"/>
    <n v="0"/>
  </r>
  <r>
    <x v="3"/>
    <x v="0"/>
    <x v="8"/>
    <x v="1"/>
    <x v="1"/>
    <n v="4679431.5499999896"/>
    <n v="15"/>
    <n v="214"/>
    <n v="0"/>
    <n v="0"/>
    <n v="1"/>
    <n v="3"/>
    <n v="11"/>
  </r>
  <r>
    <x v="3"/>
    <x v="0"/>
    <x v="9"/>
    <x v="1"/>
    <x v="1"/>
    <n v="4617689.349999994"/>
    <n v="16"/>
    <n v="229"/>
    <n v="0"/>
    <n v="0"/>
    <n v="1"/>
    <n v="6"/>
    <n v="9"/>
  </r>
  <r>
    <x v="3"/>
    <x v="0"/>
    <x v="10"/>
    <x v="1"/>
    <x v="1"/>
    <n v="5368135.0800000131"/>
    <n v="18"/>
    <n v="272"/>
    <n v="0"/>
    <n v="1"/>
    <n v="2"/>
    <n v="10"/>
    <n v="5"/>
  </r>
  <r>
    <x v="3"/>
    <x v="0"/>
    <x v="11"/>
    <x v="1"/>
    <x v="1"/>
    <n v="1118348.7799999993"/>
    <n v="6"/>
    <n v="71"/>
    <n v="3"/>
    <n v="2"/>
    <n v="1"/>
    <n v="0"/>
    <n v="0"/>
  </r>
  <r>
    <x v="3"/>
    <x v="0"/>
    <x v="12"/>
    <x v="1"/>
    <x v="1"/>
    <n v="6587639.9599999711"/>
    <n v="19"/>
    <n v="274"/>
    <n v="0"/>
    <n v="0"/>
    <n v="1"/>
    <n v="6"/>
    <n v="12"/>
  </r>
  <r>
    <x v="3"/>
    <x v="0"/>
    <x v="13"/>
    <x v="1"/>
    <x v="1"/>
    <n v="1134678.5799999982"/>
    <n v="3"/>
    <n v="33"/>
    <n v="0"/>
    <n v="1"/>
    <n v="0"/>
    <n v="2"/>
    <n v="0"/>
  </r>
  <r>
    <x v="3"/>
    <x v="0"/>
    <x v="14"/>
    <x v="1"/>
    <x v="1"/>
    <n v="2042026.2300000004"/>
    <n v="12"/>
    <n v="160"/>
    <n v="2"/>
    <n v="9"/>
    <n v="1"/>
    <n v="0"/>
    <n v="0"/>
  </r>
  <r>
    <x v="3"/>
    <x v="0"/>
    <x v="15"/>
    <x v="1"/>
    <x v="1"/>
    <n v="197099.25"/>
    <n v="3"/>
    <n v="27"/>
    <n v="0"/>
    <n v="0"/>
    <n v="1"/>
    <n v="1"/>
    <n v="1"/>
  </r>
  <r>
    <x v="3"/>
    <x v="0"/>
    <x v="16"/>
    <x v="1"/>
    <x v="1"/>
    <n v="4707552.5299999788"/>
    <n v="23"/>
    <n v="308"/>
    <n v="1"/>
    <n v="5"/>
    <n v="6"/>
    <n v="2"/>
    <n v="9"/>
  </r>
  <r>
    <x v="3"/>
    <x v="0"/>
    <x v="17"/>
    <x v="1"/>
    <x v="1"/>
    <n v="2870253.7599999979"/>
    <n v="13"/>
    <n v="163"/>
    <n v="1"/>
    <n v="1"/>
    <n v="1"/>
    <n v="5"/>
    <n v="5"/>
  </r>
  <r>
    <x v="3"/>
    <x v="0"/>
    <x v="18"/>
    <x v="2"/>
    <x v="2"/>
    <n v="585469.48999999836"/>
    <n v="9"/>
    <n v="79"/>
    <n v="0"/>
    <n v="0"/>
    <n v="2"/>
    <n v="7"/>
    <n v="0"/>
  </r>
  <r>
    <x v="3"/>
    <x v="0"/>
    <x v="19"/>
    <x v="3"/>
    <x v="3"/>
    <n v="245823.7799999998"/>
    <n v="4"/>
    <n v="50"/>
    <n v="0"/>
    <n v="0"/>
    <n v="0"/>
    <n v="4"/>
    <n v="0"/>
  </r>
  <r>
    <x v="3"/>
    <x v="0"/>
    <x v="20"/>
    <x v="4"/>
    <x v="4"/>
    <n v="467330.66000000015"/>
    <n v="6"/>
    <n v="58"/>
    <n v="0"/>
    <n v="0"/>
    <n v="0"/>
    <n v="6"/>
    <n v="0"/>
  </r>
  <r>
    <x v="3"/>
    <x v="0"/>
    <x v="21"/>
    <x v="5"/>
    <x v="5"/>
    <n v="812751.88000000082"/>
    <n v="12"/>
    <n v="126"/>
    <n v="1"/>
    <n v="1"/>
    <n v="9"/>
    <n v="1"/>
    <n v="0"/>
  </r>
  <r>
    <x v="3"/>
    <x v="0"/>
    <x v="22"/>
    <x v="6"/>
    <x v="0"/>
    <n v="42948.139999999898"/>
    <n v="1"/>
    <n v="2"/>
    <n v="0"/>
    <n v="0"/>
    <n v="0"/>
    <n v="1"/>
    <n v="0"/>
  </r>
  <r>
    <x v="3"/>
    <x v="0"/>
    <x v="23"/>
    <x v="7"/>
    <x v="5"/>
    <n v="471329.51"/>
    <n v="11"/>
    <n v="73"/>
    <n v="1"/>
    <n v="0"/>
    <n v="6"/>
    <n v="4"/>
    <n v="0"/>
  </r>
  <r>
    <x v="3"/>
    <x v="0"/>
    <x v="24"/>
    <x v="8"/>
    <x v="5"/>
    <n v="4163539.5600000005"/>
    <n v="34"/>
    <n v="432"/>
    <n v="1"/>
    <n v="2"/>
    <n v="11"/>
    <n v="15"/>
    <n v="5"/>
  </r>
  <r>
    <x v="3"/>
    <x v="0"/>
    <x v="25"/>
    <x v="9"/>
    <x v="6"/>
    <n v="3326871.8600000218"/>
    <n v="24"/>
    <n v="311"/>
    <n v="0"/>
    <n v="0"/>
    <n v="3"/>
    <n v="6"/>
    <n v="15"/>
  </r>
  <r>
    <x v="3"/>
    <x v="0"/>
    <x v="26"/>
    <x v="10"/>
    <x v="7"/>
    <n v="2373754.8899999969"/>
    <n v="14"/>
    <n v="209"/>
    <n v="0"/>
    <n v="0"/>
    <n v="0"/>
    <n v="0"/>
    <n v="14"/>
  </r>
  <r>
    <x v="3"/>
    <x v="0"/>
    <x v="27"/>
    <x v="11"/>
    <x v="8"/>
    <n v="697090.4700000016"/>
    <n v="7"/>
    <n v="85"/>
    <n v="1"/>
    <n v="0"/>
    <n v="2"/>
    <n v="2"/>
    <n v="2"/>
  </r>
  <r>
    <x v="3"/>
    <x v="0"/>
    <x v="28"/>
    <x v="12"/>
    <x v="2"/>
    <n v="856918.83999999985"/>
    <n v="10"/>
    <n v="98"/>
    <n v="1"/>
    <n v="0"/>
    <n v="2"/>
    <n v="6"/>
    <n v="1"/>
  </r>
  <r>
    <x v="3"/>
    <x v="0"/>
    <x v="29"/>
    <x v="13"/>
    <x v="9"/>
    <n v="5919637.5199999809"/>
    <n v="30"/>
    <n v="457"/>
    <n v="0"/>
    <n v="2"/>
    <n v="1"/>
    <n v="12"/>
    <n v="15"/>
  </r>
  <r>
    <x v="3"/>
    <x v="0"/>
    <x v="30"/>
    <x v="14"/>
    <x v="4"/>
    <n v="3963090.0300000086"/>
    <n v="20"/>
    <n v="305"/>
    <n v="1"/>
    <n v="3"/>
    <n v="0"/>
    <n v="4"/>
    <n v="12"/>
  </r>
  <r>
    <x v="3"/>
    <x v="0"/>
    <x v="31"/>
    <x v="15"/>
    <x v="9"/>
    <n v="1123033.5499999989"/>
    <n v="9"/>
    <n v="119"/>
    <n v="1"/>
    <n v="0"/>
    <n v="0"/>
    <n v="1"/>
    <n v="7"/>
  </r>
  <r>
    <x v="3"/>
    <x v="0"/>
    <x v="32"/>
    <x v="16"/>
    <x v="10"/>
    <n v="1886614.2600000016"/>
    <n v="11"/>
    <n v="164"/>
    <n v="0"/>
    <n v="0"/>
    <n v="0"/>
    <n v="0"/>
    <n v="11"/>
  </r>
  <r>
    <x v="3"/>
    <x v="0"/>
    <x v="33"/>
    <x v="17"/>
    <x v="0"/>
    <n v="375081.08999999892"/>
    <n v="10"/>
    <n v="61"/>
    <n v="2"/>
    <n v="4"/>
    <n v="2"/>
    <n v="2"/>
    <n v="0"/>
  </r>
  <r>
    <x v="3"/>
    <x v="0"/>
    <x v="34"/>
    <x v="18"/>
    <x v="8"/>
    <n v="3703487.2800000086"/>
    <n v="19"/>
    <n v="259"/>
    <n v="1"/>
    <n v="4"/>
    <n v="1"/>
    <n v="6"/>
    <n v="7"/>
  </r>
  <r>
    <x v="3"/>
    <x v="0"/>
    <x v="35"/>
    <x v="19"/>
    <x v="0"/>
    <n v="292749.10000000056"/>
    <n v="4"/>
    <n v="42"/>
    <n v="0"/>
    <n v="0"/>
    <n v="0"/>
    <n v="4"/>
    <n v="0"/>
  </r>
  <r>
    <x v="3"/>
    <x v="0"/>
    <x v="36"/>
    <x v="20"/>
    <x v="6"/>
    <n v="698140.60000000149"/>
    <n v="9"/>
    <n v="67"/>
    <n v="0"/>
    <n v="0"/>
    <n v="0"/>
    <n v="5"/>
    <n v="4"/>
  </r>
  <r>
    <x v="3"/>
    <x v="0"/>
    <x v="37"/>
    <x v="21"/>
    <x v="3"/>
    <n v="1954943.7700000033"/>
    <n v="13"/>
    <n v="201"/>
    <n v="0"/>
    <n v="1"/>
    <n v="6"/>
    <n v="2"/>
    <n v="4"/>
  </r>
  <r>
    <x v="3"/>
    <x v="0"/>
    <x v="38"/>
    <x v="22"/>
    <x v="11"/>
    <n v="597836.18000000156"/>
    <n v="4"/>
    <n v="54"/>
    <n v="0"/>
    <n v="0"/>
    <n v="0"/>
    <n v="0"/>
    <n v="4"/>
  </r>
  <r>
    <x v="3"/>
    <x v="0"/>
    <x v="39"/>
    <x v="23"/>
    <x v="3"/>
    <n v="6333139.2300000042"/>
    <n v="33"/>
    <n v="488"/>
    <n v="5"/>
    <n v="0"/>
    <n v="11"/>
    <n v="10"/>
    <n v="7"/>
  </r>
  <r>
    <x v="3"/>
    <x v="0"/>
    <x v="40"/>
    <x v="24"/>
    <x v="0"/>
    <n v="241316.4299999997"/>
    <n v="5"/>
    <n v="41"/>
    <n v="0"/>
    <n v="4"/>
    <n v="1"/>
    <n v="0"/>
    <n v="0"/>
  </r>
  <r>
    <x v="3"/>
    <x v="0"/>
    <x v="41"/>
    <x v="25"/>
    <x v="10"/>
    <n v="714039.37999999803"/>
    <n v="6"/>
    <n v="79"/>
    <n v="0"/>
    <n v="0"/>
    <n v="1"/>
    <n v="5"/>
    <n v="0"/>
  </r>
  <r>
    <x v="3"/>
    <x v="0"/>
    <x v="42"/>
    <x v="26"/>
    <x v="12"/>
    <n v="2214346.5500000007"/>
    <n v="19"/>
    <n v="237"/>
    <n v="0"/>
    <n v="4"/>
    <n v="3"/>
    <n v="11"/>
    <n v="1"/>
  </r>
  <r>
    <x v="3"/>
    <x v="0"/>
    <x v="43"/>
    <x v="27"/>
    <x v="3"/>
    <n v="924082.22000000067"/>
    <n v="5"/>
    <n v="78"/>
    <n v="0"/>
    <n v="0"/>
    <n v="0"/>
    <n v="0"/>
    <n v="5"/>
  </r>
  <r>
    <x v="3"/>
    <x v="0"/>
    <x v="44"/>
    <x v="28"/>
    <x v="9"/>
    <n v="1320498.92"/>
    <n v="14"/>
    <n v="166"/>
    <n v="0"/>
    <n v="0"/>
    <n v="3"/>
    <n v="8"/>
    <n v="3"/>
  </r>
  <r>
    <x v="3"/>
    <x v="0"/>
    <x v="45"/>
    <x v="29"/>
    <x v="4"/>
    <n v="4342130.1399999857"/>
    <n v="19"/>
    <n v="295"/>
    <n v="0"/>
    <n v="7"/>
    <n v="4"/>
    <n v="5"/>
    <n v="3"/>
  </r>
  <r>
    <x v="3"/>
    <x v="0"/>
    <x v="46"/>
    <x v="30"/>
    <x v="13"/>
    <n v="2335994.9600000083"/>
    <n v="12"/>
    <n v="189"/>
    <n v="0"/>
    <n v="1"/>
    <n v="0"/>
    <n v="10"/>
    <n v="1"/>
  </r>
  <r>
    <x v="3"/>
    <x v="0"/>
    <x v="47"/>
    <x v="31"/>
    <x v="14"/>
    <n v="3913053.5999999642"/>
    <n v="24"/>
    <n v="318"/>
    <n v="1"/>
    <n v="0"/>
    <n v="6"/>
    <n v="13"/>
    <n v="4"/>
  </r>
  <r>
    <x v="3"/>
    <x v="0"/>
    <x v="48"/>
    <x v="32"/>
    <x v="11"/>
    <n v="663358.21999999974"/>
    <n v="5"/>
    <n v="69"/>
    <n v="0"/>
    <n v="0"/>
    <n v="0"/>
    <n v="0"/>
    <n v="5"/>
  </r>
  <r>
    <x v="3"/>
    <x v="0"/>
    <x v="49"/>
    <x v="33"/>
    <x v="9"/>
    <n v="196164.41999999993"/>
    <n v="2"/>
    <n v="23"/>
    <n v="0"/>
    <n v="0"/>
    <n v="0"/>
    <n v="0"/>
    <n v="2"/>
  </r>
  <r>
    <x v="3"/>
    <x v="0"/>
    <x v="50"/>
    <x v="34"/>
    <x v="10"/>
    <n v="4528041.9600000009"/>
    <n v="26"/>
    <n v="337"/>
    <n v="1"/>
    <n v="0"/>
    <n v="2"/>
    <n v="4"/>
    <n v="19"/>
  </r>
  <r>
    <x v="3"/>
    <x v="0"/>
    <x v="51"/>
    <x v="35"/>
    <x v="3"/>
    <n v="2920501.1599999964"/>
    <n v="12"/>
    <n v="158"/>
    <n v="1"/>
    <n v="0"/>
    <n v="0"/>
    <n v="1"/>
    <n v="10"/>
  </r>
  <r>
    <x v="3"/>
    <x v="0"/>
    <x v="52"/>
    <x v="36"/>
    <x v="5"/>
    <n v="837343.92000000086"/>
    <n v="9"/>
    <n v="94"/>
    <n v="4"/>
    <n v="3"/>
    <n v="2"/>
    <n v="0"/>
    <n v="0"/>
  </r>
  <r>
    <x v="3"/>
    <x v="0"/>
    <x v="53"/>
    <x v="37"/>
    <x v="10"/>
    <n v="701226.8900000006"/>
    <n v="7"/>
    <n v="70"/>
    <n v="0"/>
    <n v="0"/>
    <n v="0"/>
    <n v="4"/>
    <n v="3"/>
  </r>
  <r>
    <x v="3"/>
    <x v="0"/>
    <x v="54"/>
    <x v="38"/>
    <x v="11"/>
    <n v="5219773.959999986"/>
    <n v="27"/>
    <n v="395"/>
    <n v="0"/>
    <n v="1"/>
    <n v="1"/>
    <n v="4"/>
    <n v="21"/>
  </r>
  <r>
    <x v="3"/>
    <x v="0"/>
    <x v="55"/>
    <x v="39"/>
    <x v="10"/>
    <n v="578085.61000000034"/>
    <n v="7"/>
    <n v="93"/>
    <n v="0"/>
    <n v="0"/>
    <n v="0"/>
    <n v="3"/>
    <n v="4"/>
  </r>
  <r>
    <x v="3"/>
    <x v="0"/>
    <x v="56"/>
    <x v="40"/>
    <x v="0"/>
    <n v="937762.21000000089"/>
    <n v="10"/>
    <n v="82"/>
    <n v="8"/>
    <n v="2"/>
    <n v="0"/>
    <n v="0"/>
    <n v="0"/>
  </r>
  <r>
    <x v="3"/>
    <x v="0"/>
    <x v="57"/>
    <x v="41"/>
    <x v="8"/>
    <n v="628391.52999999933"/>
    <n v="19"/>
    <n v="102"/>
    <n v="1"/>
    <n v="8"/>
    <n v="3"/>
    <n v="6"/>
    <n v="1"/>
  </r>
  <r>
    <x v="3"/>
    <x v="0"/>
    <x v="58"/>
    <x v="42"/>
    <x v="14"/>
    <n v="1307469.5999999978"/>
    <n v="10"/>
    <n v="119"/>
    <n v="0"/>
    <n v="0"/>
    <n v="0"/>
    <n v="4"/>
    <n v="6"/>
  </r>
  <r>
    <x v="3"/>
    <x v="0"/>
    <x v="59"/>
    <x v="43"/>
    <x v="9"/>
    <n v="1825938.3000000045"/>
    <n v="12"/>
    <n v="178"/>
    <n v="0"/>
    <n v="0"/>
    <n v="0"/>
    <n v="1"/>
    <n v="11"/>
  </r>
  <r>
    <x v="3"/>
    <x v="0"/>
    <x v="60"/>
    <x v="44"/>
    <x v="3"/>
    <n v="396091.07999999914"/>
    <n v="6"/>
    <n v="65"/>
    <n v="0"/>
    <n v="0"/>
    <n v="4"/>
    <n v="0"/>
    <n v="2"/>
  </r>
  <r>
    <x v="3"/>
    <x v="0"/>
    <x v="61"/>
    <x v="45"/>
    <x v="14"/>
    <n v="363855"/>
    <n v="4"/>
    <n v="43"/>
    <n v="0"/>
    <n v="0"/>
    <n v="0"/>
    <n v="4"/>
    <n v="0"/>
  </r>
  <r>
    <x v="3"/>
    <x v="0"/>
    <x v="62"/>
    <x v="46"/>
    <x v="10"/>
    <n v="836779.47999999858"/>
    <n v="11"/>
    <n v="118"/>
    <n v="0"/>
    <n v="0"/>
    <n v="1"/>
    <n v="2"/>
    <n v="8"/>
  </r>
  <r>
    <x v="3"/>
    <x v="0"/>
    <x v="63"/>
    <x v="47"/>
    <x v="15"/>
    <n v="1778098.7199999988"/>
    <n v="14"/>
    <n v="161"/>
    <n v="2"/>
    <n v="1"/>
    <n v="4"/>
    <n v="6"/>
    <n v="1"/>
  </r>
  <r>
    <x v="3"/>
    <x v="0"/>
    <x v="64"/>
    <x v="48"/>
    <x v="9"/>
    <n v="2083790.9900000058"/>
    <n v="15"/>
    <n v="194"/>
    <n v="0"/>
    <n v="0"/>
    <n v="0"/>
    <n v="1"/>
    <n v="14"/>
  </r>
  <r>
    <x v="3"/>
    <x v="0"/>
    <x v="65"/>
    <x v="49"/>
    <x v="11"/>
    <n v="8057463.4599999934"/>
    <n v="38"/>
    <n v="540"/>
    <n v="1"/>
    <n v="2"/>
    <n v="9"/>
    <n v="17"/>
    <n v="9"/>
  </r>
  <r>
    <x v="3"/>
    <x v="0"/>
    <x v="66"/>
    <x v="50"/>
    <x v="9"/>
    <n v="2412410.2999999896"/>
    <n v="21"/>
    <n v="259"/>
    <n v="1"/>
    <n v="0"/>
    <n v="3"/>
    <n v="10"/>
    <n v="7"/>
  </r>
  <r>
    <x v="3"/>
    <x v="0"/>
    <x v="67"/>
    <x v="51"/>
    <x v="0"/>
    <n v="2481665.0400000252"/>
    <n v="18"/>
    <n v="213"/>
    <n v="0"/>
    <n v="2"/>
    <n v="6"/>
    <n v="10"/>
    <n v="0"/>
  </r>
  <r>
    <x v="3"/>
    <x v="0"/>
    <x v="68"/>
    <x v="52"/>
    <x v="3"/>
    <n v="2428785.4800000042"/>
    <n v="10"/>
    <n v="148"/>
    <n v="0"/>
    <n v="1"/>
    <n v="0"/>
    <n v="3"/>
    <n v="6"/>
  </r>
  <r>
    <x v="3"/>
    <x v="0"/>
    <x v="69"/>
    <x v="53"/>
    <x v="9"/>
    <n v="2264126.4699999988"/>
    <n v="20"/>
    <n v="239"/>
    <n v="1"/>
    <n v="2"/>
    <n v="3"/>
    <n v="4"/>
    <n v="10"/>
  </r>
  <r>
    <x v="3"/>
    <x v="0"/>
    <x v="70"/>
    <x v="54"/>
    <x v="0"/>
    <n v="1987522.2699999958"/>
    <n v="13"/>
    <n v="156"/>
    <n v="1"/>
    <n v="1"/>
    <n v="5"/>
    <n v="6"/>
    <n v="0"/>
  </r>
  <r>
    <x v="3"/>
    <x v="0"/>
    <x v="71"/>
    <x v="55"/>
    <x v="0"/>
    <n v="273339.81999999983"/>
    <n v="4"/>
    <n v="25"/>
    <n v="0"/>
    <n v="0"/>
    <n v="0"/>
    <n v="0"/>
    <n v="4"/>
  </r>
  <r>
    <x v="3"/>
    <x v="0"/>
    <x v="72"/>
    <x v="56"/>
    <x v="9"/>
    <n v="1997742.2699999958"/>
    <n v="15"/>
    <n v="225"/>
    <n v="0"/>
    <n v="1"/>
    <n v="2"/>
    <n v="12"/>
    <n v="0"/>
  </r>
  <r>
    <x v="3"/>
    <x v="0"/>
    <x v="73"/>
    <x v="57"/>
    <x v="4"/>
    <n v="637121.55000000075"/>
    <n v="4"/>
    <n v="58"/>
    <n v="0"/>
    <n v="1"/>
    <n v="0"/>
    <n v="1"/>
    <n v="2"/>
  </r>
  <r>
    <x v="3"/>
    <x v="0"/>
    <x v="74"/>
    <x v="58"/>
    <x v="0"/>
    <n v="891928.58999999799"/>
    <n v="12"/>
    <n v="117"/>
    <n v="1"/>
    <n v="2"/>
    <n v="1"/>
    <n v="8"/>
    <n v="0"/>
  </r>
  <r>
    <x v="3"/>
    <x v="0"/>
    <x v="75"/>
    <x v="59"/>
    <x v="9"/>
    <n v="566710.68999999855"/>
    <n v="5"/>
    <n v="63"/>
    <n v="0"/>
    <n v="0"/>
    <n v="0"/>
    <n v="1"/>
    <n v="4"/>
  </r>
  <r>
    <x v="3"/>
    <x v="0"/>
    <x v="76"/>
    <x v="60"/>
    <x v="10"/>
    <n v="2434114.679999996"/>
    <n v="16"/>
    <n v="232"/>
    <n v="0"/>
    <n v="0"/>
    <n v="1"/>
    <n v="0"/>
    <n v="15"/>
  </r>
  <r>
    <x v="3"/>
    <x v="0"/>
    <x v="77"/>
    <x v="61"/>
    <x v="3"/>
    <n v="9515407.1200000197"/>
    <n v="43"/>
    <n v="676"/>
    <n v="3"/>
    <n v="4"/>
    <n v="12"/>
    <n v="24"/>
    <n v="0"/>
  </r>
  <r>
    <x v="3"/>
    <x v="0"/>
    <x v="78"/>
    <x v="62"/>
    <x v="11"/>
    <n v="1365090.1400000062"/>
    <n v="15"/>
    <n v="182"/>
    <n v="0"/>
    <n v="1"/>
    <n v="6"/>
    <n v="3"/>
    <n v="5"/>
  </r>
  <r>
    <x v="3"/>
    <x v="0"/>
    <x v="79"/>
    <x v="63"/>
    <x v="2"/>
    <n v="426871.41000000015"/>
    <n v="7"/>
    <n v="60"/>
    <n v="0"/>
    <n v="1"/>
    <n v="0"/>
    <n v="6"/>
    <n v="0"/>
  </r>
  <r>
    <x v="3"/>
    <x v="0"/>
    <x v="80"/>
    <x v="64"/>
    <x v="11"/>
    <n v="2232031.3099999912"/>
    <n v="13"/>
    <n v="181"/>
    <n v="0"/>
    <n v="1"/>
    <n v="0"/>
    <n v="0"/>
    <n v="12"/>
  </r>
  <r>
    <x v="3"/>
    <x v="0"/>
    <x v="81"/>
    <x v="65"/>
    <x v="6"/>
    <n v="3809230.3199999928"/>
    <n v="21"/>
    <n v="291"/>
    <n v="0"/>
    <n v="1"/>
    <n v="2"/>
    <n v="6"/>
    <n v="12"/>
  </r>
  <r>
    <x v="4"/>
    <x v="1"/>
    <x v="0"/>
    <x v="0"/>
    <x v="0"/>
    <n v="1452774.4900000002"/>
    <n v="12"/>
    <n v="135"/>
    <n v="3"/>
    <n v="2"/>
    <n v="3"/>
    <n v="4"/>
    <n v="0"/>
  </r>
  <r>
    <x v="4"/>
    <x v="1"/>
    <x v="1"/>
    <x v="1"/>
    <x v="1"/>
    <n v="3403579.8999999911"/>
    <n v="13"/>
    <n v="168"/>
    <n v="3"/>
    <n v="9"/>
    <n v="1"/>
    <n v="0"/>
    <n v="0"/>
  </r>
  <r>
    <x v="4"/>
    <x v="1"/>
    <x v="2"/>
    <x v="1"/>
    <x v="1"/>
    <n v="1141432.540000001"/>
    <n v="7"/>
    <n v="117"/>
    <n v="2"/>
    <n v="5"/>
    <n v="0"/>
    <n v="0"/>
    <n v="0"/>
  </r>
  <r>
    <x v="4"/>
    <x v="1"/>
    <x v="3"/>
    <x v="1"/>
    <x v="1"/>
    <n v="2431361.3400000036"/>
    <n v="15"/>
    <n v="214"/>
    <n v="1"/>
    <n v="3"/>
    <n v="4"/>
    <n v="3"/>
    <n v="4"/>
  </r>
  <r>
    <x v="4"/>
    <x v="1"/>
    <x v="4"/>
    <x v="1"/>
    <x v="1"/>
    <n v="4972903.8899999857"/>
    <n v="16"/>
    <n v="251"/>
    <n v="2"/>
    <n v="0"/>
    <n v="5"/>
    <n v="2"/>
    <n v="7"/>
  </r>
  <r>
    <x v="4"/>
    <x v="1"/>
    <x v="5"/>
    <x v="1"/>
    <x v="1"/>
    <n v="2782294.4600000121"/>
    <n v="17"/>
    <n v="235"/>
    <n v="0"/>
    <n v="11"/>
    <n v="6"/>
    <n v="0"/>
    <n v="0"/>
  </r>
  <r>
    <x v="4"/>
    <x v="1"/>
    <x v="6"/>
    <x v="1"/>
    <x v="1"/>
    <n v="5687346.7299999744"/>
    <n v="22"/>
    <n v="341"/>
    <n v="6"/>
    <n v="7"/>
    <n v="5"/>
    <n v="3"/>
    <n v="1"/>
  </r>
  <r>
    <x v="4"/>
    <x v="1"/>
    <x v="7"/>
    <x v="1"/>
    <x v="1"/>
    <n v="4198535.1700000018"/>
    <n v="17"/>
    <n v="247"/>
    <n v="3"/>
    <n v="3"/>
    <n v="10"/>
    <n v="1"/>
    <n v="0"/>
  </r>
  <r>
    <x v="4"/>
    <x v="1"/>
    <x v="8"/>
    <x v="1"/>
    <x v="1"/>
    <n v="4432022.6899999976"/>
    <n v="16"/>
    <n v="234"/>
    <n v="0"/>
    <n v="0"/>
    <n v="0"/>
    <n v="3"/>
    <n v="13"/>
  </r>
  <r>
    <x v="4"/>
    <x v="1"/>
    <x v="9"/>
    <x v="1"/>
    <x v="1"/>
    <n v="4148316.8900000006"/>
    <n v="14"/>
    <n v="207"/>
    <n v="0"/>
    <n v="0"/>
    <n v="1"/>
    <n v="6"/>
    <n v="7"/>
  </r>
  <r>
    <x v="4"/>
    <x v="1"/>
    <x v="10"/>
    <x v="1"/>
    <x v="1"/>
    <n v="4545611.0000000149"/>
    <n v="19"/>
    <n v="290"/>
    <n v="0"/>
    <n v="1"/>
    <n v="2"/>
    <n v="11"/>
    <n v="5"/>
  </r>
  <r>
    <x v="4"/>
    <x v="1"/>
    <x v="11"/>
    <x v="1"/>
    <x v="1"/>
    <n v="995485.28999999724"/>
    <n v="6"/>
    <n v="69"/>
    <n v="3"/>
    <n v="2"/>
    <n v="1"/>
    <n v="0"/>
    <n v="0"/>
  </r>
  <r>
    <x v="4"/>
    <x v="1"/>
    <x v="12"/>
    <x v="1"/>
    <x v="1"/>
    <n v="5938647.9299999997"/>
    <n v="20"/>
    <n v="287"/>
    <n v="0"/>
    <n v="0"/>
    <n v="1"/>
    <n v="7"/>
    <n v="12"/>
  </r>
  <r>
    <x v="4"/>
    <x v="1"/>
    <x v="13"/>
    <x v="1"/>
    <x v="1"/>
    <n v="942948.89999999665"/>
    <n v="3"/>
    <n v="33"/>
    <n v="0"/>
    <n v="1"/>
    <n v="0"/>
    <n v="2"/>
    <n v="0"/>
  </r>
  <r>
    <x v="4"/>
    <x v="1"/>
    <x v="14"/>
    <x v="1"/>
    <x v="1"/>
    <n v="1784631.1999999955"/>
    <n v="12"/>
    <n v="151"/>
    <n v="2"/>
    <n v="9"/>
    <n v="1"/>
    <n v="0"/>
    <n v="0"/>
  </r>
  <r>
    <x v="4"/>
    <x v="1"/>
    <x v="15"/>
    <x v="1"/>
    <x v="1"/>
    <n v="201931.63999999966"/>
    <n v="3"/>
    <n v="27"/>
    <n v="0"/>
    <n v="0"/>
    <n v="1"/>
    <n v="1"/>
    <n v="1"/>
  </r>
  <r>
    <x v="4"/>
    <x v="1"/>
    <x v="16"/>
    <x v="1"/>
    <x v="1"/>
    <n v="4262987.7499999925"/>
    <n v="22"/>
    <n v="299"/>
    <n v="1"/>
    <n v="4"/>
    <n v="6"/>
    <n v="2"/>
    <n v="9"/>
  </r>
  <r>
    <x v="4"/>
    <x v="1"/>
    <x v="17"/>
    <x v="1"/>
    <x v="1"/>
    <n v="2343999.2399999946"/>
    <n v="13"/>
    <n v="163"/>
    <n v="1"/>
    <n v="1"/>
    <n v="1"/>
    <n v="5"/>
    <n v="5"/>
  </r>
  <r>
    <x v="4"/>
    <x v="1"/>
    <x v="18"/>
    <x v="2"/>
    <x v="2"/>
    <n v="515330.06000000145"/>
    <n v="8"/>
    <n v="76"/>
    <n v="0"/>
    <n v="0"/>
    <n v="2"/>
    <n v="6"/>
    <n v="0"/>
  </r>
  <r>
    <x v="4"/>
    <x v="1"/>
    <x v="19"/>
    <x v="3"/>
    <x v="3"/>
    <n v="267126.37000000011"/>
    <n v="3"/>
    <n v="45"/>
    <n v="0"/>
    <n v="0"/>
    <n v="0"/>
    <n v="3"/>
    <n v="0"/>
  </r>
  <r>
    <x v="4"/>
    <x v="1"/>
    <x v="20"/>
    <x v="4"/>
    <x v="4"/>
    <n v="438580.30999999959"/>
    <n v="5"/>
    <n v="54"/>
    <n v="0"/>
    <n v="0"/>
    <n v="0"/>
    <n v="5"/>
    <n v="0"/>
  </r>
  <r>
    <x v="4"/>
    <x v="1"/>
    <x v="21"/>
    <x v="5"/>
    <x v="5"/>
    <n v="983367.45999999903"/>
    <n v="11"/>
    <n v="120"/>
    <n v="1"/>
    <n v="1"/>
    <n v="8"/>
    <n v="1"/>
    <n v="0"/>
  </r>
  <r>
    <x v="4"/>
    <x v="1"/>
    <x v="22"/>
    <x v="6"/>
    <x v="0"/>
    <n v="39074.369999999995"/>
    <n v="1"/>
    <n v="2"/>
    <n v="0"/>
    <n v="0"/>
    <n v="0"/>
    <n v="1"/>
    <n v="0"/>
  </r>
  <r>
    <x v="4"/>
    <x v="1"/>
    <x v="23"/>
    <x v="7"/>
    <x v="5"/>
    <n v="529086.85"/>
    <n v="11"/>
    <n v="73"/>
    <n v="1"/>
    <n v="0"/>
    <n v="6"/>
    <n v="4"/>
    <n v="0"/>
  </r>
  <r>
    <x v="4"/>
    <x v="1"/>
    <x v="24"/>
    <x v="8"/>
    <x v="5"/>
    <n v="3889778.7900000005"/>
    <n v="33"/>
    <n v="426"/>
    <n v="1"/>
    <n v="2"/>
    <n v="11"/>
    <n v="14"/>
    <n v="5"/>
  </r>
  <r>
    <x v="4"/>
    <x v="1"/>
    <x v="25"/>
    <x v="9"/>
    <x v="6"/>
    <n v="3258349.43"/>
    <n v="24"/>
    <n v="311"/>
    <n v="0"/>
    <n v="0"/>
    <n v="3"/>
    <n v="6"/>
    <n v="15"/>
  </r>
  <r>
    <x v="4"/>
    <x v="1"/>
    <x v="26"/>
    <x v="10"/>
    <x v="7"/>
    <n v="2266406.7699999996"/>
    <n v="13"/>
    <n v="195"/>
    <n v="0"/>
    <n v="0"/>
    <n v="0"/>
    <n v="0"/>
    <n v="13"/>
  </r>
  <r>
    <x v="4"/>
    <x v="1"/>
    <x v="27"/>
    <x v="11"/>
    <x v="8"/>
    <n v="691121.08"/>
    <n v="7"/>
    <n v="85"/>
    <n v="1"/>
    <n v="0"/>
    <n v="2"/>
    <n v="2"/>
    <n v="2"/>
  </r>
  <r>
    <x v="4"/>
    <x v="1"/>
    <x v="28"/>
    <x v="12"/>
    <x v="2"/>
    <n v="802780.83999999892"/>
    <n v="10"/>
    <n v="98"/>
    <n v="1"/>
    <n v="0"/>
    <n v="2"/>
    <n v="6"/>
    <n v="1"/>
  </r>
  <r>
    <x v="4"/>
    <x v="1"/>
    <x v="29"/>
    <x v="13"/>
    <x v="9"/>
    <n v="5517602.4700000063"/>
    <n v="30"/>
    <n v="443"/>
    <n v="0"/>
    <n v="2"/>
    <n v="1"/>
    <n v="12"/>
    <n v="15"/>
  </r>
  <r>
    <x v="4"/>
    <x v="1"/>
    <x v="30"/>
    <x v="14"/>
    <x v="4"/>
    <n v="3853106.6200000048"/>
    <n v="19"/>
    <n v="287"/>
    <n v="1"/>
    <n v="3"/>
    <n v="0"/>
    <n v="3"/>
    <n v="12"/>
  </r>
  <r>
    <x v="4"/>
    <x v="1"/>
    <x v="31"/>
    <x v="15"/>
    <x v="9"/>
    <n v="1069152.9900000021"/>
    <n v="9"/>
    <n v="119"/>
    <n v="1"/>
    <n v="0"/>
    <n v="0"/>
    <n v="1"/>
    <n v="7"/>
  </r>
  <r>
    <x v="4"/>
    <x v="1"/>
    <x v="32"/>
    <x v="16"/>
    <x v="10"/>
    <n v="1736361.2899999954"/>
    <n v="11"/>
    <n v="164"/>
    <n v="0"/>
    <n v="0"/>
    <n v="0"/>
    <n v="0"/>
    <n v="11"/>
  </r>
  <r>
    <x v="4"/>
    <x v="1"/>
    <x v="33"/>
    <x v="17"/>
    <x v="0"/>
    <n v="406247.3599999994"/>
    <n v="10"/>
    <n v="61"/>
    <n v="2"/>
    <n v="4"/>
    <n v="2"/>
    <n v="2"/>
    <n v="0"/>
  </r>
  <r>
    <x v="4"/>
    <x v="1"/>
    <x v="34"/>
    <x v="18"/>
    <x v="8"/>
    <n v="3489560.9399999902"/>
    <n v="19"/>
    <n v="259"/>
    <n v="1"/>
    <n v="4"/>
    <n v="1"/>
    <n v="6"/>
    <n v="7"/>
  </r>
  <r>
    <x v="4"/>
    <x v="1"/>
    <x v="35"/>
    <x v="19"/>
    <x v="0"/>
    <n v="286817.45999999996"/>
    <n v="4"/>
    <n v="42"/>
    <n v="0"/>
    <n v="0"/>
    <n v="0"/>
    <n v="4"/>
    <n v="0"/>
  </r>
  <r>
    <x v="4"/>
    <x v="1"/>
    <x v="36"/>
    <x v="20"/>
    <x v="6"/>
    <n v="678549.31999999937"/>
    <n v="8"/>
    <n v="62"/>
    <n v="0"/>
    <n v="0"/>
    <n v="0"/>
    <n v="4"/>
    <n v="4"/>
  </r>
  <r>
    <x v="4"/>
    <x v="1"/>
    <x v="37"/>
    <x v="21"/>
    <x v="3"/>
    <n v="1862102.5199999996"/>
    <n v="12"/>
    <n v="183"/>
    <n v="0"/>
    <n v="1"/>
    <n v="5"/>
    <n v="2"/>
    <n v="4"/>
  </r>
  <r>
    <x v="4"/>
    <x v="1"/>
    <x v="38"/>
    <x v="22"/>
    <x v="11"/>
    <n v="498445.41000000015"/>
    <n v="4"/>
    <n v="54"/>
    <n v="0"/>
    <n v="0"/>
    <n v="0"/>
    <n v="0"/>
    <n v="4"/>
  </r>
  <r>
    <x v="4"/>
    <x v="1"/>
    <x v="39"/>
    <x v="23"/>
    <x v="3"/>
    <n v="6091213.8100000098"/>
    <n v="33"/>
    <n v="487"/>
    <n v="5"/>
    <n v="0"/>
    <n v="11"/>
    <n v="10"/>
    <n v="7"/>
  </r>
  <r>
    <x v="4"/>
    <x v="1"/>
    <x v="40"/>
    <x v="24"/>
    <x v="0"/>
    <n v="257659.41999999993"/>
    <n v="5"/>
    <n v="41"/>
    <n v="0"/>
    <n v="4"/>
    <n v="1"/>
    <n v="0"/>
    <n v="0"/>
  </r>
  <r>
    <x v="4"/>
    <x v="1"/>
    <x v="41"/>
    <x v="25"/>
    <x v="10"/>
    <n v="610601.80000000168"/>
    <n v="6"/>
    <n v="79"/>
    <n v="0"/>
    <n v="0"/>
    <n v="1"/>
    <n v="5"/>
    <n v="0"/>
  </r>
  <r>
    <x v="4"/>
    <x v="1"/>
    <x v="42"/>
    <x v="26"/>
    <x v="12"/>
    <n v="2267144.6799999997"/>
    <n v="19"/>
    <n v="237"/>
    <n v="0"/>
    <n v="4"/>
    <n v="3"/>
    <n v="11"/>
    <n v="1"/>
  </r>
  <r>
    <x v="4"/>
    <x v="1"/>
    <x v="43"/>
    <x v="27"/>
    <x v="3"/>
    <n v="831631.73999999836"/>
    <n v="5"/>
    <n v="78"/>
    <n v="0"/>
    <n v="0"/>
    <n v="0"/>
    <n v="0"/>
    <n v="5"/>
  </r>
  <r>
    <x v="4"/>
    <x v="1"/>
    <x v="44"/>
    <x v="28"/>
    <x v="9"/>
    <n v="1254036.92"/>
    <n v="14"/>
    <n v="166"/>
    <n v="0"/>
    <n v="0"/>
    <n v="3"/>
    <n v="8"/>
    <n v="3"/>
  </r>
  <r>
    <x v="4"/>
    <x v="1"/>
    <x v="45"/>
    <x v="29"/>
    <x v="4"/>
    <n v="4074593.7700000033"/>
    <n v="19"/>
    <n v="295"/>
    <n v="0"/>
    <n v="7"/>
    <n v="4"/>
    <n v="5"/>
    <n v="3"/>
  </r>
  <r>
    <x v="4"/>
    <x v="1"/>
    <x v="46"/>
    <x v="30"/>
    <x v="13"/>
    <n v="2256217.879999999"/>
    <n v="12"/>
    <n v="189"/>
    <n v="0"/>
    <n v="1"/>
    <n v="0"/>
    <n v="10"/>
    <n v="1"/>
  </r>
  <r>
    <x v="4"/>
    <x v="1"/>
    <x v="47"/>
    <x v="31"/>
    <x v="14"/>
    <n v="3662782.0000000224"/>
    <n v="24"/>
    <n v="318"/>
    <n v="1"/>
    <n v="0"/>
    <n v="6"/>
    <n v="13"/>
    <n v="4"/>
  </r>
  <r>
    <x v="4"/>
    <x v="1"/>
    <x v="48"/>
    <x v="32"/>
    <x v="11"/>
    <n v="616904.4000000013"/>
    <n v="5"/>
    <n v="69"/>
    <n v="0"/>
    <n v="0"/>
    <n v="0"/>
    <n v="0"/>
    <n v="5"/>
  </r>
  <r>
    <x v="4"/>
    <x v="1"/>
    <x v="49"/>
    <x v="33"/>
    <x v="9"/>
    <n v="218741.74999999953"/>
    <n v="2"/>
    <n v="23"/>
    <n v="0"/>
    <n v="0"/>
    <n v="0"/>
    <n v="0"/>
    <n v="2"/>
  </r>
  <r>
    <x v="4"/>
    <x v="1"/>
    <x v="50"/>
    <x v="34"/>
    <x v="10"/>
    <n v="4261054.7200000212"/>
    <n v="24"/>
    <n v="335"/>
    <n v="1"/>
    <n v="0"/>
    <n v="1"/>
    <n v="4"/>
    <n v="18"/>
  </r>
  <r>
    <x v="4"/>
    <x v="1"/>
    <x v="51"/>
    <x v="35"/>
    <x v="3"/>
    <n v="2636485.7399999946"/>
    <n v="12"/>
    <n v="158"/>
    <n v="1"/>
    <n v="0"/>
    <n v="0"/>
    <n v="1"/>
    <n v="10"/>
  </r>
  <r>
    <x v="4"/>
    <x v="1"/>
    <x v="52"/>
    <x v="36"/>
    <x v="5"/>
    <n v="902376.39999999851"/>
    <n v="9"/>
    <n v="94"/>
    <n v="4"/>
    <n v="3"/>
    <n v="2"/>
    <n v="0"/>
    <n v="0"/>
  </r>
  <r>
    <x v="4"/>
    <x v="1"/>
    <x v="53"/>
    <x v="37"/>
    <x v="10"/>
    <n v="639241.87000000197"/>
    <n v="7"/>
    <n v="70"/>
    <n v="0"/>
    <n v="0"/>
    <n v="0"/>
    <n v="4"/>
    <n v="3"/>
  </r>
  <r>
    <x v="4"/>
    <x v="1"/>
    <x v="54"/>
    <x v="38"/>
    <x v="11"/>
    <n v="4825620.0400000066"/>
    <n v="26"/>
    <n v="386"/>
    <n v="0"/>
    <n v="1"/>
    <n v="1"/>
    <n v="4"/>
    <n v="20"/>
  </r>
  <r>
    <x v="4"/>
    <x v="1"/>
    <x v="55"/>
    <x v="39"/>
    <x v="10"/>
    <n v="563168.39000000153"/>
    <n v="7"/>
    <n v="93"/>
    <n v="0"/>
    <n v="0"/>
    <n v="0"/>
    <n v="3"/>
    <n v="4"/>
  </r>
  <r>
    <x v="4"/>
    <x v="1"/>
    <x v="56"/>
    <x v="40"/>
    <x v="0"/>
    <n v="825901.93999999948"/>
    <n v="10"/>
    <n v="82"/>
    <n v="8"/>
    <n v="2"/>
    <n v="0"/>
    <n v="0"/>
    <n v="0"/>
  </r>
  <r>
    <x v="4"/>
    <x v="1"/>
    <x v="57"/>
    <x v="41"/>
    <x v="8"/>
    <n v="669293.41999999527"/>
    <n v="19"/>
    <n v="102"/>
    <n v="1"/>
    <n v="8"/>
    <n v="3"/>
    <n v="6"/>
    <n v="1"/>
  </r>
  <r>
    <x v="4"/>
    <x v="1"/>
    <x v="58"/>
    <x v="42"/>
    <x v="14"/>
    <n v="1171625.5999999978"/>
    <n v="10"/>
    <n v="118"/>
    <n v="0"/>
    <n v="0"/>
    <n v="0"/>
    <n v="4"/>
    <n v="6"/>
  </r>
  <r>
    <x v="4"/>
    <x v="1"/>
    <x v="59"/>
    <x v="43"/>
    <x v="9"/>
    <n v="1723077.8500000052"/>
    <n v="12"/>
    <n v="178"/>
    <n v="0"/>
    <n v="0"/>
    <n v="0"/>
    <n v="1"/>
    <n v="11"/>
  </r>
  <r>
    <x v="4"/>
    <x v="1"/>
    <x v="60"/>
    <x v="44"/>
    <x v="3"/>
    <n v="383071.93999999948"/>
    <n v="6"/>
    <n v="65"/>
    <n v="0"/>
    <n v="0"/>
    <n v="4"/>
    <n v="0"/>
    <n v="2"/>
  </r>
  <r>
    <x v="4"/>
    <x v="1"/>
    <x v="61"/>
    <x v="45"/>
    <x v="14"/>
    <n v="342404.06000000006"/>
    <n v="3"/>
    <n v="36"/>
    <n v="0"/>
    <n v="0"/>
    <n v="0"/>
    <n v="3"/>
    <n v="0"/>
  </r>
  <r>
    <x v="4"/>
    <x v="1"/>
    <x v="62"/>
    <x v="46"/>
    <x v="10"/>
    <n v="898497.04999999516"/>
    <n v="11"/>
    <n v="119"/>
    <n v="0"/>
    <n v="0"/>
    <n v="1"/>
    <n v="2"/>
    <n v="8"/>
  </r>
  <r>
    <x v="4"/>
    <x v="1"/>
    <x v="63"/>
    <x v="47"/>
    <x v="15"/>
    <n v="1808195.5300000012"/>
    <n v="14"/>
    <n v="161"/>
    <n v="2"/>
    <n v="1"/>
    <n v="4"/>
    <n v="6"/>
    <n v="1"/>
  </r>
  <r>
    <x v="4"/>
    <x v="1"/>
    <x v="64"/>
    <x v="48"/>
    <x v="9"/>
    <n v="2108603.3999999948"/>
    <n v="14"/>
    <n v="188"/>
    <n v="0"/>
    <n v="0"/>
    <n v="0"/>
    <n v="1"/>
    <n v="13"/>
  </r>
  <r>
    <x v="4"/>
    <x v="1"/>
    <x v="65"/>
    <x v="49"/>
    <x v="11"/>
    <n v="7658813.2399999946"/>
    <n v="38"/>
    <n v="541"/>
    <n v="1"/>
    <n v="2"/>
    <n v="9"/>
    <n v="17"/>
    <n v="9"/>
  </r>
  <r>
    <x v="4"/>
    <x v="1"/>
    <x v="66"/>
    <x v="50"/>
    <x v="9"/>
    <n v="2590629.6500000022"/>
    <n v="21"/>
    <n v="259"/>
    <n v="1"/>
    <n v="0"/>
    <n v="3"/>
    <n v="10"/>
    <n v="7"/>
  </r>
  <r>
    <x v="4"/>
    <x v="1"/>
    <x v="67"/>
    <x v="51"/>
    <x v="0"/>
    <n v="2271840.5599999949"/>
    <n v="18"/>
    <n v="213"/>
    <n v="0"/>
    <n v="2"/>
    <n v="6"/>
    <n v="10"/>
    <n v="0"/>
  </r>
  <r>
    <x v="4"/>
    <x v="1"/>
    <x v="68"/>
    <x v="52"/>
    <x v="3"/>
    <n v="2257639.1400000006"/>
    <n v="11"/>
    <n v="157"/>
    <n v="0"/>
    <n v="1"/>
    <n v="0"/>
    <n v="3"/>
    <n v="7"/>
  </r>
  <r>
    <x v="4"/>
    <x v="1"/>
    <x v="69"/>
    <x v="53"/>
    <x v="9"/>
    <n v="2000569.9400000125"/>
    <n v="20"/>
    <n v="239"/>
    <n v="1"/>
    <n v="2"/>
    <n v="3"/>
    <n v="4"/>
    <n v="10"/>
  </r>
  <r>
    <x v="4"/>
    <x v="1"/>
    <x v="70"/>
    <x v="54"/>
    <x v="0"/>
    <n v="1747092.4200000018"/>
    <n v="13"/>
    <n v="156"/>
    <n v="1"/>
    <n v="1"/>
    <n v="5"/>
    <n v="6"/>
    <n v="0"/>
  </r>
  <r>
    <x v="4"/>
    <x v="1"/>
    <x v="71"/>
    <x v="55"/>
    <x v="0"/>
    <n v="264436.45000000019"/>
    <n v="4"/>
    <n v="25"/>
    <n v="0"/>
    <n v="0"/>
    <n v="0"/>
    <n v="0"/>
    <n v="4"/>
  </r>
  <r>
    <x v="4"/>
    <x v="1"/>
    <x v="72"/>
    <x v="56"/>
    <x v="9"/>
    <n v="1866212.4100000039"/>
    <n v="15"/>
    <n v="225"/>
    <n v="0"/>
    <n v="1"/>
    <n v="2"/>
    <n v="12"/>
    <n v="0"/>
  </r>
  <r>
    <x v="4"/>
    <x v="1"/>
    <x v="73"/>
    <x v="57"/>
    <x v="4"/>
    <n v="648278.01000000071"/>
    <n v="4"/>
    <n v="58"/>
    <n v="0"/>
    <n v="1"/>
    <n v="0"/>
    <n v="1"/>
    <n v="2"/>
  </r>
  <r>
    <x v="4"/>
    <x v="1"/>
    <x v="74"/>
    <x v="58"/>
    <x v="0"/>
    <n v="890869.27999999747"/>
    <n v="12"/>
    <n v="115"/>
    <n v="1"/>
    <n v="2"/>
    <n v="1"/>
    <n v="8"/>
    <n v="0"/>
  </r>
  <r>
    <x v="4"/>
    <x v="1"/>
    <x v="75"/>
    <x v="59"/>
    <x v="9"/>
    <n v="494535.65999999922"/>
    <n v="5"/>
    <n v="63"/>
    <n v="0"/>
    <n v="0"/>
    <n v="0"/>
    <n v="1"/>
    <n v="4"/>
  </r>
  <r>
    <x v="4"/>
    <x v="1"/>
    <x v="76"/>
    <x v="60"/>
    <x v="10"/>
    <n v="2364229.4199999943"/>
    <n v="16"/>
    <n v="232"/>
    <n v="0"/>
    <n v="0"/>
    <n v="1"/>
    <n v="0"/>
    <n v="15"/>
  </r>
  <r>
    <x v="4"/>
    <x v="1"/>
    <x v="77"/>
    <x v="61"/>
    <x v="3"/>
    <n v="8713356.0900000185"/>
    <n v="43"/>
    <n v="678"/>
    <n v="3"/>
    <n v="4"/>
    <n v="12"/>
    <n v="24"/>
    <n v="0"/>
  </r>
  <r>
    <x v="4"/>
    <x v="1"/>
    <x v="78"/>
    <x v="62"/>
    <x v="11"/>
    <n v="1225968.7500000037"/>
    <n v="15"/>
    <n v="182"/>
    <n v="0"/>
    <n v="1"/>
    <n v="6"/>
    <n v="3"/>
    <n v="5"/>
  </r>
  <r>
    <x v="4"/>
    <x v="1"/>
    <x v="79"/>
    <x v="63"/>
    <x v="2"/>
    <n v="387932.12000000104"/>
    <n v="7"/>
    <n v="60"/>
    <n v="0"/>
    <n v="1"/>
    <n v="0"/>
    <n v="6"/>
    <n v="0"/>
  </r>
  <r>
    <x v="4"/>
    <x v="1"/>
    <x v="80"/>
    <x v="64"/>
    <x v="11"/>
    <n v="2046820.8299999982"/>
    <n v="12"/>
    <n v="173"/>
    <n v="0"/>
    <n v="1"/>
    <n v="0"/>
    <n v="0"/>
    <n v="11"/>
  </r>
  <r>
    <x v="4"/>
    <x v="1"/>
    <x v="81"/>
    <x v="65"/>
    <x v="6"/>
    <n v="3425451.07"/>
    <n v="21"/>
    <n v="291"/>
    <n v="0"/>
    <n v="1"/>
    <n v="2"/>
    <n v="6"/>
    <n v="12"/>
  </r>
  <r>
    <x v="4"/>
    <x v="1"/>
    <x v="82"/>
    <x v="1"/>
    <x v="1"/>
    <n v="1379004.9300000016"/>
    <n v="11"/>
    <n v="139"/>
    <n v="0"/>
    <n v="4"/>
    <n v="3"/>
    <n v="1"/>
    <n v="3"/>
  </r>
  <r>
    <x v="4"/>
    <x v="1"/>
    <x v="83"/>
    <x v="1"/>
    <x v="1"/>
    <n v="1532396.9799999986"/>
    <n v="8"/>
    <n v="102"/>
    <n v="1"/>
    <n v="0"/>
    <n v="1"/>
    <n v="6"/>
    <n v="0"/>
  </r>
  <r>
    <x v="4"/>
    <x v="1"/>
    <x v="85"/>
    <x v="1"/>
    <x v="1"/>
    <n v="3177876.900000006"/>
    <n v="13"/>
    <n v="216"/>
    <n v="0"/>
    <n v="1"/>
    <n v="2"/>
    <n v="1"/>
    <n v="9"/>
  </r>
  <r>
    <x v="4"/>
    <x v="1"/>
    <x v="84"/>
    <x v="66"/>
    <x v="0"/>
    <n v="17903885.639999956"/>
    <n v="90"/>
    <n v="1356"/>
    <n v="8"/>
    <n v="16"/>
    <n v="21"/>
    <n v="39"/>
    <n v="6"/>
  </r>
  <r>
    <x v="5"/>
    <x v="1"/>
    <x v="0"/>
    <x v="0"/>
    <x v="0"/>
    <n v="1525648.0600000005"/>
    <n v="12"/>
    <n v="135"/>
    <n v="3"/>
    <n v="2"/>
    <n v="3"/>
    <n v="4"/>
    <n v="0"/>
  </r>
  <r>
    <x v="5"/>
    <x v="1"/>
    <x v="1"/>
    <x v="1"/>
    <x v="1"/>
    <n v="3658776.6800000072"/>
    <n v="13"/>
    <n v="167"/>
    <n v="3"/>
    <n v="9"/>
    <n v="1"/>
    <n v="0"/>
    <n v="0"/>
  </r>
  <r>
    <x v="5"/>
    <x v="1"/>
    <x v="2"/>
    <x v="1"/>
    <x v="1"/>
    <n v="1181280.2900000028"/>
    <n v="7"/>
    <n v="117"/>
    <n v="2"/>
    <n v="5"/>
    <n v="0"/>
    <n v="0"/>
    <n v="0"/>
  </r>
  <r>
    <x v="5"/>
    <x v="1"/>
    <x v="3"/>
    <x v="1"/>
    <x v="1"/>
    <n v="2488665.9999999963"/>
    <n v="15"/>
    <n v="214"/>
    <n v="1"/>
    <n v="3"/>
    <n v="4"/>
    <n v="3"/>
    <n v="4"/>
  </r>
  <r>
    <x v="5"/>
    <x v="1"/>
    <x v="4"/>
    <x v="1"/>
    <x v="1"/>
    <n v="5772164.1399999857"/>
    <n v="16"/>
    <n v="251"/>
    <n v="2"/>
    <n v="0"/>
    <n v="5"/>
    <n v="2"/>
    <n v="7"/>
  </r>
  <r>
    <x v="5"/>
    <x v="1"/>
    <x v="5"/>
    <x v="1"/>
    <x v="1"/>
    <n v="2866778.4400000013"/>
    <n v="17"/>
    <n v="235"/>
    <n v="0"/>
    <n v="11"/>
    <n v="6"/>
    <n v="0"/>
    <n v="0"/>
  </r>
  <r>
    <x v="5"/>
    <x v="1"/>
    <x v="6"/>
    <x v="1"/>
    <x v="1"/>
    <n v="6166231.9899999723"/>
    <n v="22"/>
    <n v="332"/>
    <n v="6"/>
    <n v="7"/>
    <n v="5"/>
    <n v="3"/>
    <n v="1"/>
  </r>
  <r>
    <x v="5"/>
    <x v="1"/>
    <x v="7"/>
    <x v="1"/>
    <x v="1"/>
    <n v="4566634.9000000134"/>
    <n v="17"/>
    <n v="246"/>
    <n v="3"/>
    <n v="3"/>
    <n v="10"/>
    <n v="1"/>
    <n v="0"/>
  </r>
  <r>
    <x v="5"/>
    <x v="1"/>
    <x v="8"/>
    <x v="1"/>
    <x v="1"/>
    <n v="5021365.799999997"/>
    <n v="16"/>
    <n v="234"/>
    <n v="0"/>
    <n v="0"/>
    <n v="0"/>
    <n v="3"/>
    <n v="13"/>
  </r>
  <r>
    <x v="5"/>
    <x v="1"/>
    <x v="9"/>
    <x v="1"/>
    <x v="1"/>
    <n v="4797713.6900000051"/>
    <n v="14"/>
    <n v="207"/>
    <n v="0"/>
    <n v="0"/>
    <n v="1"/>
    <n v="6"/>
    <n v="7"/>
  </r>
  <r>
    <x v="5"/>
    <x v="1"/>
    <x v="10"/>
    <x v="1"/>
    <x v="1"/>
    <n v="4978896.8400000036"/>
    <n v="19"/>
    <n v="290"/>
    <n v="0"/>
    <n v="1"/>
    <n v="2"/>
    <n v="11"/>
    <n v="5"/>
  </r>
  <r>
    <x v="5"/>
    <x v="1"/>
    <x v="11"/>
    <x v="1"/>
    <x v="1"/>
    <n v="1075871.1399999969"/>
    <n v="6"/>
    <n v="69"/>
    <n v="3"/>
    <n v="2"/>
    <n v="1"/>
    <n v="0"/>
    <n v="0"/>
  </r>
  <r>
    <x v="5"/>
    <x v="1"/>
    <x v="12"/>
    <x v="1"/>
    <x v="1"/>
    <n v="6567104.4200000018"/>
    <n v="20"/>
    <n v="287"/>
    <n v="0"/>
    <n v="0"/>
    <n v="1"/>
    <n v="7"/>
    <n v="12"/>
  </r>
  <r>
    <x v="5"/>
    <x v="1"/>
    <x v="13"/>
    <x v="1"/>
    <x v="1"/>
    <n v="1116405.6000000015"/>
    <n v="3"/>
    <n v="33"/>
    <n v="0"/>
    <n v="1"/>
    <n v="0"/>
    <n v="2"/>
    <n v="0"/>
  </r>
  <r>
    <x v="5"/>
    <x v="1"/>
    <x v="14"/>
    <x v="1"/>
    <x v="1"/>
    <n v="1971658.9000000171"/>
    <n v="11"/>
    <n v="142"/>
    <n v="2"/>
    <n v="8"/>
    <n v="1"/>
    <n v="0"/>
    <n v="0"/>
  </r>
  <r>
    <x v="5"/>
    <x v="1"/>
    <x v="15"/>
    <x v="1"/>
    <x v="1"/>
    <n v="210398.29999999981"/>
    <n v="2"/>
    <n v="18"/>
    <n v="0"/>
    <n v="0"/>
    <n v="1"/>
    <n v="1"/>
    <n v="0"/>
  </r>
  <r>
    <x v="5"/>
    <x v="1"/>
    <x v="16"/>
    <x v="1"/>
    <x v="1"/>
    <n v="4546575.6199999973"/>
    <n v="21"/>
    <n v="289"/>
    <n v="1"/>
    <n v="4"/>
    <n v="6"/>
    <n v="2"/>
    <n v="8"/>
  </r>
  <r>
    <x v="5"/>
    <x v="1"/>
    <x v="17"/>
    <x v="1"/>
    <x v="1"/>
    <n v="2579247.5199999958"/>
    <n v="13"/>
    <n v="163"/>
    <n v="1"/>
    <n v="1"/>
    <n v="1"/>
    <n v="5"/>
    <n v="5"/>
  </r>
  <r>
    <x v="5"/>
    <x v="1"/>
    <x v="18"/>
    <x v="2"/>
    <x v="2"/>
    <n v="491933.30999999959"/>
    <n v="8"/>
    <n v="76"/>
    <n v="0"/>
    <n v="0"/>
    <n v="2"/>
    <n v="6"/>
    <n v="0"/>
  </r>
  <r>
    <x v="5"/>
    <x v="1"/>
    <x v="19"/>
    <x v="3"/>
    <x v="3"/>
    <n v="334308.83000000054"/>
    <n v="3"/>
    <n v="45"/>
    <n v="0"/>
    <n v="0"/>
    <n v="0"/>
    <n v="3"/>
    <n v="0"/>
  </r>
  <r>
    <x v="5"/>
    <x v="1"/>
    <x v="20"/>
    <x v="4"/>
    <x v="4"/>
    <n v="481726.93999999762"/>
    <n v="5"/>
    <n v="54"/>
    <n v="0"/>
    <n v="0"/>
    <n v="0"/>
    <n v="5"/>
    <n v="0"/>
  </r>
  <r>
    <x v="5"/>
    <x v="1"/>
    <x v="21"/>
    <x v="5"/>
    <x v="5"/>
    <n v="867482.51999999769"/>
    <n v="12"/>
    <n v="133"/>
    <n v="1"/>
    <n v="1"/>
    <n v="9"/>
    <n v="1"/>
    <n v="0"/>
  </r>
  <r>
    <x v="5"/>
    <x v="1"/>
    <x v="22"/>
    <x v="6"/>
    <x v="0"/>
    <n v="41902.820000000007"/>
    <n v="1"/>
    <n v="2"/>
    <n v="0"/>
    <n v="0"/>
    <n v="0"/>
    <n v="1"/>
    <n v="0"/>
  </r>
  <r>
    <x v="5"/>
    <x v="1"/>
    <x v="23"/>
    <x v="7"/>
    <x v="5"/>
    <n v="565201.2699999999"/>
    <n v="11"/>
    <n v="74"/>
    <n v="1"/>
    <n v="0"/>
    <n v="6"/>
    <n v="4"/>
    <n v="0"/>
  </r>
  <r>
    <x v="5"/>
    <x v="1"/>
    <x v="24"/>
    <x v="8"/>
    <x v="5"/>
    <n v="4303465.9800000014"/>
    <n v="33"/>
    <n v="426"/>
    <n v="1"/>
    <n v="2"/>
    <n v="11"/>
    <n v="14"/>
    <n v="5"/>
  </r>
  <r>
    <x v="5"/>
    <x v="1"/>
    <x v="25"/>
    <x v="9"/>
    <x v="6"/>
    <n v="3431219.5600000024"/>
    <n v="24"/>
    <n v="311"/>
    <n v="0"/>
    <n v="0"/>
    <n v="3"/>
    <n v="6"/>
    <n v="15"/>
  </r>
  <r>
    <x v="5"/>
    <x v="1"/>
    <x v="26"/>
    <x v="10"/>
    <x v="7"/>
    <n v="2607518.0100000016"/>
    <n v="13"/>
    <n v="195"/>
    <n v="0"/>
    <n v="0"/>
    <n v="0"/>
    <n v="0"/>
    <n v="13"/>
  </r>
  <r>
    <x v="5"/>
    <x v="1"/>
    <x v="27"/>
    <x v="11"/>
    <x v="8"/>
    <n v="706467.83999999985"/>
    <n v="7"/>
    <n v="85"/>
    <n v="1"/>
    <n v="0"/>
    <n v="2"/>
    <n v="2"/>
    <n v="2"/>
  </r>
  <r>
    <x v="5"/>
    <x v="1"/>
    <x v="28"/>
    <x v="12"/>
    <x v="2"/>
    <n v="820997.40000000037"/>
    <n v="9"/>
    <n v="95"/>
    <n v="1"/>
    <n v="0"/>
    <n v="2"/>
    <n v="5"/>
    <n v="1"/>
  </r>
  <r>
    <x v="5"/>
    <x v="1"/>
    <x v="29"/>
    <x v="13"/>
    <x v="9"/>
    <n v="6090349.8799999431"/>
    <n v="30"/>
    <n v="443"/>
    <n v="0"/>
    <n v="2"/>
    <n v="1"/>
    <n v="12"/>
    <n v="15"/>
  </r>
  <r>
    <x v="5"/>
    <x v="1"/>
    <x v="30"/>
    <x v="14"/>
    <x v="4"/>
    <n v="4322232.5700000152"/>
    <n v="19"/>
    <n v="287"/>
    <n v="1"/>
    <n v="3"/>
    <n v="0"/>
    <n v="3"/>
    <n v="12"/>
  </r>
  <r>
    <x v="5"/>
    <x v="1"/>
    <x v="31"/>
    <x v="15"/>
    <x v="9"/>
    <n v="1134355.9200000074"/>
    <n v="9"/>
    <n v="119"/>
    <n v="1"/>
    <n v="0"/>
    <n v="0"/>
    <n v="1"/>
    <n v="7"/>
  </r>
  <r>
    <x v="5"/>
    <x v="1"/>
    <x v="32"/>
    <x v="16"/>
    <x v="10"/>
    <n v="1935905.2399999984"/>
    <n v="11"/>
    <n v="164"/>
    <n v="0"/>
    <n v="0"/>
    <n v="0"/>
    <n v="0"/>
    <n v="11"/>
  </r>
  <r>
    <x v="5"/>
    <x v="1"/>
    <x v="33"/>
    <x v="17"/>
    <x v="0"/>
    <n v="401507.99000000115"/>
    <n v="10"/>
    <n v="61"/>
    <n v="2"/>
    <n v="4"/>
    <n v="2"/>
    <n v="2"/>
    <n v="0"/>
  </r>
  <r>
    <x v="5"/>
    <x v="1"/>
    <x v="34"/>
    <x v="18"/>
    <x v="8"/>
    <n v="3685216.3000000045"/>
    <n v="19"/>
    <n v="261"/>
    <n v="1"/>
    <n v="4"/>
    <n v="1"/>
    <n v="6"/>
    <n v="7"/>
  </r>
  <r>
    <x v="5"/>
    <x v="1"/>
    <x v="35"/>
    <x v="19"/>
    <x v="0"/>
    <n v="260373.95999999996"/>
    <n v="4"/>
    <n v="42"/>
    <n v="0"/>
    <n v="0"/>
    <n v="0"/>
    <n v="4"/>
    <n v="0"/>
  </r>
  <r>
    <x v="5"/>
    <x v="1"/>
    <x v="36"/>
    <x v="20"/>
    <x v="6"/>
    <n v="684081.51000000071"/>
    <n v="8"/>
    <n v="65"/>
    <n v="0"/>
    <n v="0"/>
    <n v="0"/>
    <n v="4"/>
    <n v="4"/>
  </r>
  <r>
    <x v="5"/>
    <x v="1"/>
    <x v="37"/>
    <x v="21"/>
    <x v="3"/>
    <n v="1961186.8999999985"/>
    <n v="12"/>
    <n v="183"/>
    <n v="0"/>
    <n v="1"/>
    <n v="5"/>
    <n v="2"/>
    <n v="4"/>
  </r>
  <r>
    <x v="5"/>
    <x v="1"/>
    <x v="38"/>
    <x v="22"/>
    <x v="11"/>
    <n v="606340.07999999914"/>
    <n v="4"/>
    <n v="54"/>
    <n v="0"/>
    <n v="0"/>
    <n v="0"/>
    <n v="0"/>
    <n v="4"/>
  </r>
  <r>
    <x v="5"/>
    <x v="1"/>
    <x v="39"/>
    <x v="23"/>
    <x v="3"/>
    <n v="6516550.0600000098"/>
    <n v="33"/>
    <n v="487"/>
    <n v="5"/>
    <n v="0"/>
    <n v="11"/>
    <n v="10"/>
    <n v="7"/>
  </r>
  <r>
    <x v="5"/>
    <x v="1"/>
    <x v="40"/>
    <x v="24"/>
    <x v="0"/>
    <n v="197931.61000000034"/>
    <n v="5"/>
    <n v="41"/>
    <n v="0"/>
    <n v="4"/>
    <n v="1"/>
    <n v="0"/>
    <n v="0"/>
  </r>
  <r>
    <x v="5"/>
    <x v="1"/>
    <x v="41"/>
    <x v="25"/>
    <x v="10"/>
    <n v="684665.74000000022"/>
    <n v="6"/>
    <n v="79"/>
    <n v="0"/>
    <n v="0"/>
    <n v="1"/>
    <n v="5"/>
    <n v="0"/>
  </r>
  <r>
    <x v="5"/>
    <x v="1"/>
    <x v="42"/>
    <x v="26"/>
    <x v="12"/>
    <n v="2315498.9499999918"/>
    <n v="19"/>
    <n v="237"/>
    <n v="0"/>
    <n v="4"/>
    <n v="3"/>
    <n v="11"/>
    <n v="1"/>
  </r>
  <r>
    <x v="5"/>
    <x v="1"/>
    <x v="43"/>
    <x v="27"/>
    <x v="3"/>
    <n v="915902.59999999963"/>
    <n v="5"/>
    <n v="78"/>
    <n v="0"/>
    <n v="0"/>
    <n v="0"/>
    <n v="0"/>
    <n v="5"/>
  </r>
  <r>
    <x v="5"/>
    <x v="1"/>
    <x v="44"/>
    <x v="28"/>
    <x v="9"/>
    <n v="1378518.9499999993"/>
    <n v="14"/>
    <n v="166"/>
    <n v="0"/>
    <n v="0"/>
    <n v="3"/>
    <n v="8"/>
    <n v="3"/>
  </r>
  <r>
    <x v="5"/>
    <x v="1"/>
    <x v="45"/>
    <x v="29"/>
    <x v="4"/>
    <n v="4353556.1400000006"/>
    <n v="20"/>
    <n v="304"/>
    <n v="0"/>
    <n v="7"/>
    <n v="4"/>
    <n v="5"/>
    <n v="4"/>
  </r>
  <r>
    <x v="5"/>
    <x v="1"/>
    <x v="46"/>
    <x v="30"/>
    <x v="13"/>
    <n v="2277625.5299999975"/>
    <n v="13"/>
    <n v="198"/>
    <n v="0"/>
    <n v="1"/>
    <n v="0"/>
    <n v="11"/>
    <n v="1"/>
  </r>
  <r>
    <x v="5"/>
    <x v="1"/>
    <x v="47"/>
    <x v="31"/>
    <x v="14"/>
    <n v="4086276.7800000012"/>
    <n v="25"/>
    <n v="327"/>
    <n v="1"/>
    <n v="0"/>
    <n v="6"/>
    <n v="14"/>
    <n v="4"/>
  </r>
  <r>
    <x v="5"/>
    <x v="1"/>
    <x v="48"/>
    <x v="32"/>
    <x v="11"/>
    <n v="779972.50999999978"/>
    <n v="5"/>
    <n v="69"/>
    <n v="0"/>
    <n v="0"/>
    <n v="0"/>
    <n v="0"/>
    <n v="5"/>
  </r>
  <r>
    <x v="5"/>
    <x v="1"/>
    <x v="49"/>
    <x v="33"/>
    <x v="9"/>
    <n v="214658.1799999997"/>
    <n v="2"/>
    <n v="23"/>
    <n v="0"/>
    <n v="0"/>
    <n v="0"/>
    <n v="0"/>
    <n v="2"/>
  </r>
  <r>
    <x v="5"/>
    <x v="1"/>
    <x v="50"/>
    <x v="34"/>
    <x v="10"/>
    <n v="4815017.1399999931"/>
    <n v="25"/>
    <n v="345"/>
    <n v="1"/>
    <n v="0"/>
    <n v="2"/>
    <n v="4"/>
    <n v="18"/>
  </r>
  <r>
    <x v="5"/>
    <x v="1"/>
    <x v="51"/>
    <x v="35"/>
    <x v="3"/>
    <n v="2785625.8400000036"/>
    <n v="12"/>
    <n v="158"/>
    <n v="1"/>
    <n v="0"/>
    <n v="0"/>
    <n v="1"/>
    <n v="10"/>
  </r>
  <r>
    <x v="5"/>
    <x v="1"/>
    <x v="52"/>
    <x v="36"/>
    <x v="5"/>
    <n v="826471.46999999881"/>
    <n v="10"/>
    <n v="103"/>
    <n v="5"/>
    <n v="3"/>
    <n v="2"/>
    <n v="0"/>
    <n v="0"/>
  </r>
  <r>
    <x v="5"/>
    <x v="1"/>
    <x v="53"/>
    <x v="37"/>
    <x v="10"/>
    <n v="641376.5"/>
    <n v="7"/>
    <n v="70"/>
    <n v="0"/>
    <n v="0"/>
    <n v="0"/>
    <n v="4"/>
    <n v="3"/>
  </r>
  <r>
    <x v="5"/>
    <x v="1"/>
    <x v="54"/>
    <x v="38"/>
    <x v="11"/>
    <n v="5509095.3600000069"/>
    <n v="26"/>
    <n v="382"/>
    <n v="0"/>
    <n v="1"/>
    <n v="1"/>
    <n v="4"/>
    <n v="20"/>
  </r>
  <r>
    <x v="5"/>
    <x v="1"/>
    <x v="55"/>
    <x v="39"/>
    <x v="10"/>
    <n v="615793.12999999989"/>
    <n v="7"/>
    <n v="85"/>
    <n v="0"/>
    <n v="0"/>
    <n v="0"/>
    <n v="3"/>
    <n v="4"/>
  </r>
  <r>
    <x v="5"/>
    <x v="1"/>
    <x v="56"/>
    <x v="40"/>
    <x v="0"/>
    <n v="903294.15999999829"/>
    <n v="10"/>
    <n v="82"/>
    <n v="8"/>
    <n v="2"/>
    <n v="0"/>
    <n v="0"/>
    <n v="0"/>
  </r>
  <r>
    <x v="5"/>
    <x v="1"/>
    <x v="57"/>
    <x v="41"/>
    <x v="8"/>
    <n v="642239.58000000007"/>
    <n v="19"/>
    <n v="102"/>
    <n v="1"/>
    <n v="8"/>
    <n v="3"/>
    <n v="6"/>
    <n v="1"/>
  </r>
  <r>
    <x v="5"/>
    <x v="1"/>
    <x v="58"/>
    <x v="42"/>
    <x v="14"/>
    <n v="1162364.8499999996"/>
    <n v="10"/>
    <n v="114"/>
    <n v="0"/>
    <n v="0"/>
    <n v="0"/>
    <n v="4"/>
    <n v="6"/>
  </r>
  <r>
    <x v="5"/>
    <x v="1"/>
    <x v="59"/>
    <x v="43"/>
    <x v="9"/>
    <n v="1891230.3399999961"/>
    <n v="12"/>
    <n v="178"/>
    <n v="0"/>
    <n v="0"/>
    <n v="0"/>
    <n v="1"/>
    <n v="11"/>
  </r>
  <r>
    <x v="5"/>
    <x v="1"/>
    <x v="60"/>
    <x v="44"/>
    <x v="3"/>
    <n v="365933.62999999989"/>
    <n v="6"/>
    <n v="65"/>
    <n v="0"/>
    <n v="0"/>
    <n v="4"/>
    <n v="0"/>
    <n v="2"/>
  </r>
  <r>
    <x v="5"/>
    <x v="1"/>
    <x v="61"/>
    <x v="45"/>
    <x v="14"/>
    <n v="339539.77000000048"/>
    <n v="3"/>
    <n v="36"/>
    <n v="0"/>
    <n v="0"/>
    <n v="0"/>
    <n v="3"/>
    <n v="0"/>
  </r>
  <r>
    <x v="5"/>
    <x v="1"/>
    <x v="62"/>
    <x v="46"/>
    <x v="10"/>
    <n v="992185.81000000017"/>
    <n v="12"/>
    <n v="128"/>
    <n v="0"/>
    <n v="0"/>
    <n v="1"/>
    <n v="3"/>
    <n v="8"/>
  </r>
  <r>
    <x v="5"/>
    <x v="1"/>
    <x v="63"/>
    <x v="47"/>
    <x v="15"/>
    <n v="1884318.7099999934"/>
    <n v="14"/>
    <n v="161"/>
    <n v="2"/>
    <n v="1"/>
    <n v="4"/>
    <n v="6"/>
    <n v="1"/>
  </r>
  <r>
    <x v="5"/>
    <x v="1"/>
    <x v="64"/>
    <x v="48"/>
    <x v="9"/>
    <n v="2137403.1200000122"/>
    <n v="13"/>
    <n v="177"/>
    <n v="0"/>
    <n v="0"/>
    <n v="0"/>
    <n v="1"/>
    <n v="12"/>
  </r>
  <r>
    <x v="5"/>
    <x v="1"/>
    <x v="65"/>
    <x v="49"/>
    <x v="11"/>
    <n v="8026361.0099999998"/>
    <n v="38"/>
    <n v="544"/>
    <n v="1"/>
    <n v="2"/>
    <n v="9"/>
    <n v="16"/>
    <n v="10"/>
  </r>
  <r>
    <x v="5"/>
    <x v="1"/>
    <x v="66"/>
    <x v="50"/>
    <x v="9"/>
    <n v="2440960.2600000016"/>
    <n v="21"/>
    <n v="259"/>
    <n v="1"/>
    <n v="0"/>
    <n v="3"/>
    <n v="10"/>
    <n v="7"/>
  </r>
  <r>
    <x v="5"/>
    <x v="1"/>
    <x v="67"/>
    <x v="51"/>
    <x v="0"/>
    <n v="2474797.9300000221"/>
    <n v="18"/>
    <n v="213"/>
    <n v="0"/>
    <n v="2"/>
    <n v="6"/>
    <n v="10"/>
    <n v="0"/>
  </r>
  <r>
    <x v="5"/>
    <x v="1"/>
    <x v="68"/>
    <x v="52"/>
    <x v="3"/>
    <n v="2403440.9500000104"/>
    <n v="11"/>
    <n v="157"/>
    <n v="0"/>
    <n v="1"/>
    <n v="0"/>
    <n v="3"/>
    <n v="7"/>
  </r>
  <r>
    <x v="5"/>
    <x v="1"/>
    <x v="69"/>
    <x v="53"/>
    <x v="9"/>
    <n v="2190745.020000007"/>
    <n v="20"/>
    <n v="257"/>
    <n v="1"/>
    <n v="2"/>
    <n v="3"/>
    <n v="4"/>
    <n v="10"/>
  </r>
  <r>
    <x v="5"/>
    <x v="1"/>
    <x v="70"/>
    <x v="54"/>
    <x v="0"/>
    <n v="1877154.7699999958"/>
    <n v="13"/>
    <n v="156"/>
    <n v="1"/>
    <n v="1"/>
    <n v="5"/>
    <n v="6"/>
    <n v="0"/>
  </r>
  <r>
    <x v="5"/>
    <x v="1"/>
    <x v="71"/>
    <x v="55"/>
    <x v="0"/>
    <n v="231618.96000000043"/>
    <n v="4"/>
    <n v="25"/>
    <n v="0"/>
    <n v="0"/>
    <n v="0"/>
    <n v="0"/>
    <n v="4"/>
  </r>
  <r>
    <x v="5"/>
    <x v="1"/>
    <x v="72"/>
    <x v="56"/>
    <x v="9"/>
    <n v="2130043.6100000106"/>
    <n v="14"/>
    <n v="221"/>
    <n v="0"/>
    <n v="1"/>
    <n v="2"/>
    <n v="11"/>
    <n v="0"/>
  </r>
  <r>
    <x v="5"/>
    <x v="1"/>
    <x v="73"/>
    <x v="57"/>
    <x v="4"/>
    <n v="674326.93999999948"/>
    <n v="4"/>
    <n v="58"/>
    <n v="0"/>
    <n v="1"/>
    <n v="0"/>
    <n v="1"/>
    <n v="2"/>
  </r>
  <r>
    <x v="5"/>
    <x v="1"/>
    <x v="74"/>
    <x v="58"/>
    <x v="0"/>
    <n v="905072.02000000142"/>
    <n v="12"/>
    <n v="115"/>
    <n v="1"/>
    <n v="2"/>
    <n v="1"/>
    <n v="8"/>
    <n v="0"/>
  </r>
  <r>
    <x v="5"/>
    <x v="1"/>
    <x v="75"/>
    <x v="59"/>
    <x v="9"/>
    <n v="518807.31000000145"/>
    <n v="5"/>
    <n v="63"/>
    <n v="0"/>
    <n v="0"/>
    <n v="0"/>
    <n v="1"/>
    <n v="4"/>
  </r>
  <r>
    <x v="5"/>
    <x v="1"/>
    <x v="76"/>
    <x v="60"/>
    <x v="10"/>
    <n v="2541757.5699999928"/>
    <n v="15"/>
    <n v="226"/>
    <n v="0"/>
    <n v="0"/>
    <n v="1"/>
    <n v="0"/>
    <n v="14"/>
  </r>
  <r>
    <x v="5"/>
    <x v="1"/>
    <x v="77"/>
    <x v="61"/>
    <x v="3"/>
    <n v="9637334.469999969"/>
    <n v="43"/>
    <n v="665"/>
    <n v="3"/>
    <n v="4"/>
    <n v="13"/>
    <n v="23"/>
    <n v="0"/>
  </r>
  <r>
    <x v="5"/>
    <x v="1"/>
    <x v="78"/>
    <x v="62"/>
    <x v="11"/>
    <n v="1460796.9499999974"/>
    <n v="14"/>
    <n v="172"/>
    <n v="0"/>
    <n v="1"/>
    <n v="6"/>
    <n v="2"/>
    <n v="5"/>
  </r>
  <r>
    <x v="5"/>
    <x v="1"/>
    <x v="79"/>
    <x v="63"/>
    <x v="2"/>
    <n v="388323.58000000054"/>
    <n v="7"/>
    <n v="60"/>
    <n v="0"/>
    <n v="1"/>
    <n v="0"/>
    <n v="6"/>
    <n v="0"/>
  </r>
  <r>
    <x v="5"/>
    <x v="1"/>
    <x v="80"/>
    <x v="64"/>
    <x v="11"/>
    <n v="2289990.1699999906"/>
    <n v="12"/>
    <n v="182"/>
    <n v="0"/>
    <n v="1"/>
    <n v="0"/>
    <n v="0"/>
    <n v="11"/>
  </r>
  <r>
    <x v="5"/>
    <x v="1"/>
    <x v="81"/>
    <x v="65"/>
    <x v="6"/>
    <n v="3780349.3799999729"/>
    <n v="21"/>
    <n v="282"/>
    <n v="0"/>
    <n v="1"/>
    <n v="2"/>
    <n v="6"/>
    <n v="12"/>
  </r>
  <r>
    <x v="5"/>
    <x v="1"/>
    <x v="82"/>
    <x v="1"/>
    <x v="1"/>
    <n v="1557860.7100000009"/>
    <n v="11"/>
    <n v="139"/>
    <n v="0"/>
    <n v="4"/>
    <n v="3"/>
    <n v="1"/>
    <n v="3"/>
  </r>
  <r>
    <x v="5"/>
    <x v="1"/>
    <x v="83"/>
    <x v="1"/>
    <x v="1"/>
    <n v="1926468.1699999943"/>
    <n v="8"/>
    <n v="102"/>
    <n v="1"/>
    <n v="0"/>
    <n v="1"/>
    <n v="6"/>
    <n v="0"/>
  </r>
  <r>
    <x v="5"/>
    <x v="1"/>
    <x v="85"/>
    <x v="1"/>
    <x v="1"/>
    <n v="3600795.5100000054"/>
    <n v="13"/>
    <n v="216"/>
    <n v="0"/>
    <n v="1"/>
    <n v="2"/>
    <n v="1"/>
    <n v="9"/>
  </r>
  <r>
    <x v="5"/>
    <x v="1"/>
    <x v="84"/>
    <x v="66"/>
    <x v="0"/>
    <n v="19033174.309999764"/>
    <n v="88"/>
    <n v="1339"/>
    <n v="8"/>
    <n v="16"/>
    <n v="21"/>
    <n v="38"/>
    <n v="5"/>
  </r>
  <r>
    <x v="6"/>
    <x v="1"/>
    <x v="82"/>
    <x v="1"/>
    <x v="1"/>
    <n v="1544925.2699999958"/>
    <n v="10"/>
    <n v="134"/>
    <n v="0"/>
    <n v="4"/>
    <n v="3"/>
    <n v="1"/>
    <n v="2"/>
  </r>
  <r>
    <x v="6"/>
    <x v="1"/>
    <x v="83"/>
    <x v="1"/>
    <x v="1"/>
    <n v="1994330.8800000027"/>
    <n v="8"/>
    <n v="102"/>
    <n v="1"/>
    <n v="0"/>
    <n v="1"/>
    <n v="6"/>
    <n v="0"/>
  </r>
  <r>
    <x v="6"/>
    <x v="1"/>
    <x v="0"/>
    <x v="0"/>
    <x v="0"/>
    <n v="1482218.0700000003"/>
    <n v="12"/>
    <n v="137"/>
    <n v="3"/>
    <n v="2"/>
    <n v="3"/>
    <n v="4"/>
    <n v="0"/>
  </r>
  <r>
    <x v="6"/>
    <x v="1"/>
    <x v="1"/>
    <x v="1"/>
    <x v="1"/>
    <n v="3946424.3999999985"/>
    <n v="13"/>
    <n v="168"/>
    <n v="3"/>
    <n v="9"/>
    <n v="1"/>
    <n v="0"/>
    <n v="0"/>
  </r>
  <r>
    <x v="6"/>
    <x v="1"/>
    <x v="2"/>
    <x v="1"/>
    <x v="1"/>
    <n v="1247884.700000003"/>
    <n v="7"/>
    <n v="117"/>
    <n v="2"/>
    <n v="5"/>
    <n v="0"/>
    <n v="0"/>
    <n v="0"/>
  </r>
  <r>
    <x v="6"/>
    <x v="1"/>
    <x v="3"/>
    <x v="1"/>
    <x v="1"/>
    <n v="2562233.4199999981"/>
    <n v="15"/>
    <n v="214"/>
    <n v="1"/>
    <n v="3"/>
    <n v="4"/>
    <n v="3"/>
    <n v="4"/>
  </r>
  <r>
    <x v="6"/>
    <x v="1"/>
    <x v="4"/>
    <x v="1"/>
    <x v="1"/>
    <n v="5798754.6899999976"/>
    <n v="16"/>
    <n v="251"/>
    <n v="2"/>
    <n v="0"/>
    <n v="5"/>
    <n v="2"/>
    <n v="7"/>
  </r>
  <r>
    <x v="6"/>
    <x v="1"/>
    <x v="5"/>
    <x v="1"/>
    <x v="1"/>
    <n v="2811089.8399999961"/>
    <n v="17"/>
    <n v="235"/>
    <n v="0"/>
    <n v="11"/>
    <n v="6"/>
    <n v="0"/>
    <n v="0"/>
  </r>
  <r>
    <x v="6"/>
    <x v="1"/>
    <x v="6"/>
    <x v="1"/>
    <x v="1"/>
    <n v="6471829.1399999931"/>
    <n v="22"/>
    <n v="332"/>
    <n v="6"/>
    <n v="7"/>
    <n v="5"/>
    <n v="3"/>
    <n v="1"/>
  </r>
  <r>
    <x v="6"/>
    <x v="1"/>
    <x v="7"/>
    <x v="1"/>
    <x v="1"/>
    <n v="4711643.1599999964"/>
    <n v="17"/>
    <n v="247"/>
    <n v="3"/>
    <n v="3"/>
    <n v="10"/>
    <n v="1"/>
    <n v="0"/>
  </r>
  <r>
    <x v="6"/>
    <x v="1"/>
    <x v="8"/>
    <x v="1"/>
    <x v="1"/>
    <n v="5370978.9800000191"/>
    <n v="16"/>
    <n v="234"/>
    <n v="0"/>
    <n v="0"/>
    <n v="0"/>
    <n v="3"/>
    <n v="13"/>
  </r>
  <r>
    <x v="6"/>
    <x v="1"/>
    <x v="9"/>
    <x v="1"/>
    <x v="1"/>
    <n v="4932272.2000000253"/>
    <n v="14"/>
    <n v="207"/>
    <n v="0"/>
    <n v="0"/>
    <n v="1"/>
    <n v="6"/>
    <n v="7"/>
  </r>
  <r>
    <x v="6"/>
    <x v="1"/>
    <x v="10"/>
    <x v="1"/>
    <x v="1"/>
    <n v="5391480.040000014"/>
    <n v="19"/>
    <n v="293"/>
    <n v="0"/>
    <n v="1"/>
    <n v="2"/>
    <n v="11"/>
    <n v="5"/>
  </r>
  <r>
    <x v="6"/>
    <x v="1"/>
    <x v="11"/>
    <x v="1"/>
    <x v="1"/>
    <n v="1087514.3399999999"/>
    <n v="6"/>
    <n v="69"/>
    <n v="3"/>
    <n v="2"/>
    <n v="1"/>
    <n v="0"/>
    <n v="0"/>
  </r>
  <r>
    <x v="6"/>
    <x v="1"/>
    <x v="12"/>
    <x v="1"/>
    <x v="1"/>
    <n v="6896510.2899999768"/>
    <n v="20"/>
    <n v="287"/>
    <n v="0"/>
    <n v="0"/>
    <n v="1"/>
    <n v="7"/>
    <n v="12"/>
  </r>
  <r>
    <x v="6"/>
    <x v="1"/>
    <x v="85"/>
    <x v="1"/>
    <x v="1"/>
    <n v="3764854.4000000134"/>
    <n v="13"/>
    <n v="216"/>
    <n v="0"/>
    <n v="1"/>
    <n v="2"/>
    <n v="1"/>
    <n v="9"/>
  </r>
  <r>
    <x v="6"/>
    <x v="1"/>
    <x v="13"/>
    <x v="1"/>
    <x v="1"/>
    <n v="1164171.339999998"/>
    <n v="3"/>
    <n v="33"/>
    <n v="0"/>
    <n v="1"/>
    <n v="0"/>
    <n v="2"/>
    <n v="0"/>
  </r>
  <r>
    <x v="6"/>
    <x v="1"/>
    <x v="14"/>
    <x v="1"/>
    <x v="1"/>
    <n v="2124348.8299999908"/>
    <n v="11"/>
    <n v="142"/>
    <n v="2"/>
    <n v="8"/>
    <n v="1"/>
    <n v="0"/>
    <n v="0"/>
  </r>
  <r>
    <x v="6"/>
    <x v="1"/>
    <x v="15"/>
    <x v="1"/>
    <x v="1"/>
    <n v="216899.74000000022"/>
    <n v="2"/>
    <n v="18"/>
    <n v="0"/>
    <n v="0"/>
    <n v="1"/>
    <n v="1"/>
    <n v="0"/>
  </r>
  <r>
    <x v="6"/>
    <x v="1"/>
    <x v="16"/>
    <x v="1"/>
    <x v="1"/>
    <n v="4677609.209999986"/>
    <n v="21"/>
    <n v="284"/>
    <n v="1"/>
    <n v="4"/>
    <n v="6"/>
    <n v="2"/>
    <n v="8"/>
  </r>
  <r>
    <x v="6"/>
    <x v="1"/>
    <x v="17"/>
    <x v="1"/>
    <x v="1"/>
    <n v="2608589.849999994"/>
    <n v="12"/>
    <n v="152"/>
    <n v="1"/>
    <n v="1"/>
    <n v="1"/>
    <n v="4"/>
    <n v="5"/>
  </r>
  <r>
    <x v="6"/>
    <x v="1"/>
    <x v="18"/>
    <x v="2"/>
    <x v="2"/>
    <n v="525723.99000000022"/>
    <n v="8"/>
    <n v="76"/>
    <n v="0"/>
    <n v="0"/>
    <n v="2"/>
    <n v="6"/>
    <n v="0"/>
  </r>
  <r>
    <x v="6"/>
    <x v="1"/>
    <x v="19"/>
    <x v="3"/>
    <x v="3"/>
    <n v="273234.16999999946"/>
    <n v="3"/>
    <n v="45"/>
    <n v="0"/>
    <n v="0"/>
    <n v="0"/>
    <n v="3"/>
    <n v="0"/>
  </r>
  <r>
    <x v="6"/>
    <x v="1"/>
    <x v="20"/>
    <x v="4"/>
    <x v="4"/>
    <n v="471840.94999999925"/>
    <n v="5"/>
    <n v="54"/>
    <n v="0"/>
    <n v="0"/>
    <n v="0"/>
    <n v="5"/>
    <n v="0"/>
  </r>
  <r>
    <x v="6"/>
    <x v="1"/>
    <x v="21"/>
    <x v="5"/>
    <x v="5"/>
    <n v="909885.63999999873"/>
    <n v="12"/>
    <n v="119"/>
    <n v="1"/>
    <n v="1"/>
    <n v="9"/>
    <n v="1"/>
    <n v="0"/>
  </r>
  <r>
    <x v="6"/>
    <x v="1"/>
    <x v="22"/>
    <x v="6"/>
    <x v="0"/>
    <n v="52630.059999999939"/>
    <n v="1"/>
    <n v="2"/>
    <n v="0"/>
    <n v="0"/>
    <n v="0"/>
    <n v="1"/>
    <n v="0"/>
  </r>
  <r>
    <x v="6"/>
    <x v="1"/>
    <x v="84"/>
    <x v="66"/>
    <x v="0"/>
    <n v="19444695.650000155"/>
    <n v="89"/>
    <n v="1363"/>
    <n v="8"/>
    <n v="16"/>
    <n v="20"/>
    <n v="40"/>
    <n v="5"/>
  </r>
  <r>
    <x v="6"/>
    <x v="1"/>
    <x v="23"/>
    <x v="7"/>
    <x v="5"/>
    <n v="499007.35"/>
    <n v="11"/>
    <n v="74"/>
    <n v="1"/>
    <n v="0"/>
    <n v="6"/>
    <n v="4"/>
    <n v="0"/>
  </r>
  <r>
    <x v="6"/>
    <x v="1"/>
    <x v="24"/>
    <x v="8"/>
    <x v="5"/>
    <n v="4169526.11"/>
    <n v="33"/>
    <n v="426"/>
    <n v="1"/>
    <n v="2"/>
    <n v="11"/>
    <n v="14"/>
    <n v="5"/>
  </r>
  <r>
    <x v="6"/>
    <x v="1"/>
    <x v="25"/>
    <x v="9"/>
    <x v="6"/>
    <n v="3456640.0899999887"/>
    <n v="24"/>
    <n v="314"/>
    <n v="0"/>
    <n v="0"/>
    <n v="3"/>
    <n v="6"/>
    <n v="15"/>
  </r>
  <r>
    <x v="6"/>
    <x v="1"/>
    <x v="26"/>
    <x v="10"/>
    <x v="7"/>
    <n v="2591959.2199999988"/>
    <n v="13"/>
    <n v="195"/>
    <n v="0"/>
    <n v="0"/>
    <n v="0"/>
    <n v="0"/>
    <n v="13"/>
  </r>
  <r>
    <x v="6"/>
    <x v="1"/>
    <x v="27"/>
    <x v="11"/>
    <x v="8"/>
    <n v="694180.37000000197"/>
    <n v="7"/>
    <n v="85"/>
    <n v="1"/>
    <n v="0"/>
    <n v="2"/>
    <n v="2"/>
    <n v="2"/>
  </r>
  <r>
    <x v="6"/>
    <x v="1"/>
    <x v="28"/>
    <x v="12"/>
    <x v="2"/>
    <n v="774693.4700000016"/>
    <n v="9"/>
    <n v="95"/>
    <n v="1"/>
    <n v="0"/>
    <n v="2"/>
    <n v="5"/>
    <n v="1"/>
  </r>
  <r>
    <x v="6"/>
    <x v="1"/>
    <x v="29"/>
    <x v="13"/>
    <x v="9"/>
    <n v="5920743.3699999675"/>
    <n v="29"/>
    <n v="434"/>
    <n v="0"/>
    <n v="2"/>
    <n v="1"/>
    <n v="11"/>
    <n v="15"/>
  </r>
  <r>
    <x v="6"/>
    <x v="1"/>
    <x v="30"/>
    <x v="14"/>
    <x v="4"/>
    <n v="4300800.8999999911"/>
    <n v="19"/>
    <n v="287"/>
    <n v="1"/>
    <n v="3"/>
    <n v="0"/>
    <n v="3"/>
    <n v="12"/>
  </r>
  <r>
    <x v="6"/>
    <x v="1"/>
    <x v="31"/>
    <x v="15"/>
    <x v="9"/>
    <n v="1184231.2299999986"/>
    <n v="9"/>
    <n v="119"/>
    <n v="1"/>
    <n v="0"/>
    <n v="0"/>
    <n v="1"/>
    <n v="7"/>
  </r>
  <r>
    <x v="6"/>
    <x v="1"/>
    <x v="32"/>
    <x v="16"/>
    <x v="10"/>
    <n v="1861943.9299999997"/>
    <n v="11"/>
    <n v="164"/>
    <n v="0"/>
    <n v="0"/>
    <n v="0"/>
    <n v="0"/>
    <n v="11"/>
  </r>
  <r>
    <x v="6"/>
    <x v="1"/>
    <x v="33"/>
    <x v="17"/>
    <x v="0"/>
    <n v="423509.18999999855"/>
    <n v="10"/>
    <n v="61"/>
    <n v="2"/>
    <n v="4"/>
    <n v="2"/>
    <n v="2"/>
    <n v="0"/>
  </r>
  <r>
    <x v="6"/>
    <x v="1"/>
    <x v="34"/>
    <x v="18"/>
    <x v="8"/>
    <n v="3608346.849999994"/>
    <n v="19"/>
    <n v="259"/>
    <n v="1"/>
    <n v="4"/>
    <n v="1"/>
    <n v="6"/>
    <n v="7"/>
  </r>
  <r>
    <x v="6"/>
    <x v="1"/>
    <x v="35"/>
    <x v="19"/>
    <x v="0"/>
    <n v="223881.80000000075"/>
    <n v="3"/>
    <n v="33"/>
    <n v="0"/>
    <n v="0"/>
    <n v="0"/>
    <n v="3"/>
    <n v="0"/>
  </r>
  <r>
    <x v="6"/>
    <x v="1"/>
    <x v="36"/>
    <x v="20"/>
    <x v="6"/>
    <n v="734415.79999999795"/>
    <n v="8"/>
    <n v="65"/>
    <n v="0"/>
    <n v="0"/>
    <n v="0"/>
    <n v="4"/>
    <n v="4"/>
  </r>
  <r>
    <x v="6"/>
    <x v="1"/>
    <x v="37"/>
    <x v="21"/>
    <x v="3"/>
    <n v="1995252.84"/>
    <n v="12"/>
    <n v="192"/>
    <n v="0"/>
    <n v="1"/>
    <n v="5"/>
    <n v="2"/>
    <n v="4"/>
  </r>
  <r>
    <x v="6"/>
    <x v="1"/>
    <x v="38"/>
    <x v="22"/>
    <x v="11"/>
    <n v="560154.24000000022"/>
    <n v="4"/>
    <n v="54"/>
    <n v="0"/>
    <n v="0"/>
    <n v="0"/>
    <n v="0"/>
    <n v="4"/>
  </r>
  <r>
    <x v="6"/>
    <x v="1"/>
    <x v="39"/>
    <x v="23"/>
    <x v="3"/>
    <n v="6625278.0200000107"/>
    <n v="33"/>
    <n v="487"/>
    <n v="5"/>
    <n v="0"/>
    <n v="11"/>
    <n v="10"/>
    <n v="7"/>
  </r>
  <r>
    <x v="6"/>
    <x v="1"/>
    <x v="40"/>
    <x v="24"/>
    <x v="0"/>
    <n v="179773.68999999994"/>
    <n v="5"/>
    <n v="41"/>
    <n v="0"/>
    <n v="4"/>
    <n v="1"/>
    <n v="0"/>
    <n v="0"/>
  </r>
  <r>
    <x v="6"/>
    <x v="1"/>
    <x v="41"/>
    <x v="25"/>
    <x v="10"/>
    <n v="741519.40000000224"/>
    <n v="6"/>
    <n v="79"/>
    <n v="0"/>
    <n v="0"/>
    <n v="1"/>
    <n v="5"/>
    <n v="0"/>
  </r>
  <r>
    <x v="6"/>
    <x v="1"/>
    <x v="42"/>
    <x v="26"/>
    <x v="12"/>
    <n v="2440299.120000001"/>
    <n v="19"/>
    <n v="237"/>
    <n v="0"/>
    <n v="4"/>
    <n v="3"/>
    <n v="11"/>
    <n v="1"/>
  </r>
  <r>
    <x v="6"/>
    <x v="1"/>
    <x v="43"/>
    <x v="27"/>
    <x v="3"/>
    <n v="986852.40999999829"/>
    <n v="5"/>
    <n v="78"/>
    <n v="0"/>
    <n v="0"/>
    <n v="0"/>
    <n v="0"/>
    <n v="5"/>
  </r>
  <r>
    <x v="6"/>
    <x v="1"/>
    <x v="44"/>
    <x v="28"/>
    <x v="9"/>
    <n v="1515971.9300000053"/>
    <n v="14"/>
    <n v="166"/>
    <n v="0"/>
    <n v="0"/>
    <n v="3"/>
    <n v="8"/>
    <n v="3"/>
  </r>
  <r>
    <x v="6"/>
    <x v="1"/>
    <x v="45"/>
    <x v="29"/>
    <x v="4"/>
    <n v="4411879.8999999985"/>
    <n v="19"/>
    <n v="295"/>
    <n v="0"/>
    <n v="7"/>
    <n v="4"/>
    <n v="5"/>
    <n v="3"/>
  </r>
  <r>
    <x v="6"/>
    <x v="1"/>
    <x v="46"/>
    <x v="30"/>
    <x v="13"/>
    <n v="2092670.8900000006"/>
    <n v="12"/>
    <n v="183"/>
    <n v="0"/>
    <n v="1"/>
    <n v="0"/>
    <n v="10"/>
    <n v="1"/>
  </r>
  <r>
    <x v="6"/>
    <x v="1"/>
    <x v="47"/>
    <x v="31"/>
    <x v="14"/>
    <n v="4030115.1000000015"/>
    <n v="25"/>
    <n v="335"/>
    <n v="1"/>
    <n v="0"/>
    <n v="6"/>
    <n v="14"/>
    <n v="4"/>
  </r>
  <r>
    <x v="6"/>
    <x v="1"/>
    <x v="48"/>
    <x v="32"/>
    <x v="11"/>
    <n v="725048.88000000082"/>
    <n v="5"/>
    <n v="69"/>
    <n v="0"/>
    <n v="0"/>
    <n v="0"/>
    <n v="0"/>
    <n v="5"/>
  </r>
  <r>
    <x v="6"/>
    <x v="1"/>
    <x v="49"/>
    <x v="33"/>
    <x v="9"/>
    <n v="218567.83999999985"/>
    <n v="2"/>
    <n v="23"/>
    <n v="0"/>
    <n v="0"/>
    <n v="0"/>
    <n v="0"/>
    <n v="2"/>
  </r>
  <r>
    <x v="6"/>
    <x v="1"/>
    <x v="50"/>
    <x v="34"/>
    <x v="10"/>
    <n v="4704323.0100000054"/>
    <n v="25"/>
    <n v="344"/>
    <n v="1"/>
    <n v="0"/>
    <n v="2"/>
    <n v="4"/>
    <n v="18"/>
  </r>
  <r>
    <x v="6"/>
    <x v="1"/>
    <x v="51"/>
    <x v="35"/>
    <x v="3"/>
    <n v="2931715.2199999951"/>
    <n v="11"/>
    <n v="156"/>
    <n v="1"/>
    <n v="0"/>
    <n v="0"/>
    <n v="0"/>
    <n v="10"/>
  </r>
  <r>
    <x v="6"/>
    <x v="1"/>
    <x v="52"/>
    <x v="36"/>
    <x v="5"/>
    <n v="804389.53999999911"/>
    <n v="10"/>
    <n v="103"/>
    <n v="5"/>
    <n v="3"/>
    <n v="2"/>
    <n v="0"/>
    <n v="0"/>
  </r>
  <r>
    <x v="6"/>
    <x v="1"/>
    <x v="53"/>
    <x v="37"/>
    <x v="10"/>
    <n v="656912.94000000041"/>
    <n v="7"/>
    <n v="70"/>
    <n v="0"/>
    <n v="0"/>
    <n v="0"/>
    <n v="4"/>
    <n v="3"/>
  </r>
  <r>
    <x v="6"/>
    <x v="1"/>
    <x v="54"/>
    <x v="38"/>
    <x v="11"/>
    <n v="5699432.7800000086"/>
    <n v="26"/>
    <n v="377"/>
    <n v="0"/>
    <n v="1"/>
    <n v="1"/>
    <n v="4"/>
    <n v="20"/>
  </r>
  <r>
    <x v="6"/>
    <x v="1"/>
    <x v="55"/>
    <x v="39"/>
    <x v="10"/>
    <n v="694015.22999999858"/>
    <n v="7"/>
    <n v="89"/>
    <n v="0"/>
    <n v="0"/>
    <n v="0"/>
    <n v="3"/>
    <n v="4"/>
  </r>
  <r>
    <x v="6"/>
    <x v="1"/>
    <x v="56"/>
    <x v="40"/>
    <x v="0"/>
    <n v="917666.45999999903"/>
    <n v="11"/>
    <n v="97"/>
    <n v="9"/>
    <n v="2"/>
    <n v="0"/>
    <n v="0"/>
    <n v="0"/>
  </r>
  <r>
    <x v="6"/>
    <x v="1"/>
    <x v="57"/>
    <x v="41"/>
    <x v="8"/>
    <n v="586249.46000000089"/>
    <n v="19"/>
    <n v="102"/>
    <n v="1"/>
    <n v="8"/>
    <n v="3"/>
    <n v="6"/>
    <n v="1"/>
  </r>
  <r>
    <x v="6"/>
    <x v="1"/>
    <x v="58"/>
    <x v="42"/>
    <x v="14"/>
    <n v="1160983.0099999961"/>
    <n v="10"/>
    <n v="114"/>
    <n v="0"/>
    <n v="0"/>
    <n v="0"/>
    <n v="4"/>
    <n v="6"/>
  </r>
  <r>
    <x v="6"/>
    <x v="1"/>
    <x v="59"/>
    <x v="43"/>
    <x v="9"/>
    <n v="1894715.0000000037"/>
    <n v="12"/>
    <n v="178"/>
    <n v="0"/>
    <n v="0"/>
    <n v="0"/>
    <n v="1"/>
    <n v="11"/>
  </r>
  <r>
    <x v="6"/>
    <x v="1"/>
    <x v="60"/>
    <x v="44"/>
    <x v="3"/>
    <n v="361349.66999999993"/>
    <n v="6"/>
    <n v="65"/>
    <n v="0"/>
    <n v="0"/>
    <n v="4"/>
    <n v="0"/>
    <n v="2"/>
  </r>
  <r>
    <x v="6"/>
    <x v="1"/>
    <x v="61"/>
    <x v="45"/>
    <x v="14"/>
    <n v="297029.68999999948"/>
    <n v="3"/>
    <n v="36"/>
    <n v="0"/>
    <n v="0"/>
    <n v="0"/>
    <n v="3"/>
    <n v="0"/>
  </r>
  <r>
    <x v="6"/>
    <x v="1"/>
    <x v="62"/>
    <x v="46"/>
    <x v="10"/>
    <n v="943882.65000000037"/>
    <n v="11"/>
    <n v="118"/>
    <n v="0"/>
    <n v="0"/>
    <n v="1"/>
    <n v="2"/>
    <n v="8"/>
  </r>
  <r>
    <x v="6"/>
    <x v="1"/>
    <x v="63"/>
    <x v="47"/>
    <x v="15"/>
    <n v="1852980.870000001"/>
    <n v="14"/>
    <n v="162"/>
    <n v="2"/>
    <n v="1"/>
    <n v="4"/>
    <n v="6"/>
    <n v="1"/>
  </r>
  <r>
    <x v="6"/>
    <x v="1"/>
    <x v="64"/>
    <x v="48"/>
    <x v="9"/>
    <n v="1976984.9900000095"/>
    <n v="14"/>
    <n v="190"/>
    <n v="0"/>
    <n v="0"/>
    <n v="0"/>
    <n v="1"/>
    <n v="13"/>
  </r>
  <r>
    <x v="6"/>
    <x v="1"/>
    <x v="65"/>
    <x v="49"/>
    <x v="11"/>
    <n v="8314365.180000037"/>
    <n v="37"/>
    <n v="532"/>
    <n v="1"/>
    <n v="2"/>
    <n v="9"/>
    <n v="16"/>
    <n v="9"/>
  </r>
  <r>
    <x v="6"/>
    <x v="1"/>
    <x v="66"/>
    <x v="50"/>
    <x v="9"/>
    <n v="2267608.0199999958"/>
    <n v="21"/>
    <n v="259"/>
    <n v="1"/>
    <n v="0"/>
    <n v="3"/>
    <n v="10"/>
    <n v="7"/>
  </r>
  <r>
    <x v="6"/>
    <x v="1"/>
    <x v="67"/>
    <x v="51"/>
    <x v="0"/>
    <n v="2320246.16"/>
    <n v="17"/>
    <n v="193"/>
    <n v="0"/>
    <n v="2"/>
    <n v="6"/>
    <n v="9"/>
    <n v="0"/>
  </r>
  <r>
    <x v="6"/>
    <x v="1"/>
    <x v="68"/>
    <x v="52"/>
    <x v="3"/>
    <n v="2367066.16"/>
    <n v="11"/>
    <n v="157"/>
    <n v="0"/>
    <n v="1"/>
    <n v="0"/>
    <n v="3"/>
    <n v="7"/>
  </r>
  <r>
    <x v="6"/>
    <x v="1"/>
    <x v="69"/>
    <x v="53"/>
    <x v="9"/>
    <n v="2296152.0700000077"/>
    <n v="20"/>
    <n v="257"/>
    <n v="1"/>
    <n v="2"/>
    <n v="3"/>
    <n v="4"/>
    <n v="10"/>
  </r>
  <r>
    <x v="6"/>
    <x v="1"/>
    <x v="70"/>
    <x v="54"/>
    <x v="0"/>
    <n v="1938902.2900000066"/>
    <n v="13"/>
    <n v="156"/>
    <n v="1"/>
    <n v="1"/>
    <n v="5"/>
    <n v="6"/>
    <n v="0"/>
  </r>
  <r>
    <x v="6"/>
    <x v="1"/>
    <x v="71"/>
    <x v="55"/>
    <x v="0"/>
    <n v="226757.01000000024"/>
    <n v="4"/>
    <n v="25"/>
    <n v="0"/>
    <n v="0"/>
    <n v="0"/>
    <n v="0"/>
    <n v="4"/>
  </r>
  <r>
    <x v="6"/>
    <x v="1"/>
    <x v="72"/>
    <x v="56"/>
    <x v="9"/>
    <n v="2027345.1799999885"/>
    <n v="14"/>
    <n v="221"/>
    <n v="0"/>
    <n v="1"/>
    <n v="2"/>
    <n v="11"/>
    <n v="0"/>
  </r>
  <r>
    <x v="6"/>
    <x v="1"/>
    <x v="73"/>
    <x v="57"/>
    <x v="4"/>
    <n v="648216.09000000078"/>
    <n v="4"/>
    <n v="58"/>
    <n v="0"/>
    <n v="1"/>
    <n v="0"/>
    <n v="1"/>
    <n v="2"/>
  </r>
  <r>
    <x v="6"/>
    <x v="1"/>
    <x v="74"/>
    <x v="58"/>
    <x v="0"/>
    <n v="839091.09999999776"/>
    <n v="12"/>
    <n v="115"/>
    <n v="1"/>
    <n v="2"/>
    <n v="1"/>
    <n v="8"/>
    <n v="0"/>
  </r>
  <r>
    <x v="6"/>
    <x v="1"/>
    <x v="75"/>
    <x v="59"/>
    <x v="9"/>
    <n v="520815.33999999799"/>
    <n v="5"/>
    <n v="63"/>
    <n v="0"/>
    <n v="0"/>
    <n v="0"/>
    <n v="1"/>
    <n v="4"/>
  </r>
  <r>
    <x v="6"/>
    <x v="1"/>
    <x v="76"/>
    <x v="60"/>
    <x v="10"/>
    <n v="2482497.5899999961"/>
    <n v="15"/>
    <n v="222"/>
    <n v="0"/>
    <n v="0"/>
    <n v="1"/>
    <n v="0"/>
    <n v="14"/>
  </r>
  <r>
    <x v="6"/>
    <x v="1"/>
    <x v="77"/>
    <x v="61"/>
    <x v="3"/>
    <n v="9762994.5700000226"/>
    <n v="45"/>
    <n v="692"/>
    <n v="3"/>
    <n v="4"/>
    <n v="13"/>
    <n v="25"/>
    <n v="0"/>
  </r>
  <r>
    <x v="6"/>
    <x v="1"/>
    <x v="78"/>
    <x v="62"/>
    <x v="11"/>
    <n v="1455174.25"/>
    <n v="13"/>
    <n v="163"/>
    <n v="0"/>
    <n v="1"/>
    <n v="6"/>
    <n v="2"/>
    <n v="4"/>
  </r>
  <r>
    <x v="6"/>
    <x v="1"/>
    <x v="79"/>
    <x v="63"/>
    <x v="2"/>
    <n v="393203.40999999829"/>
    <n v="6"/>
    <n v="56"/>
    <n v="0"/>
    <n v="1"/>
    <n v="0"/>
    <n v="5"/>
    <n v="0"/>
  </r>
  <r>
    <x v="6"/>
    <x v="1"/>
    <x v="80"/>
    <x v="64"/>
    <x v="11"/>
    <n v="2289213.1599999964"/>
    <n v="12"/>
    <n v="179"/>
    <n v="0"/>
    <n v="1"/>
    <n v="0"/>
    <n v="0"/>
    <n v="11"/>
  </r>
  <r>
    <x v="6"/>
    <x v="1"/>
    <x v="81"/>
    <x v="65"/>
    <x v="6"/>
    <n v="3892774.5100000054"/>
    <n v="21"/>
    <n v="291"/>
    <n v="0"/>
    <n v="1"/>
    <n v="2"/>
    <n v="6"/>
    <n v="12"/>
  </r>
  <r>
    <x v="7"/>
    <x v="1"/>
    <x v="82"/>
    <x v="1"/>
    <x v="1"/>
    <n v="1556369.4900000002"/>
    <n v="10"/>
    <n v="134"/>
    <n v="0"/>
    <n v="4"/>
    <n v="3"/>
    <n v="1"/>
    <n v="2"/>
  </r>
  <r>
    <x v="7"/>
    <x v="1"/>
    <x v="83"/>
    <x v="1"/>
    <x v="1"/>
    <n v="2044202.3900000043"/>
    <n v="8"/>
    <n v="102"/>
    <n v="1"/>
    <n v="0"/>
    <n v="1"/>
    <n v="6"/>
    <n v="0"/>
  </r>
  <r>
    <x v="7"/>
    <x v="1"/>
    <x v="85"/>
    <x v="1"/>
    <x v="1"/>
    <n v="3816212.5399999991"/>
    <n v="13"/>
    <n v="216"/>
    <n v="0"/>
    <n v="1"/>
    <n v="2"/>
    <n v="1"/>
    <n v="9"/>
  </r>
  <r>
    <x v="7"/>
    <x v="1"/>
    <x v="84"/>
    <x v="66"/>
    <x v="0"/>
    <n v="19544055.079999954"/>
    <n v="88"/>
    <n v="1338"/>
    <n v="8"/>
    <n v="16"/>
    <n v="20"/>
    <n v="39"/>
    <n v="5"/>
  </r>
  <r>
    <x v="7"/>
    <x v="1"/>
    <x v="0"/>
    <x v="0"/>
    <x v="0"/>
    <n v="1529017.9400000032"/>
    <n v="12"/>
    <n v="137"/>
    <n v="3"/>
    <n v="2"/>
    <n v="3"/>
    <n v="4"/>
    <n v="0"/>
  </r>
  <r>
    <x v="7"/>
    <x v="1"/>
    <x v="1"/>
    <x v="1"/>
    <x v="1"/>
    <n v="3976435.4300000072"/>
    <n v="13"/>
    <n v="168"/>
    <n v="3"/>
    <n v="9"/>
    <n v="1"/>
    <n v="0"/>
    <n v="0"/>
  </r>
  <r>
    <x v="7"/>
    <x v="1"/>
    <x v="2"/>
    <x v="1"/>
    <x v="1"/>
    <n v="1115488.9900000002"/>
    <n v="7"/>
    <n v="117"/>
    <n v="2"/>
    <n v="5"/>
    <n v="0"/>
    <n v="0"/>
    <n v="0"/>
  </r>
  <r>
    <x v="7"/>
    <x v="1"/>
    <x v="3"/>
    <x v="1"/>
    <x v="1"/>
    <n v="2671179.7499999851"/>
    <n v="15"/>
    <n v="214"/>
    <n v="1"/>
    <n v="3"/>
    <n v="4"/>
    <n v="3"/>
    <n v="4"/>
  </r>
  <r>
    <x v="7"/>
    <x v="1"/>
    <x v="4"/>
    <x v="1"/>
    <x v="1"/>
    <n v="5693211.5599999875"/>
    <n v="16"/>
    <n v="251"/>
    <n v="2"/>
    <n v="0"/>
    <n v="5"/>
    <n v="2"/>
    <n v="7"/>
  </r>
  <r>
    <x v="7"/>
    <x v="1"/>
    <x v="5"/>
    <x v="1"/>
    <x v="1"/>
    <n v="2878772.3299999908"/>
    <n v="16"/>
    <n v="225"/>
    <n v="0"/>
    <n v="10"/>
    <n v="6"/>
    <n v="0"/>
    <n v="0"/>
  </r>
  <r>
    <x v="7"/>
    <x v="1"/>
    <x v="6"/>
    <x v="1"/>
    <x v="1"/>
    <n v="6675744.9400000125"/>
    <n v="22"/>
    <n v="332"/>
    <n v="6"/>
    <n v="7"/>
    <n v="5"/>
    <n v="3"/>
    <n v="1"/>
  </r>
  <r>
    <x v="7"/>
    <x v="1"/>
    <x v="7"/>
    <x v="1"/>
    <x v="1"/>
    <n v="5061384.7399999797"/>
    <n v="17"/>
    <n v="247"/>
    <n v="3"/>
    <n v="3"/>
    <n v="10"/>
    <n v="1"/>
    <n v="0"/>
  </r>
  <r>
    <x v="7"/>
    <x v="1"/>
    <x v="8"/>
    <x v="1"/>
    <x v="1"/>
    <n v="5703639.1700000167"/>
    <n v="16"/>
    <n v="234"/>
    <n v="0"/>
    <n v="0"/>
    <n v="0"/>
    <n v="3"/>
    <n v="13"/>
  </r>
  <r>
    <x v="7"/>
    <x v="1"/>
    <x v="9"/>
    <x v="1"/>
    <x v="1"/>
    <n v="4773967.3700000197"/>
    <n v="14"/>
    <n v="207"/>
    <n v="0"/>
    <n v="0"/>
    <n v="1"/>
    <n v="6"/>
    <n v="7"/>
  </r>
  <r>
    <x v="7"/>
    <x v="1"/>
    <x v="10"/>
    <x v="1"/>
    <x v="1"/>
    <n v="5233257.5699999556"/>
    <n v="19"/>
    <n v="293"/>
    <n v="0"/>
    <n v="1"/>
    <n v="2"/>
    <n v="11"/>
    <n v="5"/>
  </r>
  <r>
    <x v="7"/>
    <x v="1"/>
    <x v="11"/>
    <x v="1"/>
    <x v="1"/>
    <n v="1148785.9500000048"/>
    <n v="6"/>
    <n v="69"/>
    <n v="3"/>
    <n v="2"/>
    <n v="1"/>
    <n v="0"/>
    <n v="0"/>
  </r>
  <r>
    <x v="7"/>
    <x v="1"/>
    <x v="12"/>
    <x v="1"/>
    <x v="1"/>
    <n v="6907990.7700000107"/>
    <n v="20"/>
    <n v="287"/>
    <n v="0"/>
    <n v="0"/>
    <n v="1"/>
    <n v="7"/>
    <n v="12"/>
  </r>
  <r>
    <x v="7"/>
    <x v="1"/>
    <x v="13"/>
    <x v="1"/>
    <x v="1"/>
    <n v="1314584.4800000004"/>
    <n v="3"/>
    <n v="33"/>
    <n v="0"/>
    <n v="1"/>
    <n v="0"/>
    <n v="2"/>
    <n v="0"/>
  </r>
  <r>
    <x v="7"/>
    <x v="1"/>
    <x v="14"/>
    <x v="1"/>
    <x v="1"/>
    <n v="2101107.7800000049"/>
    <n v="11"/>
    <n v="142"/>
    <n v="2"/>
    <n v="8"/>
    <n v="1"/>
    <n v="0"/>
    <n v="0"/>
  </r>
  <r>
    <x v="7"/>
    <x v="1"/>
    <x v="15"/>
    <x v="1"/>
    <x v="1"/>
    <n v="243827.3599999994"/>
    <n v="2"/>
    <n v="18"/>
    <n v="0"/>
    <n v="0"/>
    <n v="1"/>
    <n v="1"/>
    <n v="0"/>
  </r>
  <r>
    <x v="7"/>
    <x v="1"/>
    <x v="16"/>
    <x v="1"/>
    <x v="1"/>
    <n v="4757621.0399999991"/>
    <n v="21"/>
    <n v="284"/>
    <n v="1"/>
    <n v="4"/>
    <n v="6"/>
    <n v="2"/>
    <n v="8"/>
  </r>
  <r>
    <x v="7"/>
    <x v="1"/>
    <x v="17"/>
    <x v="1"/>
    <x v="1"/>
    <n v="2702104.129999999"/>
    <n v="12"/>
    <n v="152"/>
    <n v="1"/>
    <n v="1"/>
    <n v="1"/>
    <n v="4"/>
    <n v="5"/>
  </r>
  <r>
    <x v="7"/>
    <x v="1"/>
    <x v="18"/>
    <x v="2"/>
    <x v="2"/>
    <n v="516741.12000000104"/>
    <n v="8"/>
    <n v="76"/>
    <n v="0"/>
    <n v="0"/>
    <n v="2"/>
    <n v="6"/>
    <n v="0"/>
  </r>
  <r>
    <x v="7"/>
    <x v="1"/>
    <x v="19"/>
    <x v="3"/>
    <x v="3"/>
    <n v="326668.65999999968"/>
    <n v="3"/>
    <n v="45"/>
    <n v="0"/>
    <n v="0"/>
    <n v="0"/>
    <n v="3"/>
    <n v="0"/>
  </r>
  <r>
    <x v="7"/>
    <x v="1"/>
    <x v="20"/>
    <x v="4"/>
    <x v="4"/>
    <n v="486087.80999999959"/>
    <n v="5"/>
    <n v="54"/>
    <n v="0"/>
    <n v="0"/>
    <n v="0"/>
    <n v="5"/>
    <n v="0"/>
  </r>
  <r>
    <x v="7"/>
    <x v="1"/>
    <x v="21"/>
    <x v="5"/>
    <x v="5"/>
    <n v="919354.88000000082"/>
    <n v="12"/>
    <n v="129"/>
    <n v="1"/>
    <n v="1"/>
    <n v="9"/>
    <n v="1"/>
    <n v="0"/>
  </r>
  <r>
    <x v="7"/>
    <x v="1"/>
    <x v="22"/>
    <x v="6"/>
    <x v="0"/>
    <n v="82712.819999999832"/>
    <n v="1"/>
    <n v="2"/>
    <n v="0"/>
    <n v="0"/>
    <n v="0"/>
    <n v="1"/>
    <n v="0"/>
  </r>
  <r>
    <x v="7"/>
    <x v="1"/>
    <x v="23"/>
    <x v="7"/>
    <x v="5"/>
    <n v="453354.78999999986"/>
    <n v="12"/>
    <n v="77"/>
    <n v="1"/>
    <n v="1"/>
    <n v="6"/>
    <n v="4"/>
    <n v="0"/>
  </r>
  <r>
    <x v="7"/>
    <x v="1"/>
    <x v="24"/>
    <x v="8"/>
    <x v="5"/>
    <n v="4246480.700000002"/>
    <n v="32"/>
    <n v="423"/>
    <n v="1"/>
    <n v="1"/>
    <n v="11"/>
    <n v="14"/>
    <n v="5"/>
  </r>
  <r>
    <x v="7"/>
    <x v="1"/>
    <x v="25"/>
    <x v="9"/>
    <x v="6"/>
    <n v="3547756.7799999863"/>
    <n v="24"/>
    <n v="315"/>
    <n v="0"/>
    <n v="0"/>
    <n v="3"/>
    <n v="6"/>
    <n v="15"/>
  </r>
  <r>
    <x v="7"/>
    <x v="1"/>
    <x v="26"/>
    <x v="10"/>
    <x v="7"/>
    <n v="2667736.5599999949"/>
    <n v="13"/>
    <n v="195"/>
    <n v="0"/>
    <n v="0"/>
    <n v="0"/>
    <n v="0"/>
    <n v="13"/>
  </r>
  <r>
    <x v="7"/>
    <x v="1"/>
    <x v="27"/>
    <x v="11"/>
    <x v="8"/>
    <n v="723056.53999999911"/>
    <n v="7"/>
    <n v="85"/>
    <n v="1"/>
    <n v="0"/>
    <n v="2"/>
    <n v="2"/>
    <n v="2"/>
  </r>
  <r>
    <x v="7"/>
    <x v="1"/>
    <x v="28"/>
    <x v="12"/>
    <x v="2"/>
    <n v="794861.81999999937"/>
    <n v="9"/>
    <n v="95"/>
    <n v="1"/>
    <n v="0"/>
    <n v="2"/>
    <n v="5"/>
    <n v="1"/>
  </r>
  <r>
    <x v="7"/>
    <x v="1"/>
    <x v="29"/>
    <x v="13"/>
    <x v="9"/>
    <n v="5993741.6299999803"/>
    <n v="29"/>
    <n v="446"/>
    <n v="0"/>
    <n v="2"/>
    <n v="1"/>
    <n v="11"/>
    <n v="15"/>
  </r>
  <r>
    <x v="7"/>
    <x v="1"/>
    <x v="30"/>
    <x v="14"/>
    <x v="4"/>
    <n v="4316232.8899999931"/>
    <n v="19"/>
    <n v="287"/>
    <n v="1"/>
    <n v="3"/>
    <n v="0"/>
    <n v="3"/>
    <n v="12"/>
  </r>
  <r>
    <x v="7"/>
    <x v="1"/>
    <x v="31"/>
    <x v="15"/>
    <x v="9"/>
    <n v="1209502"/>
    <n v="9"/>
    <n v="119"/>
    <n v="1"/>
    <n v="0"/>
    <n v="0"/>
    <n v="1"/>
    <n v="7"/>
  </r>
  <r>
    <x v="7"/>
    <x v="1"/>
    <x v="32"/>
    <x v="16"/>
    <x v="10"/>
    <n v="1996594.3199999966"/>
    <n v="11"/>
    <n v="162"/>
    <n v="0"/>
    <n v="0"/>
    <n v="0"/>
    <n v="0"/>
    <n v="11"/>
  </r>
  <r>
    <x v="7"/>
    <x v="1"/>
    <x v="33"/>
    <x v="17"/>
    <x v="0"/>
    <n v="409757.6099999994"/>
    <n v="10"/>
    <n v="61"/>
    <n v="2"/>
    <n v="4"/>
    <n v="2"/>
    <n v="2"/>
    <n v="0"/>
  </r>
  <r>
    <x v="7"/>
    <x v="1"/>
    <x v="34"/>
    <x v="18"/>
    <x v="8"/>
    <n v="3752532.6999999955"/>
    <n v="18"/>
    <n v="252"/>
    <n v="1"/>
    <n v="3"/>
    <n v="1"/>
    <n v="6"/>
    <n v="7"/>
  </r>
  <r>
    <x v="7"/>
    <x v="1"/>
    <x v="35"/>
    <x v="19"/>
    <x v="0"/>
    <n v="187215.05999999982"/>
    <n v="3"/>
    <n v="33"/>
    <n v="0"/>
    <n v="0"/>
    <n v="0"/>
    <n v="3"/>
    <n v="0"/>
  </r>
  <r>
    <x v="7"/>
    <x v="1"/>
    <x v="36"/>
    <x v="20"/>
    <x v="6"/>
    <n v="748829.17000000086"/>
    <n v="8"/>
    <n v="65"/>
    <n v="0"/>
    <n v="0"/>
    <n v="0"/>
    <n v="4"/>
    <n v="4"/>
  </r>
  <r>
    <x v="7"/>
    <x v="1"/>
    <x v="37"/>
    <x v="21"/>
    <x v="3"/>
    <n v="2093515.9899999909"/>
    <n v="12"/>
    <n v="192"/>
    <n v="0"/>
    <n v="1"/>
    <n v="5"/>
    <n v="2"/>
    <n v="4"/>
  </r>
  <r>
    <x v="7"/>
    <x v="1"/>
    <x v="38"/>
    <x v="22"/>
    <x v="11"/>
    <n v="621195.88999999966"/>
    <n v="4"/>
    <n v="54"/>
    <n v="0"/>
    <n v="0"/>
    <n v="0"/>
    <n v="0"/>
    <n v="4"/>
  </r>
  <r>
    <x v="7"/>
    <x v="1"/>
    <x v="39"/>
    <x v="23"/>
    <x v="3"/>
    <n v="6803534.1399999559"/>
    <n v="30"/>
    <n v="444"/>
    <n v="5"/>
    <n v="0"/>
    <n v="9"/>
    <n v="10"/>
    <n v="6"/>
  </r>
  <r>
    <x v="7"/>
    <x v="1"/>
    <x v="40"/>
    <x v="24"/>
    <x v="0"/>
    <n v="221529.54000000027"/>
    <n v="5"/>
    <n v="41"/>
    <n v="0"/>
    <n v="4"/>
    <n v="1"/>
    <n v="0"/>
    <n v="0"/>
  </r>
  <r>
    <x v="7"/>
    <x v="1"/>
    <x v="41"/>
    <x v="25"/>
    <x v="10"/>
    <n v="788449.64000000153"/>
    <n v="6"/>
    <n v="79"/>
    <n v="0"/>
    <n v="0"/>
    <n v="1"/>
    <n v="5"/>
    <n v="0"/>
  </r>
  <r>
    <x v="7"/>
    <x v="1"/>
    <x v="42"/>
    <x v="26"/>
    <x v="12"/>
    <n v="2321294.8999999948"/>
    <n v="19"/>
    <n v="237"/>
    <n v="0"/>
    <n v="4"/>
    <n v="3"/>
    <n v="11"/>
    <n v="1"/>
  </r>
  <r>
    <x v="7"/>
    <x v="1"/>
    <x v="43"/>
    <x v="27"/>
    <x v="3"/>
    <n v="1054713.0399999991"/>
    <n v="5"/>
    <n v="78"/>
    <n v="0"/>
    <n v="0"/>
    <n v="0"/>
    <n v="0"/>
    <n v="5"/>
  </r>
  <r>
    <x v="7"/>
    <x v="1"/>
    <x v="44"/>
    <x v="28"/>
    <x v="9"/>
    <n v="1523742.7399999965"/>
    <n v="13"/>
    <n v="160"/>
    <n v="0"/>
    <n v="0"/>
    <n v="3"/>
    <n v="7"/>
    <n v="3"/>
  </r>
  <r>
    <x v="7"/>
    <x v="1"/>
    <x v="45"/>
    <x v="29"/>
    <x v="4"/>
    <n v="4410629.3299999982"/>
    <n v="19"/>
    <n v="295"/>
    <n v="0"/>
    <n v="7"/>
    <n v="4"/>
    <n v="5"/>
    <n v="3"/>
  </r>
  <r>
    <x v="7"/>
    <x v="1"/>
    <x v="46"/>
    <x v="30"/>
    <x v="13"/>
    <n v="2384140.8099999912"/>
    <n v="12"/>
    <n v="183"/>
    <n v="0"/>
    <n v="1"/>
    <n v="0"/>
    <n v="10"/>
    <n v="1"/>
  </r>
  <r>
    <x v="7"/>
    <x v="1"/>
    <x v="47"/>
    <x v="31"/>
    <x v="14"/>
    <n v="4116004.849999994"/>
    <n v="26"/>
    <n v="339"/>
    <n v="1"/>
    <n v="0"/>
    <n v="7"/>
    <n v="14"/>
    <n v="4"/>
  </r>
  <r>
    <x v="7"/>
    <x v="1"/>
    <x v="48"/>
    <x v="32"/>
    <x v="11"/>
    <n v="689334.2900000019"/>
    <n v="4"/>
    <n v="57"/>
    <n v="0"/>
    <n v="0"/>
    <n v="0"/>
    <n v="0"/>
    <n v="4"/>
  </r>
  <r>
    <x v="7"/>
    <x v="1"/>
    <x v="49"/>
    <x v="33"/>
    <x v="9"/>
    <n v="236935.85000000009"/>
    <n v="2"/>
    <n v="23"/>
    <n v="0"/>
    <n v="0"/>
    <n v="0"/>
    <n v="0"/>
    <n v="2"/>
  </r>
  <r>
    <x v="7"/>
    <x v="1"/>
    <x v="50"/>
    <x v="34"/>
    <x v="10"/>
    <n v="4705209.1900000125"/>
    <n v="24"/>
    <n v="334"/>
    <n v="1"/>
    <n v="0"/>
    <n v="2"/>
    <n v="4"/>
    <n v="17"/>
  </r>
  <r>
    <x v="7"/>
    <x v="1"/>
    <x v="51"/>
    <x v="35"/>
    <x v="3"/>
    <n v="2989656.6400000155"/>
    <n v="12"/>
    <n v="165"/>
    <n v="2"/>
    <n v="0"/>
    <n v="0"/>
    <n v="0"/>
    <n v="10"/>
  </r>
  <r>
    <x v="7"/>
    <x v="1"/>
    <x v="52"/>
    <x v="36"/>
    <x v="5"/>
    <n v="854575.19000000041"/>
    <n v="10"/>
    <n v="103"/>
    <n v="5"/>
    <n v="3"/>
    <n v="2"/>
    <n v="0"/>
    <n v="0"/>
  </r>
  <r>
    <x v="7"/>
    <x v="1"/>
    <x v="53"/>
    <x v="37"/>
    <x v="10"/>
    <n v="668150.04"/>
    <n v="7"/>
    <n v="70"/>
    <n v="0"/>
    <n v="0"/>
    <n v="0"/>
    <n v="4"/>
    <n v="3"/>
  </r>
  <r>
    <x v="7"/>
    <x v="1"/>
    <x v="54"/>
    <x v="38"/>
    <x v="11"/>
    <n v="5856857.5600000247"/>
    <n v="26"/>
    <n v="386"/>
    <n v="0"/>
    <n v="1"/>
    <n v="1"/>
    <n v="4"/>
    <n v="20"/>
  </r>
  <r>
    <x v="7"/>
    <x v="1"/>
    <x v="55"/>
    <x v="39"/>
    <x v="10"/>
    <n v="661702.55000000075"/>
    <n v="7"/>
    <n v="89"/>
    <n v="0"/>
    <n v="0"/>
    <n v="0"/>
    <n v="3"/>
    <n v="4"/>
  </r>
  <r>
    <x v="7"/>
    <x v="1"/>
    <x v="56"/>
    <x v="40"/>
    <x v="0"/>
    <n v="927414.80999999866"/>
    <n v="11"/>
    <n v="96"/>
    <n v="9"/>
    <n v="2"/>
    <n v="0"/>
    <n v="0"/>
    <n v="0"/>
  </r>
  <r>
    <x v="7"/>
    <x v="1"/>
    <x v="57"/>
    <x v="41"/>
    <x v="8"/>
    <n v="605192.47999999858"/>
    <n v="18"/>
    <n v="96"/>
    <n v="1"/>
    <n v="8"/>
    <n v="3"/>
    <n v="5"/>
    <n v="1"/>
  </r>
  <r>
    <x v="7"/>
    <x v="1"/>
    <x v="58"/>
    <x v="42"/>
    <x v="14"/>
    <n v="1171041.8000000045"/>
    <n v="10"/>
    <n v="114"/>
    <n v="0"/>
    <n v="0"/>
    <n v="0"/>
    <n v="4"/>
    <n v="6"/>
  </r>
  <r>
    <x v="7"/>
    <x v="1"/>
    <x v="59"/>
    <x v="43"/>
    <x v="9"/>
    <n v="1828217.870000001"/>
    <n v="12"/>
    <n v="178"/>
    <n v="0"/>
    <n v="0"/>
    <n v="0"/>
    <n v="1"/>
    <n v="11"/>
  </r>
  <r>
    <x v="7"/>
    <x v="1"/>
    <x v="60"/>
    <x v="44"/>
    <x v="3"/>
    <n v="440426.1500000013"/>
    <n v="6"/>
    <n v="65"/>
    <n v="0"/>
    <n v="0"/>
    <n v="4"/>
    <n v="0"/>
    <n v="2"/>
  </r>
  <r>
    <x v="7"/>
    <x v="1"/>
    <x v="61"/>
    <x v="45"/>
    <x v="14"/>
    <n v="302959.93000000063"/>
    <n v="2"/>
    <n v="27"/>
    <n v="0"/>
    <n v="0"/>
    <n v="0"/>
    <n v="2"/>
    <n v="0"/>
  </r>
  <r>
    <x v="7"/>
    <x v="1"/>
    <x v="62"/>
    <x v="46"/>
    <x v="10"/>
    <n v="955664.52999999933"/>
    <n v="11"/>
    <n v="121"/>
    <n v="0"/>
    <n v="0"/>
    <n v="1"/>
    <n v="2"/>
    <n v="8"/>
  </r>
  <r>
    <x v="7"/>
    <x v="1"/>
    <x v="63"/>
    <x v="47"/>
    <x v="15"/>
    <n v="1803725.4600000009"/>
    <n v="13"/>
    <n v="153"/>
    <n v="2"/>
    <n v="1"/>
    <n v="4"/>
    <n v="5"/>
    <n v="1"/>
  </r>
  <r>
    <x v="7"/>
    <x v="1"/>
    <x v="64"/>
    <x v="48"/>
    <x v="9"/>
    <n v="2007060.9499999993"/>
    <n v="12"/>
    <n v="175"/>
    <n v="0"/>
    <n v="0"/>
    <n v="0"/>
    <n v="1"/>
    <n v="11"/>
  </r>
  <r>
    <x v="7"/>
    <x v="1"/>
    <x v="65"/>
    <x v="49"/>
    <x v="11"/>
    <n v="8630296.9099999666"/>
    <n v="38"/>
    <n v="541"/>
    <n v="1"/>
    <n v="2"/>
    <n v="9"/>
    <n v="17"/>
    <n v="9"/>
  </r>
  <r>
    <x v="7"/>
    <x v="1"/>
    <x v="66"/>
    <x v="50"/>
    <x v="9"/>
    <n v="2421447.8700000048"/>
    <n v="21"/>
    <n v="259"/>
    <n v="1"/>
    <n v="0"/>
    <n v="3"/>
    <n v="10"/>
    <n v="7"/>
  </r>
  <r>
    <x v="7"/>
    <x v="1"/>
    <x v="67"/>
    <x v="51"/>
    <x v="0"/>
    <n v="2432673.8199999966"/>
    <n v="17"/>
    <n v="188"/>
    <n v="0"/>
    <n v="2"/>
    <n v="6"/>
    <n v="9"/>
    <n v="0"/>
  </r>
  <r>
    <x v="7"/>
    <x v="1"/>
    <x v="68"/>
    <x v="52"/>
    <x v="3"/>
    <n v="2464392.0099999979"/>
    <n v="12"/>
    <n v="166"/>
    <n v="0"/>
    <n v="1"/>
    <n v="0"/>
    <n v="3"/>
    <n v="8"/>
  </r>
  <r>
    <x v="7"/>
    <x v="1"/>
    <x v="69"/>
    <x v="53"/>
    <x v="9"/>
    <n v="2235427.3099999912"/>
    <n v="20"/>
    <n v="257"/>
    <n v="1"/>
    <n v="2"/>
    <n v="3"/>
    <n v="4"/>
    <n v="10"/>
  </r>
  <r>
    <x v="7"/>
    <x v="1"/>
    <x v="70"/>
    <x v="54"/>
    <x v="0"/>
    <n v="2020451.5"/>
    <n v="14"/>
    <n v="166"/>
    <n v="2"/>
    <n v="1"/>
    <n v="5"/>
    <n v="6"/>
    <n v="0"/>
  </r>
  <r>
    <x v="7"/>
    <x v="1"/>
    <x v="71"/>
    <x v="55"/>
    <x v="0"/>
    <n v="220279.75999999978"/>
    <n v="4"/>
    <n v="25"/>
    <n v="0"/>
    <n v="0"/>
    <n v="0"/>
    <n v="0"/>
    <n v="4"/>
  </r>
  <r>
    <x v="7"/>
    <x v="1"/>
    <x v="72"/>
    <x v="56"/>
    <x v="9"/>
    <n v="2126217.3400000036"/>
    <n v="14"/>
    <n v="221"/>
    <n v="0"/>
    <n v="1"/>
    <n v="2"/>
    <n v="11"/>
    <n v="0"/>
  </r>
  <r>
    <x v="7"/>
    <x v="1"/>
    <x v="73"/>
    <x v="57"/>
    <x v="4"/>
    <n v="673839.30999999866"/>
    <n v="4"/>
    <n v="58"/>
    <n v="0"/>
    <n v="1"/>
    <n v="0"/>
    <n v="1"/>
    <n v="2"/>
  </r>
  <r>
    <x v="7"/>
    <x v="1"/>
    <x v="74"/>
    <x v="58"/>
    <x v="0"/>
    <n v="910230.74000000022"/>
    <n v="12"/>
    <n v="115"/>
    <n v="1"/>
    <n v="2"/>
    <n v="1"/>
    <n v="8"/>
    <n v="0"/>
  </r>
  <r>
    <x v="7"/>
    <x v="1"/>
    <x v="75"/>
    <x v="59"/>
    <x v="9"/>
    <n v="561249.46999999881"/>
    <n v="5"/>
    <n v="63"/>
    <n v="0"/>
    <n v="0"/>
    <n v="0"/>
    <n v="1"/>
    <n v="4"/>
  </r>
  <r>
    <x v="7"/>
    <x v="1"/>
    <x v="76"/>
    <x v="60"/>
    <x v="10"/>
    <n v="2633906.0700000003"/>
    <n v="15"/>
    <n v="225"/>
    <n v="0"/>
    <n v="0"/>
    <n v="1"/>
    <n v="0"/>
    <n v="14"/>
  </r>
  <r>
    <x v="7"/>
    <x v="1"/>
    <x v="77"/>
    <x v="61"/>
    <x v="3"/>
    <n v="9983561.6899999827"/>
    <n v="46"/>
    <n v="701"/>
    <n v="3"/>
    <n v="4"/>
    <n v="14"/>
    <n v="25"/>
    <n v="0"/>
  </r>
  <r>
    <x v="7"/>
    <x v="1"/>
    <x v="78"/>
    <x v="62"/>
    <x v="11"/>
    <n v="1512735.2400000039"/>
    <n v="13"/>
    <n v="163"/>
    <n v="0"/>
    <n v="1"/>
    <n v="6"/>
    <n v="2"/>
    <n v="4"/>
  </r>
  <r>
    <x v="7"/>
    <x v="1"/>
    <x v="79"/>
    <x v="63"/>
    <x v="2"/>
    <n v="413088.61000000034"/>
    <n v="6"/>
    <n v="56"/>
    <n v="0"/>
    <n v="1"/>
    <n v="0"/>
    <n v="5"/>
    <n v="0"/>
  </r>
  <r>
    <x v="7"/>
    <x v="1"/>
    <x v="80"/>
    <x v="64"/>
    <x v="11"/>
    <n v="2432570.3899999969"/>
    <n v="12"/>
    <n v="179"/>
    <n v="0"/>
    <n v="1"/>
    <n v="0"/>
    <n v="0"/>
    <n v="11"/>
  </r>
  <r>
    <x v="7"/>
    <x v="1"/>
    <x v="81"/>
    <x v="65"/>
    <x v="6"/>
    <n v="4074472.93"/>
    <n v="21"/>
    <n v="290"/>
    <n v="0"/>
    <n v="1"/>
    <n v="2"/>
    <n v="6"/>
    <n v="12"/>
  </r>
  <r>
    <x v="8"/>
    <x v="2"/>
    <x v="0"/>
    <x v="0"/>
    <x v="0"/>
    <n v="1411309.9800000023"/>
    <n v="12"/>
    <n v="137"/>
    <n v="3"/>
    <n v="2"/>
    <n v="3"/>
    <n v="4"/>
    <n v="0"/>
  </r>
  <r>
    <x v="8"/>
    <x v="2"/>
    <x v="1"/>
    <x v="1"/>
    <x v="1"/>
    <n v="3567978.7800000012"/>
    <n v="12"/>
    <n v="150"/>
    <n v="3"/>
    <n v="8"/>
    <n v="1"/>
    <n v="0"/>
    <n v="0"/>
  </r>
  <r>
    <x v="8"/>
    <x v="2"/>
    <x v="2"/>
    <x v="1"/>
    <x v="1"/>
    <n v="1009194.6500000004"/>
    <n v="7"/>
    <n v="117"/>
    <n v="2"/>
    <n v="5"/>
    <n v="0"/>
    <n v="0"/>
    <n v="0"/>
  </r>
  <r>
    <x v="8"/>
    <x v="2"/>
    <x v="3"/>
    <x v="1"/>
    <x v="1"/>
    <n v="2423333.6600000076"/>
    <n v="15"/>
    <n v="214"/>
    <n v="1"/>
    <n v="3"/>
    <n v="4"/>
    <n v="3"/>
    <n v="4"/>
  </r>
  <r>
    <x v="8"/>
    <x v="2"/>
    <x v="4"/>
    <x v="1"/>
    <x v="1"/>
    <n v="5093100.1700000018"/>
    <n v="16"/>
    <n v="251"/>
    <n v="2"/>
    <n v="0"/>
    <n v="5"/>
    <n v="2"/>
    <n v="7"/>
  </r>
  <r>
    <x v="8"/>
    <x v="2"/>
    <x v="5"/>
    <x v="1"/>
    <x v="1"/>
    <n v="2707265.9599999934"/>
    <n v="17"/>
    <n v="235"/>
    <n v="0"/>
    <n v="11"/>
    <n v="6"/>
    <n v="0"/>
    <n v="0"/>
  </r>
  <r>
    <x v="8"/>
    <x v="2"/>
    <x v="6"/>
    <x v="1"/>
    <x v="1"/>
    <n v="6327280.2700000033"/>
    <n v="22"/>
    <n v="332"/>
    <n v="6"/>
    <n v="7"/>
    <n v="5"/>
    <n v="3"/>
    <n v="1"/>
  </r>
  <r>
    <x v="8"/>
    <x v="2"/>
    <x v="7"/>
    <x v="1"/>
    <x v="1"/>
    <n v="4496518.7499999851"/>
    <n v="17"/>
    <n v="247"/>
    <n v="3"/>
    <n v="3"/>
    <n v="10"/>
    <n v="1"/>
    <n v="0"/>
  </r>
  <r>
    <x v="8"/>
    <x v="2"/>
    <x v="8"/>
    <x v="1"/>
    <x v="1"/>
    <n v="5042628.5000000149"/>
    <n v="16"/>
    <n v="234"/>
    <n v="0"/>
    <n v="0"/>
    <n v="0"/>
    <n v="3"/>
    <n v="13"/>
  </r>
  <r>
    <x v="8"/>
    <x v="2"/>
    <x v="9"/>
    <x v="1"/>
    <x v="1"/>
    <n v="4366808.0299999937"/>
    <n v="14"/>
    <n v="207"/>
    <n v="0"/>
    <n v="0"/>
    <n v="1"/>
    <n v="6"/>
    <n v="7"/>
  </r>
  <r>
    <x v="8"/>
    <x v="2"/>
    <x v="10"/>
    <x v="1"/>
    <x v="1"/>
    <n v="4565932.2300000265"/>
    <n v="19"/>
    <n v="275"/>
    <n v="0"/>
    <n v="1"/>
    <n v="2"/>
    <n v="11"/>
    <n v="5"/>
  </r>
  <r>
    <x v="8"/>
    <x v="2"/>
    <x v="11"/>
    <x v="1"/>
    <x v="1"/>
    <n v="1136487.700000003"/>
    <n v="6"/>
    <n v="69"/>
    <n v="3"/>
    <n v="2"/>
    <n v="1"/>
    <n v="0"/>
    <n v="0"/>
  </r>
  <r>
    <x v="8"/>
    <x v="2"/>
    <x v="12"/>
    <x v="1"/>
    <x v="1"/>
    <n v="6030930.9399999976"/>
    <n v="19"/>
    <n v="281"/>
    <n v="0"/>
    <n v="0"/>
    <n v="1"/>
    <n v="6"/>
    <n v="12"/>
  </r>
  <r>
    <x v="8"/>
    <x v="2"/>
    <x v="13"/>
    <x v="1"/>
    <x v="1"/>
    <n v="1283346.9500000011"/>
    <n v="3"/>
    <n v="33"/>
    <n v="0"/>
    <n v="1"/>
    <n v="0"/>
    <n v="2"/>
    <n v="0"/>
  </r>
  <r>
    <x v="8"/>
    <x v="2"/>
    <x v="14"/>
    <x v="1"/>
    <x v="1"/>
    <n v="1897028.6800000034"/>
    <n v="11"/>
    <n v="142"/>
    <n v="2"/>
    <n v="8"/>
    <n v="1"/>
    <n v="0"/>
    <n v="0"/>
  </r>
  <r>
    <x v="8"/>
    <x v="2"/>
    <x v="15"/>
    <x v="1"/>
    <x v="1"/>
    <n v="220931.16999999993"/>
    <n v="2"/>
    <n v="18"/>
    <n v="0"/>
    <n v="0"/>
    <n v="1"/>
    <n v="1"/>
    <n v="0"/>
  </r>
  <r>
    <x v="8"/>
    <x v="2"/>
    <x v="16"/>
    <x v="1"/>
    <x v="1"/>
    <n v="4341217.2600000128"/>
    <n v="20"/>
    <n v="266"/>
    <n v="1"/>
    <n v="4"/>
    <n v="6"/>
    <n v="2"/>
    <n v="7"/>
  </r>
  <r>
    <x v="8"/>
    <x v="2"/>
    <x v="17"/>
    <x v="1"/>
    <x v="1"/>
    <n v="2218645.6799999997"/>
    <n v="12"/>
    <n v="152"/>
    <n v="1"/>
    <n v="1"/>
    <n v="1"/>
    <n v="4"/>
    <n v="5"/>
  </r>
  <r>
    <x v="8"/>
    <x v="2"/>
    <x v="18"/>
    <x v="2"/>
    <x v="2"/>
    <n v="515273.02000000142"/>
    <n v="8"/>
    <n v="76"/>
    <n v="0"/>
    <n v="0"/>
    <n v="2"/>
    <n v="6"/>
    <n v="0"/>
  </r>
  <r>
    <x v="8"/>
    <x v="2"/>
    <x v="19"/>
    <x v="3"/>
    <x v="3"/>
    <n v="277335.83999999985"/>
    <n v="3"/>
    <n v="45"/>
    <n v="0"/>
    <n v="0"/>
    <n v="0"/>
    <n v="3"/>
    <n v="0"/>
  </r>
  <r>
    <x v="8"/>
    <x v="2"/>
    <x v="20"/>
    <x v="4"/>
    <x v="4"/>
    <n v="444133.0700000003"/>
    <n v="5"/>
    <n v="54"/>
    <n v="0"/>
    <n v="0"/>
    <n v="0"/>
    <n v="5"/>
    <n v="0"/>
  </r>
  <r>
    <x v="8"/>
    <x v="2"/>
    <x v="21"/>
    <x v="5"/>
    <x v="5"/>
    <n v="1039805.7999999989"/>
    <n v="12"/>
    <n v="129"/>
    <n v="1"/>
    <n v="1"/>
    <n v="9"/>
    <n v="1"/>
    <n v="0"/>
  </r>
  <r>
    <x v="8"/>
    <x v="2"/>
    <x v="22"/>
    <x v="6"/>
    <x v="0"/>
    <n v="32134.609999999986"/>
    <n v="1"/>
    <n v="2"/>
    <n v="0"/>
    <n v="0"/>
    <n v="0"/>
    <n v="1"/>
    <n v="0"/>
  </r>
  <r>
    <x v="8"/>
    <x v="2"/>
    <x v="23"/>
    <x v="7"/>
    <x v="5"/>
    <n v="519281.46"/>
    <n v="11"/>
    <n v="74"/>
    <n v="1"/>
    <n v="0"/>
    <n v="6"/>
    <n v="4"/>
    <n v="0"/>
  </r>
  <r>
    <x v="8"/>
    <x v="2"/>
    <x v="24"/>
    <x v="8"/>
    <x v="5"/>
    <n v="4034251.13"/>
    <n v="33"/>
    <n v="426"/>
    <n v="1"/>
    <n v="1"/>
    <n v="11"/>
    <n v="15"/>
    <n v="5"/>
  </r>
  <r>
    <x v="8"/>
    <x v="2"/>
    <x v="25"/>
    <x v="9"/>
    <x v="6"/>
    <n v="3388530.5399999917"/>
    <n v="24"/>
    <n v="315"/>
    <n v="0"/>
    <n v="0"/>
    <n v="3"/>
    <n v="6"/>
    <n v="15"/>
  </r>
  <r>
    <x v="8"/>
    <x v="2"/>
    <x v="26"/>
    <x v="10"/>
    <x v="7"/>
    <n v="2526035.8200000003"/>
    <n v="13"/>
    <n v="195"/>
    <n v="0"/>
    <n v="0"/>
    <n v="0"/>
    <n v="0"/>
    <n v="13"/>
  </r>
  <r>
    <x v="8"/>
    <x v="2"/>
    <x v="27"/>
    <x v="11"/>
    <x v="8"/>
    <n v="734249.36999999918"/>
    <n v="7"/>
    <n v="85"/>
    <n v="1"/>
    <n v="0"/>
    <n v="2"/>
    <n v="2"/>
    <n v="2"/>
  </r>
  <r>
    <x v="8"/>
    <x v="2"/>
    <x v="28"/>
    <x v="12"/>
    <x v="2"/>
    <n v="794187.91999999899"/>
    <n v="9"/>
    <n v="95"/>
    <n v="1"/>
    <n v="0"/>
    <n v="2"/>
    <n v="5"/>
    <n v="1"/>
  </r>
  <r>
    <x v="8"/>
    <x v="2"/>
    <x v="29"/>
    <x v="13"/>
    <x v="9"/>
    <n v="5644424.7200000212"/>
    <n v="29"/>
    <n v="446"/>
    <n v="0"/>
    <n v="2"/>
    <n v="1"/>
    <n v="11"/>
    <n v="15"/>
  </r>
  <r>
    <x v="8"/>
    <x v="2"/>
    <x v="30"/>
    <x v="14"/>
    <x v="4"/>
    <n v="4283110.9300000072"/>
    <n v="18"/>
    <n v="278"/>
    <n v="1"/>
    <n v="3"/>
    <n v="0"/>
    <n v="2"/>
    <n v="12"/>
  </r>
  <r>
    <x v="8"/>
    <x v="2"/>
    <x v="31"/>
    <x v="15"/>
    <x v="9"/>
    <n v="1163172.9399999958"/>
    <n v="9"/>
    <n v="119"/>
    <n v="1"/>
    <n v="0"/>
    <n v="0"/>
    <n v="1"/>
    <n v="7"/>
  </r>
  <r>
    <x v="8"/>
    <x v="2"/>
    <x v="32"/>
    <x v="16"/>
    <x v="10"/>
    <n v="1885377.9200000018"/>
    <n v="11"/>
    <n v="162"/>
    <n v="0"/>
    <n v="0"/>
    <n v="0"/>
    <n v="0"/>
    <n v="11"/>
  </r>
  <r>
    <x v="8"/>
    <x v="2"/>
    <x v="33"/>
    <x v="17"/>
    <x v="0"/>
    <n v="376524.90999999968"/>
    <n v="10"/>
    <n v="61"/>
    <n v="2"/>
    <n v="4"/>
    <n v="2"/>
    <n v="2"/>
    <n v="0"/>
  </r>
  <r>
    <x v="8"/>
    <x v="2"/>
    <x v="34"/>
    <x v="18"/>
    <x v="8"/>
    <n v="3636488.8500000015"/>
    <n v="17"/>
    <n v="247"/>
    <n v="1"/>
    <n v="3"/>
    <n v="1"/>
    <n v="5"/>
    <n v="7"/>
  </r>
  <r>
    <x v="8"/>
    <x v="2"/>
    <x v="35"/>
    <x v="19"/>
    <x v="0"/>
    <n v="165214.56999999983"/>
    <n v="3"/>
    <n v="24"/>
    <n v="0"/>
    <n v="0"/>
    <n v="0"/>
    <n v="3"/>
    <n v="0"/>
  </r>
  <r>
    <x v="8"/>
    <x v="2"/>
    <x v="36"/>
    <x v="20"/>
    <x v="6"/>
    <n v="737034.87999999803"/>
    <n v="7"/>
    <n v="60"/>
    <n v="0"/>
    <n v="0"/>
    <n v="0"/>
    <n v="3"/>
    <n v="4"/>
  </r>
  <r>
    <x v="8"/>
    <x v="2"/>
    <x v="37"/>
    <x v="21"/>
    <x v="3"/>
    <n v="2086154.5299999975"/>
    <n v="12"/>
    <n v="192"/>
    <n v="0"/>
    <n v="1"/>
    <n v="5"/>
    <n v="2"/>
    <n v="4"/>
  </r>
  <r>
    <x v="8"/>
    <x v="2"/>
    <x v="38"/>
    <x v="22"/>
    <x v="11"/>
    <n v="559354.87999999989"/>
    <n v="4"/>
    <n v="54"/>
    <n v="0"/>
    <n v="0"/>
    <n v="0"/>
    <n v="0"/>
    <n v="4"/>
  </r>
  <r>
    <x v="8"/>
    <x v="2"/>
    <x v="39"/>
    <x v="23"/>
    <x v="3"/>
    <n v="6400084.9700000286"/>
    <n v="30"/>
    <n v="444"/>
    <n v="5"/>
    <n v="0"/>
    <n v="9"/>
    <n v="10"/>
    <n v="6"/>
  </r>
  <r>
    <x v="8"/>
    <x v="2"/>
    <x v="40"/>
    <x v="24"/>
    <x v="0"/>
    <n v="244110.26999999979"/>
    <n v="5"/>
    <n v="41"/>
    <n v="0"/>
    <n v="4"/>
    <n v="1"/>
    <n v="0"/>
    <n v="0"/>
  </r>
  <r>
    <x v="8"/>
    <x v="2"/>
    <x v="41"/>
    <x v="25"/>
    <x v="10"/>
    <n v="709092.11000000034"/>
    <n v="6"/>
    <n v="79"/>
    <n v="0"/>
    <n v="0"/>
    <n v="1"/>
    <n v="5"/>
    <n v="0"/>
  </r>
  <r>
    <x v="8"/>
    <x v="2"/>
    <x v="42"/>
    <x v="26"/>
    <x v="12"/>
    <n v="2373404.75"/>
    <n v="18"/>
    <n v="232"/>
    <n v="0"/>
    <n v="4"/>
    <n v="3"/>
    <n v="10"/>
    <n v="1"/>
  </r>
  <r>
    <x v="8"/>
    <x v="2"/>
    <x v="43"/>
    <x v="27"/>
    <x v="3"/>
    <n v="985159.01000000164"/>
    <n v="4"/>
    <n v="66"/>
    <n v="0"/>
    <n v="0"/>
    <n v="0"/>
    <n v="0"/>
    <n v="4"/>
  </r>
  <r>
    <x v="8"/>
    <x v="2"/>
    <x v="44"/>
    <x v="28"/>
    <x v="9"/>
    <n v="1375935.0900000036"/>
    <n v="13"/>
    <n v="160"/>
    <n v="0"/>
    <n v="0"/>
    <n v="3"/>
    <n v="7"/>
    <n v="3"/>
  </r>
  <r>
    <x v="8"/>
    <x v="2"/>
    <x v="45"/>
    <x v="29"/>
    <x v="4"/>
    <n v="4341153.9799999967"/>
    <n v="18"/>
    <n v="288"/>
    <n v="0"/>
    <n v="7"/>
    <n v="4"/>
    <n v="5"/>
    <n v="2"/>
  </r>
  <r>
    <x v="8"/>
    <x v="2"/>
    <x v="46"/>
    <x v="30"/>
    <x v="13"/>
    <n v="2418277.109999992"/>
    <n v="12"/>
    <n v="183"/>
    <n v="0"/>
    <n v="1"/>
    <n v="0"/>
    <n v="10"/>
    <n v="1"/>
  </r>
  <r>
    <x v="8"/>
    <x v="2"/>
    <x v="47"/>
    <x v="31"/>
    <x v="14"/>
    <n v="3678218.2599999905"/>
    <n v="26"/>
    <n v="339"/>
    <n v="1"/>
    <n v="0"/>
    <n v="7"/>
    <n v="14"/>
    <n v="4"/>
  </r>
  <r>
    <x v="8"/>
    <x v="2"/>
    <x v="48"/>
    <x v="32"/>
    <x v="11"/>
    <n v="603038.74000000022"/>
    <n v="4"/>
    <n v="57"/>
    <n v="0"/>
    <n v="0"/>
    <n v="0"/>
    <n v="0"/>
    <n v="4"/>
  </r>
  <r>
    <x v="8"/>
    <x v="2"/>
    <x v="49"/>
    <x v="33"/>
    <x v="9"/>
    <n v="215543.55000000028"/>
    <n v="2"/>
    <n v="23"/>
    <n v="0"/>
    <n v="0"/>
    <n v="0"/>
    <n v="0"/>
    <n v="2"/>
  </r>
  <r>
    <x v="8"/>
    <x v="2"/>
    <x v="50"/>
    <x v="34"/>
    <x v="10"/>
    <n v="4551203.140000008"/>
    <n v="23"/>
    <n v="324"/>
    <n v="1"/>
    <n v="0"/>
    <n v="2"/>
    <n v="4"/>
    <n v="16"/>
  </r>
  <r>
    <x v="8"/>
    <x v="2"/>
    <x v="51"/>
    <x v="35"/>
    <x v="3"/>
    <n v="2853443.5199999958"/>
    <n v="12"/>
    <n v="165"/>
    <n v="2"/>
    <n v="0"/>
    <n v="0"/>
    <n v="0"/>
    <n v="10"/>
  </r>
  <r>
    <x v="8"/>
    <x v="2"/>
    <x v="52"/>
    <x v="36"/>
    <x v="5"/>
    <n v="815769.12999999896"/>
    <n v="10"/>
    <n v="103"/>
    <n v="5"/>
    <n v="3"/>
    <n v="2"/>
    <n v="0"/>
    <n v="0"/>
  </r>
  <r>
    <x v="8"/>
    <x v="2"/>
    <x v="53"/>
    <x v="37"/>
    <x v="10"/>
    <n v="616860.82000000123"/>
    <n v="6"/>
    <n v="65"/>
    <n v="0"/>
    <n v="0"/>
    <n v="0"/>
    <n v="3"/>
    <n v="3"/>
  </r>
  <r>
    <x v="8"/>
    <x v="2"/>
    <x v="54"/>
    <x v="38"/>
    <x v="11"/>
    <n v="5144245.8700000197"/>
    <n v="26"/>
    <n v="386"/>
    <n v="0"/>
    <n v="1"/>
    <n v="1"/>
    <n v="4"/>
    <n v="20"/>
  </r>
  <r>
    <x v="8"/>
    <x v="2"/>
    <x v="55"/>
    <x v="39"/>
    <x v="10"/>
    <n v="681206.35999999847"/>
    <n v="7"/>
    <n v="89"/>
    <n v="0"/>
    <n v="0"/>
    <n v="0"/>
    <n v="3"/>
    <n v="4"/>
  </r>
  <r>
    <x v="8"/>
    <x v="2"/>
    <x v="56"/>
    <x v="40"/>
    <x v="0"/>
    <n v="923164.23"/>
    <n v="12"/>
    <n v="108"/>
    <n v="10"/>
    <n v="2"/>
    <n v="0"/>
    <n v="0"/>
    <n v="0"/>
  </r>
  <r>
    <x v="8"/>
    <x v="2"/>
    <x v="57"/>
    <x v="41"/>
    <x v="8"/>
    <n v="671598.5299999984"/>
    <n v="18"/>
    <n v="96"/>
    <n v="1"/>
    <n v="8"/>
    <n v="3"/>
    <n v="5"/>
    <n v="1"/>
  </r>
  <r>
    <x v="8"/>
    <x v="2"/>
    <x v="58"/>
    <x v="42"/>
    <x v="14"/>
    <n v="1160657.7899999991"/>
    <n v="10"/>
    <n v="114"/>
    <n v="0"/>
    <n v="0"/>
    <n v="0"/>
    <n v="4"/>
    <n v="6"/>
  </r>
  <r>
    <x v="8"/>
    <x v="2"/>
    <x v="59"/>
    <x v="43"/>
    <x v="9"/>
    <n v="1587546.9699999988"/>
    <n v="12"/>
    <n v="178"/>
    <n v="0"/>
    <n v="0"/>
    <n v="0"/>
    <n v="1"/>
    <n v="11"/>
  </r>
  <r>
    <x v="8"/>
    <x v="2"/>
    <x v="60"/>
    <x v="44"/>
    <x v="3"/>
    <n v="427787.54"/>
    <n v="6"/>
    <n v="65"/>
    <n v="0"/>
    <n v="0"/>
    <n v="4"/>
    <n v="0"/>
    <n v="2"/>
  </r>
  <r>
    <x v="8"/>
    <x v="2"/>
    <x v="61"/>
    <x v="45"/>
    <x v="14"/>
    <n v="285182.91999999993"/>
    <n v="2"/>
    <n v="27"/>
    <n v="0"/>
    <n v="0"/>
    <n v="0"/>
    <n v="2"/>
    <n v="0"/>
  </r>
  <r>
    <x v="8"/>
    <x v="2"/>
    <x v="62"/>
    <x v="46"/>
    <x v="10"/>
    <n v="913579.11000000313"/>
    <n v="11"/>
    <n v="121"/>
    <n v="0"/>
    <n v="0"/>
    <n v="1"/>
    <n v="2"/>
    <n v="8"/>
  </r>
  <r>
    <x v="8"/>
    <x v="2"/>
    <x v="63"/>
    <x v="47"/>
    <x v="15"/>
    <n v="1766750.6999999993"/>
    <n v="13"/>
    <n v="153"/>
    <n v="2"/>
    <n v="1"/>
    <n v="4"/>
    <n v="5"/>
    <n v="1"/>
  </r>
  <r>
    <x v="8"/>
    <x v="2"/>
    <x v="64"/>
    <x v="48"/>
    <x v="9"/>
    <n v="2080802.4399999976"/>
    <n v="12"/>
    <n v="175"/>
    <n v="0"/>
    <n v="0"/>
    <n v="0"/>
    <n v="1"/>
    <n v="11"/>
  </r>
  <r>
    <x v="8"/>
    <x v="2"/>
    <x v="65"/>
    <x v="49"/>
    <x v="11"/>
    <n v="7852865.5"/>
    <n v="38"/>
    <n v="533"/>
    <n v="1"/>
    <n v="2"/>
    <n v="9"/>
    <n v="17"/>
    <n v="9"/>
  </r>
  <r>
    <x v="8"/>
    <x v="2"/>
    <x v="66"/>
    <x v="50"/>
    <x v="9"/>
    <n v="2636685.5600000024"/>
    <n v="21"/>
    <n v="259"/>
    <n v="1"/>
    <n v="0"/>
    <n v="3"/>
    <n v="10"/>
    <n v="7"/>
  </r>
  <r>
    <x v="8"/>
    <x v="2"/>
    <x v="67"/>
    <x v="51"/>
    <x v="0"/>
    <n v="2151316.5800000057"/>
    <n v="17"/>
    <n v="188"/>
    <n v="0"/>
    <n v="2"/>
    <n v="6"/>
    <n v="9"/>
    <n v="0"/>
  </r>
  <r>
    <x v="8"/>
    <x v="2"/>
    <x v="68"/>
    <x v="52"/>
    <x v="3"/>
    <n v="2337614.400000006"/>
    <n v="12"/>
    <n v="166"/>
    <n v="0"/>
    <n v="1"/>
    <n v="0"/>
    <n v="3"/>
    <n v="8"/>
  </r>
  <r>
    <x v="8"/>
    <x v="2"/>
    <x v="69"/>
    <x v="53"/>
    <x v="9"/>
    <n v="2085034.3099999949"/>
    <n v="20"/>
    <n v="257"/>
    <n v="1"/>
    <n v="2"/>
    <n v="3"/>
    <n v="4"/>
    <n v="10"/>
  </r>
  <r>
    <x v="8"/>
    <x v="2"/>
    <x v="70"/>
    <x v="54"/>
    <x v="0"/>
    <n v="1918201.8100000098"/>
    <n v="14"/>
    <n v="166"/>
    <n v="2"/>
    <n v="1"/>
    <n v="5"/>
    <n v="6"/>
    <n v="0"/>
  </r>
  <r>
    <x v="8"/>
    <x v="2"/>
    <x v="71"/>
    <x v="55"/>
    <x v="0"/>
    <n v="209118.48000000021"/>
    <n v="4"/>
    <n v="25"/>
    <n v="0"/>
    <n v="0"/>
    <n v="0"/>
    <n v="0"/>
    <n v="4"/>
  </r>
  <r>
    <x v="8"/>
    <x v="2"/>
    <x v="72"/>
    <x v="56"/>
    <x v="9"/>
    <n v="1852887.3599999994"/>
    <n v="14"/>
    <n v="221"/>
    <n v="0"/>
    <n v="1"/>
    <n v="2"/>
    <n v="11"/>
    <n v="0"/>
  </r>
  <r>
    <x v="8"/>
    <x v="2"/>
    <x v="73"/>
    <x v="57"/>
    <x v="4"/>
    <n v="664666.84999999963"/>
    <n v="4"/>
    <n v="58"/>
    <n v="0"/>
    <n v="1"/>
    <n v="0"/>
    <n v="1"/>
    <n v="2"/>
  </r>
  <r>
    <x v="8"/>
    <x v="2"/>
    <x v="74"/>
    <x v="58"/>
    <x v="0"/>
    <n v="908800.20999999717"/>
    <n v="12"/>
    <n v="115"/>
    <n v="1"/>
    <n v="2"/>
    <n v="1"/>
    <n v="8"/>
    <n v="0"/>
  </r>
  <r>
    <x v="8"/>
    <x v="2"/>
    <x v="75"/>
    <x v="59"/>
    <x v="9"/>
    <n v="549023.09999999963"/>
    <n v="5"/>
    <n v="63"/>
    <n v="0"/>
    <n v="0"/>
    <n v="0"/>
    <n v="1"/>
    <n v="4"/>
  </r>
  <r>
    <x v="8"/>
    <x v="2"/>
    <x v="76"/>
    <x v="60"/>
    <x v="10"/>
    <n v="2369643.0799999908"/>
    <n v="15"/>
    <n v="225"/>
    <n v="0"/>
    <n v="0"/>
    <n v="1"/>
    <n v="0"/>
    <n v="14"/>
  </r>
  <r>
    <x v="8"/>
    <x v="2"/>
    <x v="77"/>
    <x v="61"/>
    <x v="3"/>
    <n v="9063049.7399999499"/>
    <n v="46"/>
    <n v="701"/>
    <n v="3"/>
    <n v="4"/>
    <n v="14"/>
    <n v="25"/>
    <n v="0"/>
  </r>
  <r>
    <x v="8"/>
    <x v="2"/>
    <x v="78"/>
    <x v="62"/>
    <x v="11"/>
    <n v="1346374.4900000002"/>
    <n v="13"/>
    <n v="165"/>
    <n v="0"/>
    <n v="1"/>
    <n v="6"/>
    <n v="2"/>
    <n v="4"/>
  </r>
  <r>
    <x v="8"/>
    <x v="2"/>
    <x v="79"/>
    <x v="63"/>
    <x v="2"/>
    <n v="399351.84999999916"/>
    <n v="6"/>
    <n v="56"/>
    <n v="0"/>
    <n v="1"/>
    <n v="0"/>
    <n v="5"/>
    <n v="0"/>
  </r>
  <r>
    <x v="8"/>
    <x v="2"/>
    <x v="80"/>
    <x v="64"/>
    <x v="11"/>
    <n v="2123987.4999999963"/>
    <n v="12"/>
    <n v="179"/>
    <n v="0"/>
    <n v="1"/>
    <n v="0"/>
    <n v="0"/>
    <n v="11"/>
  </r>
  <r>
    <x v="8"/>
    <x v="2"/>
    <x v="81"/>
    <x v="65"/>
    <x v="6"/>
    <n v="3770263.0100000054"/>
    <n v="21"/>
    <n v="304"/>
    <n v="0"/>
    <n v="1"/>
    <n v="2"/>
    <n v="6"/>
    <n v="12"/>
  </r>
  <r>
    <x v="8"/>
    <x v="2"/>
    <x v="82"/>
    <x v="1"/>
    <x v="1"/>
    <n v="1347231.3099999949"/>
    <n v="10"/>
    <n v="134"/>
    <n v="0"/>
    <n v="4"/>
    <n v="3"/>
    <n v="1"/>
    <n v="2"/>
  </r>
  <r>
    <x v="8"/>
    <x v="2"/>
    <x v="83"/>
    <x v="1"/>
    <x v="1"/>
    <n v="1810216.9800000042"/>
    <n v="8"/>
    <n v="102"/>
    <n v="1"/>
    <n v="0"/>
    <n v="1"/>
    <n v="6"/>
    <n v="0"/>
  </r>
  <r>
    <x v="8"/>
    <x v="2"/>
    <x v="85"/>
    <x v="1"/>
    <x v="1"/>
    <n v="3530520.4200000018"/>
    <n v="13"/>
    <n v="216"/>
    <n v="0"/>
    <n v="1"/>
    <n v="2"/>
    <n v="1"/>
    <n v="9"/>
  </r>
  <r>
    <x v="8"/>
    <x v="2"/>
    <x v="84"/>
    <x v="66"/>
    <x v="0"/>
    <n v="17601125.93"/>
    <n v="88"/>
    <n v="1318"/>
    <n v="8"/>
    <n v="16"/>
    <n v="20"/>
    <n v="39"/>
    <n v="5"/>
  </r>
  <r>
    <x v="9"/>
    <x v="2"/>
    <x v="0"/>
    <x v="0"/>
    <x v="0"/>
    <n v="1522714.1599999983"/>
    <n v="12"/>
    <n v="137"/>
    <n v="3"/>
    <n v="2"/>
    <n v="3"/>
    <n v="4"/>
    <n v="0"/>
  </r>
  <r>
    <x v="9"/>
    <x v="2"/>
    <x v="1"/>
    <x v="1"/>
    <x v="1"/>
    <n v="3870709.9500000104"/>
    <n v="13"/>
    <n v="168"/>
    <n v="3"/>
    <n v="9"/>
    <n v="1"/>
    <n v="0"/>
    <n v="0"/>
  </r>
  <r>
    <x v="9"/>
    <x v="2"/>
    <x v="2"/>
    <x v="1"/>
    <x v="1"/>
    <n v="1178325.0300000012"/>
    <n v="7"/>
    <n v="117"/>
    <n v="2"/>
    <n v="5"/>
    <n v="0"/>
    <n v="0"/>
    <n v="0"/>
  </r>
  <r>
    <x v="9"/>
    <x v="2"/>
    <x v="3"/>
    <x v="1"/>
    <x v="1"/>
    <n v="2665218.0699999966"/>
    <n v="15"/>
    <n v="214"/>
    <n v="1"/>
    <n v="3"/>
    <n v="4"/>
    <n v="3"/>
    <n v="4"/>
  </r>
  <r>
    <x v="9"/>
    <x v="2"/>
    <x v="4"/>
    <x v="1"/>
    <x v="1"/>
    <n v="5242697.9699999839"/>
    <n v="16"/>
    <n v="217"/>
    <n v="2"/>
    <n v="0"/>
    <n v="5"/>
    <n v="2"/>
    <n v="7"/>
  </r>
  <r>
    <x v="9"/>
    <x v="2"/>
    <x v="5"/>
    <x v="1"/>
    <x v="1"/>
    <n v="2879629.2199999951"/>
    <n v="17"/>
    <n v="235"/>
    <n v="0"/>
    <n v="11"/>
    <n v="6"/>
    <n v="0"/>
    <n v="0"/>
  </r>
  <r>
    <x v="9"/>
    <x v="2"/>
    <x v="6"/>
    <x v="1"/>
    <x v="1"/>
    <n v="6708345.3099999726"/>
    <n v="22"/>
    <n v="328"/>
    <n v="6"/>
    <n v="7"/>
    <n v="5"/>
    <n v="3"/>
    <n v="1"/>
  </r>
  <r>
    <x v="9"/>
    <x v="2"/>
    <x v="7"/>
    <x v="1"/>
    <x v="1"/>
    <n v="4943819.5000000224"/>
    <n v="17"/>
    <n v="247"/>
    <n v="3"/>
    <n v="3"/>
    <n v="10"/>
    <n v="1"/>
    <n v="0"/>
  </r>
  <r>
    <x v="9"/>
    <x v="2"/>
    <x v="8"/>
    <x v="1"/>
    <x v="1"/>
    <n v="5579261.1299999878"/>
    <n v="16"/>
    <n v="234"/>
    <n v="0"/>
    <n v="0"/>
    <n v="0"/>
    <n v="3"/>
    <n v="13"/>
  </r>
  <r>
    <x v="9"/>
    <x v="2"/>
    <x v="9"/>
    <x v="1"/>
    <x v="1"/>
    <n v="5029979.159999989"/>
    <n v="14"/>
    <n v="207"/>
    <n v="0"/>
    <n v="0"/>
    <n v="1"/>
    <n v="6"/>
    <n v="7"/>
  </r>
  <r>
    <x v="9"/>
    <x v="2"/>
    <x v="10"/>
    <x v="1"/>
    <x v="1"/>
    <n v="4949834.0399999917"/>
    <n v="18"/>
    <n v="275"/>
    <n v="0"/>
    <n v="1"/>
    <n v="2"/>
    <n v="10"/>
    <n v="5"/>
  </r>
  <r>
    <x v="9"/>
    <x v="2"/>
    <x v="11"/>
    <x v="1"/>
    <x v="1"/>
    <n v="1230970.839999998"/>
    <n v="6"/>
    <n v="69"/>
    <n v="3"/>
    <n v="2"/>
    <n v="1"/>
    <n v="0"/>
    <n v="0"/>
  </r>
  <r>
    <x v="9"/>
    <x v="2"/>
    <x v="12"/>
    <x v="1"/>
    <x v="1"/>
    <n v="6643173.6999999732"/>
    <n v="19"/>
    <n v="264"/>
    <n v="0"/>
    <n v="0"/>
    <n v="1"/>
    <n v="6"/>
    <n v="12"/>
  </r>
  <r>
    <x v="9"/>
    <x v="2"/>
    <x v="13"/>
    <x v="1"/>
    <x v="1"/>
    <n v="1434208.5299999975"/>
    <n v="3"/>
    <n v="33"/>
    <n v="0"/>
    <n v="1"/>
    <n v="0"/>
    <n v="2"/>
    <n v="0"/>
  </r>
  <r>
    <x v="9"/>
    <x v="2"/>
    <x v="14"/>
    <x v="1"/>
    <x v="1"/>
    <n v="2135314.0799999945"/>
    <n v="11"/>
    <n v="142"/>
    <n v="2"/>
    <n v="8"/>
    <n v="1"/>
    <n v="0"/>
    <n v="0"/>
  </r>
  <r>
    <x v="9"/>
    <x v="2"/>
    <x v="15"/>
    <x v="1"/>
    <x v="1"/>
    <n v="219218.35000000056"/>
    <n v="2"/>
    <n v="16"/>
    <n v="0"/>
    <n v="0"/>
    <n v="1"/>
    <n v="1"/>
    <n v="0"/>
  </r>
  <r>
    <x v="9"/>
    <x v="2"/>
    <x v="16"/>
    <x v="1"/>
    <x v="1"/>
    <n v="4376609.2700000033"/>
    <n v="20"/>
    <n v="266"/>
    <n v="1"/>
    <n v="3"/>
    <n v="6"/>
    <n v="2"/>
    <n v="8"/>
  </r>
  <r>
    <x v="9"/>
    <x v="2"/>
    <x v="17"/>
    <x v="1"/>
    <x v="1"/>
    <n v="2422582.2399999984"/>
    <n v="12"/>
    <n v="152"/>
    <n v="1"/>
    <n v="1"/>
    <n v="1"/>
    <n v="4"/>
    <n v="5"/>
  </r>
  <r>
    <x v="9"/>
    <x v="2"/>
    <x v="18"/>
    <x v="2"/>
    <x v="2"/>
    <n v="500513.03000000119"/>
    <n v="8"/>
    <n v="72"/>
    <n v="0"/>
    <n v="0"/>
    <n v="2"/>
    <n v="6"/>
    <n v="0"/>
  </r>
  <r>
    <x v="9"/>
    <x v="2"/>
    <x v="19"/>
    <x v="3"/>
    <x v="3"/>
    <n v="259363.20999999996"/>
    <n v="2"/>
    <n v="27"/>
    <n v="0"/>
    <n v="0"/>
    <n v="0"/>
    <n v="2"/>
    <n v="0"/>
  </r>
  <r>
    <x v="9"/>
    <x v="2"/>
    <x v="20"/>
    <x v="4"/>
    <x v="4"/>
    <n v="468727.96999999974"/>
    <n v="5"/>
    <n v="54"/>
    <n v="0"/>
    <n v="0"/>
    <n v="0"/>
    <n v="5"/>
    <n v="0"/>
  </r>
  <r>
    <x v="9"/>
    <x v="2"/>
    <x v="21"/>
    <x v="5"/>
    <x v="5"/>
    <n v="914458.3200000003"/>
    <n v="12"/>
    <n v="129"/>
    <n v="1"/>
    <n v="1"/>
    <n v="9"/>
    <n v="1"/>
    <n v="0"/>
  </r>
  <r>
    <x v="9"/>
    <x v="2"/>
    <x v="22"/>
    <x v="6"/>
    <x v="0"/>
    <n v="36003.840000000026"/>
    <n v="1"/>
    <n v="2"/>
    <n v="0"/>
    <n v="0"/>
    <n v="0"/>
    <n v="1"/>
    <n v="0"/>
  </r>
  <r>
    <x v="9"/>
    <x v="2"/>
    <x v="23"/>
    <x v="7"/>
    <x v="5"/>
    <n v="570537.47"/>
    <n v="12"/>
    <n v="77"/>
    <n v="1"/>
    <n v="1"/>
    <n v="6"/>
    <n v="4"/>
    <n v="0"/>
  </r>
  <r>
    <x v="9"/>
    <x v="2"/>
    <x v="24"/>
    <x v="8"/>
    <x v="5"/>
    <n v="4148925.7199999983"/>
    <n v="33"/>
    <n v="428"/>
    <n v="1"/>
    <n v="1"/>
    <n v="11"/>
    <n v="15"/>
    <n v="5"/>
  </r>
  <r>
    <x v="9"/>
    <x v="2"/>
    <x v="25"/>
    <x v="9"/>
    <x v="6"/>
    <n v="3553378.0600000024"/>
    <n v="24"/>
    <n v="312"/>
    <n v="0"/>
    <n v="0"/>
    <n v="3"/>
    <n v="6"/>
    <n v="15"/>
  </r>
  <r>
    <x v="9"/>
    <x v="2"/>
    <x v="26"/>
    <x v="10"/>
    <x v="7"/>
    <n v="2652224.3299999982"/>
    <n v="13"/>
    <n v="195"/>
    <n v="0"/>
    <n v="0"/>
    <n v="0"/>
    <n v="0"/>
    <n v="13"/>
  </r>
  <r>
    <x v="9"/>
    <x v="2"/>
    <x v="27"/>
    <x v="11"/>
    <x v="8"/>
    <n v="747199.94000000041"/>
    <n v="7"/>
    <n v="85"/>
    <n v="1"/>
    <n v="0"/>
    <n v="2"/>
    <n v="2"/>
    <n v="2"/>
  </r>
  <r>
    <x v="9"/>
    <x v="2"/>
    <x v="28"/>
    <x v="12"/>
    <x v="2"/>
    <n v="795968.32999999821"/>
    <n v="9"/>
    <n v="97"/>
    <n v="1"/>
    <n v="0"/>
    <n v="2"/>
    <n v="5"/>
    <n v="1"/>
  </r>
  <r>
    <x v="9"/>
    <x v="2"/>
    <x v="29"/>
    <x v="13"/>
    <x v="9"/>
    <n v="6026791.9199999943"/>
    <n v="28"/>
    <n v="432"/>
    <n v="0"/>
    <n v="2"/>
    <n v="1"/>
    <n v="10"/>
    <n v="15"/>
  </r>
  <r>
    <x v="9"/>
    <x v="2"/>
    <x v="30"/>
    <x v="14"/>
    <x v="4"/>
    <n v="4596465.9900000021"/>
    <n v="18"/>
    <n v="278"/>
    <n v="1"/>
    <n v="3"/>
    <n v="0"/>
    <n v="2"/>
    <n v="12"/>
  </r>
  <r>
    <x v="9"/>
    <x v="2"/>
    <x v="31"/>
    <x v="15"/>
    <x v="9"/>
    <n v="1219789.6799999923"/>
    <n v="9"/>
    <n v="119"/>
    <n v="1"/>
    <n v="0"/>
    <n v="0"/>
    <n v="1"/>
    <n v="7"/>
  </r>
  <r>
    <x v="9"/>
    <x v="2"/>
    <x v="32"/>
    <x v="16"/>
    <x v="10"/>
    <n v="1937594.1499999911"/>
    <n v="10"/>
    <n v="144"/>
    <n v="0"/>
    <n v="0"/>
    <n v="0"/>
    <n v="0"/>
    <n v="10"/>
  </r>
  <r>
    <x v="9"/>
    <x v="2"/>
    <x v="33"/>
    <x v="17"/>
    <x v="0"/>
    <n v="393844.01000000024"/>
    <n v="9"/>
    <n v="57"/>
    <n v="2"/>
    <n v="3"/>
    <n v="2"/>
    <n v="2"/>
    <n v="0"/>
  </r>
  <r>
    <x v="9"/>
    <x v="2"/>
    <x v="34"/>
    <x v="18"/>
    <x v="8"/>
    <n v="3856654.3999999985"/>
    <n v="17"/>
    <n v="247"/>
    <n v="1"/>
    <n v="3"/>
    <n v="1"/>
    <n v="5"/>
    <n v="7"/>
  </r>
  <r>
    <x v="9"/>
    <x v="2"/>
    <x v="35"/>
    <x v="19"/>
    <x v="0"/>
    <n v="203918.94999999995"/>
    <n v="3"/>
    <n v="24"/>
    <n v="0"/>
    <n v="0"/>
    <n v="0"/>
    <n v="3"/>
    <n v="0"/>
  </r>
  <r>
    <x v="9"/>
    <x v="2"/>
    <x v="36"/>
    <x v="20"/>
    <x v="6"/>
    <n v="751968.45000000391"/>
    <n v="7"/>
    <n v="60"/>
    <n v="0"/>
    <n v="0"/>
    <n v="0"/>
    <n v="3"/>
    <n v="4"/>
  </r>
  <r>
    <x v="9"/>
    <x v="2"/>
    <x v="37"/>
    <x v="21"/>
    <x v="3"/>
    <n v="2162505.3700000048"/>
    <n v="12"/>
    <n v="192"/>
    <n v="0"/>
    <n v="1"/>
    <n v="5"/>
    <n v="2"/>
    <n v="4"/>
  </r>
  <r>
    <x v="9"/>
    <x v="2"/>
    <x v="38"/>
    <x v="22"/>
    <x v="11"/>
    <n v="604555.08000000007"/>
    <n v="4"/>
    <n v="54"/>
    <n v="0"/>
    <n v="0"/>
    <n v="0"/>
    <n v="0"/>
    <n v="4"/>
  </r>
  <r>
    <x v="9"/>
    <x v="2"/>
    <x v="39"/>
    <x v="23"/>
    <x v="3"/>
    <n v="6781330.2299999893"/>
    <n v="29"/>
    <n v="444"/>
    <n v="5"/>
    <n v="0"/>
    <n v="7"/>
    <n v="10"/>
    <n v="7"/>
  </r>
  <r>
    <x v="9"/>
    <x v="2"/>
    <x v="40"/>
    <x v="24"/>
    <x v="0"/>
    <n v="192432.78000000003"/>
    <n v="5"/>
    <n v="41"/>
    <n v="0"/>
    <n v="4"/>
    <n v="1"/>
    <n v="0"/>
    <n v="0"/>
  </r>
  <r>
    <x v="9"/>
    <x v="2"/>
    <x v="41"/>
    <x v="25"/>
    <x v="10"/>
    <n v="745757.62999999989"/>
    <n v="5"/>
    <n v="67"/>
    <n v="0"/>
    <n v="0"/>
    <n v="0"/>
    <n v="5"/>
    <n v="0"/>
  </r>
  <r>
    <x v="9"/>
    <x v="2"/>
    <x v="42"/>
    <x v="26"/>
    <x v="12"/>
    <n v="2548978.5899999961"/>
    <n v="17"/>
    <n v="223"/>
    <n v="0"/>
    <n v="3"/>
    <n v="3"/>
    <n v="10"/>
    <n v="1"/>
  </r>
  <r>
    <x v="9"/>
    <x v="2"/>
    <x v="43"/>
    <x v="27"/>
    <x v="3"/>
    <n v="924694.56999999844"/>
    <n v="4"/>
    <n v="66"/>
    <n v="0"/>
    <n v="0"/>
    <n v="0"/>
    <n v="0"/>
    <n v="4"/>
  </r>
  <r>
    <x v="9"/>
    <x v="2"/>
    <x v="44"/>
    <x v="28"/>
    <x v="9"/>
    <n v="1442633.33"/>
    <n v="13"/>
    <n v="160"/>
    <n v="0"/>
    <n v="0"/>
    <n v="3"/>
    <n v="7"/>
    <n v="3"/>
  </r>
  <r>
    <x v="9"/>
    <x v="2"/>
    <x v="45"/>
    <x v="29"/>
    <x v="4"/>
    <n v="4757382.6600000039"/>
    <n v="18"/>
    <n v="288"/>
    <n v="0"/>
    <n v="7"/>
    <n v="4"/>
    <n v="5"/>
    <n v="2"/>
  </r>
  <r>
    <x v="9"/>
    <x v="2"/>
    <x v="46"/>
    <x v="30"/>
    <x v="13"/>
    <n v="2577975.0800000019"/>
    <n v="12"/>
    <n v="183"/>
    <n v="0"/>
    <n v="1"/>
    <n v="0"/>
    <n v="10"/>
    <n v="1"/>
  </r>
  <r>
    <x v="9"/>
    <x v="2"/>
    <x v="47"/>
    <x v="31"/>
    <x v="14"/>
    <n v="3945208.0000000149"/>
    <n v="25"/>
    <n v="327"/>
    <n v="1"/>
    <n v="0"/>
    <n v="7"/>
    <n v="13"/>
    <n v="4"/>
  </r>
  <r>
    <x v="9"/>
    <x v="2"/>
    <x v="48"/>
    <x v="32"/>
    <x v="11"/>
    <n v="696806.79"/>
    <n v="4"/>
    <n v="57"/>
    <n v="0"/>
    <n v="0"/>
    <n v="0"/>
    <n v="0"/>
    <n v="4"/>
  </r>
  <r>
    <x v="9"/>
    <x v="2"/>
    <x v="49"/>
    <x v="33"/>
    <x v="9"/>
    <n v="242765.60000000056"/>
    <n v="2"/>
    <n v="23"/>
    <n v="0"/>
    <n v="0"/>
    <n v="0"/>
    <n v="0"/>
    <n v="2"/>
  </r>
  <r>
    <x v="9"/>
    <x v="2"/>
    <x v="50"/>
    <x v="34"/>
    <x v="10"/>
    <n v="4493029.2100000009"/>
    <n v="22"/>
    <n v="306"/>
    <n v="1"/>
    <n v="0"/>
    <n v="2"/>
    <n v="4"/>
    <n v="15"/>
  </r>
  <r>
    <x v="9"/>
    <x v="2"/>
    <x v="51"/>
    <x v="35"/>
    <x v="3"/>
    <n v="2963137.6799999923"/>
    <n v="12"/>
    <n v="165"/>
    <n v="2"/>
    <n v="0"/>
    <n v="0"/>
    <n v="0"/>
    <n v="10"/>
  </r>
  <r>
    <x v="9"/>
    <x v="2"/>
    <x v="52"/>
    <x v="36"/>
    <x v="5"/>
    <n v="785190.88000000082"/>
    <n v="10"/>
    <n v="103"/>
    <n v="5"/>
    <n v="3"/>
    <n v="2"/>
    <n v="0"/>
    <n v="0"/>
  </r>
  <r>
    <x v="9"/>
    <x v="2"/>
    <x v="53"/>
    <x v="37"/>
    <x v="10"/>
    <n v="652657.83000000101"/>
    <n v="5"/>
    <n v="58"/>
    <n v="0"/>
    <n v="0"/>
    <n v="0"/>
    <n v="2"/>
    <n v="3"/>
  </r>
  <r>
    <x v="9"/>
    <x v="2"/>
    <x v="54"/>
    <x v="38"/>
    <x v="11"/>
    <n v="5441966.8999999985"/>
    <n v="26"/>
    <n v="386"/>
    <n v="0"/>
    <n v="1"/>
    <n v="1"/>
    <n v="4"/>
    <n v="20"/>
  </r>
  <r>
    <x v="9"/>
    <x v="2"/>
    <x v="55"/>
    <x v="39"/>
    <x v="10"/>
    <n v="680942.94999999925"/>
    <n v="7"/>
    <n v="89"/>
    <n v="0"/>
    <n v="0"/>
    <n v="0"/>
    <n v="3"/>
    <n v="4"/>
  </r>
  <r>
    <x v="9"/>
    <x v="2"/>
    <x v="56"/>
    <x v="40"/>
    <x v="0"/>
    <n v="925030.67"/>
    <n v="11"/>
    <n v="103"/>
    <n v="9"/>
    <n v="2"/>
    <n v="0"/>
    <n v="0"/>
    <n v="0"/>
  </r>
  <r>
    <x v="9"/>
    <x v="2"/>
    <x v="57"/>
    <x v="41"/>
    <x v="8"/>
    <n v="626713.50999999978"/>
    <n v="18"/>
    <n v="96"/>
    <n v="1"/>
    <n v="8"/>
    <n v="3"/>
    <n v="5"/>
    <n v="1"/>
  </r>
  <r>
    <x v="9"/>
    <x v="2"/>
    <x v="58"/>
    <x v="42"/>
    <x v="14"/>
    <n v="1271962.4700000044"/>
    <n v="10"/>
    <n v="120"/>
    <n v="0"/>
    <n v="0"/>
    <n v="0"/>
    <n v="4"/>
    <n v="6"/>
  </r>
  <r>
    <x v="9"/>
    <x v="2"/>
    <x v="59"/>
    <x v="43"/>
    <x v="9"/>
    <n v="1761515.2699999958"/>
    <n v="12"/>
    <n v="178"/>
    <n v="0"/>
    <n v="0"/>
    <n v="0"/>
    <n v="1"/>
    <n v="11"/>
  </r>
  <r>
    <x v="9"/>
    <x v="2"/>
    <x v="60"/>
    <x v="44"/>
    <x v="3"/>
    <n v="412353.89000000013"/>
    <n v="5"/>
    <n v="60"/>
    <n v="0"/>
    <n v="0"/>
    <n v="4"/>
    <n v="0"/>
    <n v="1"/>
  </r>
  <r>
    <x v="9"/>
    <x v="2"/>
    <x v="61"/>
    <x v="45"/>
    <x v="14"/>
    <n v="316728.4700000002"/>
    <n v="2"/>
    <n v="27"/>
    <n v="0"/>
    <n v="0"/>
    <n v="0"/>
    <n v="2"/>
    <n v="0"/>
  </r>
  <r>
    <x v="9"/>
    <x v="2"/>
    <x v="62"/>
    <x v="46"/>
    <x v="10"/>
    <n v="901913.86000000127"/>
    <n v="11"/>
    <n v="121"/>
    <n v="0"/>
    <n v="0"/>
    <n v="1"/>
    <n v="2"/>
    <n v="8"/>
  </r>
  <r>
    <x v="9"/>
    <x v="2"/>
    <x v="63"/>
    <x v="47"/>
    <x v="15"/>
    <n v="1779679.1300000027"/>
    <n v="13"/>
    <n v="160"/>
    <n v="2"/>
    <n v="1"/>
    <n v="4"/>
    <n v="5"/>
    <n v="1"/>
  </r>
  <r>
    <x v="9"/>
    <x v="2"/>
    <x v="64"/>
    <x v="48"/>
    <x v="9"/>
    <n v="2069946.7300000079"/>
    <n v="12"/>
    <n v="175"/>
    <n v="0"/>
    <n v="0"/>
    <n v="0"/>
    <n v="1"/>
    <n v="11"/>
  </r>
  <r>
    <x v="9"/>
    <x v="2"/>
    <x v="65"/>
    <x v="49"/>
    <x v="11"/>
    <n v="8451716.8500000089"/>
    <n v="38"/>
    <n v="515"/>
    <n v="1"/>
    <n v="2"/>
    <n v="9"/>
    <n v="17"/>
    <n v="9"/>
  </r>
  <r>
    <x v="9"/>
    <x v="2"/>
    <x v="66"/>
    <x v="50"/>
    <x v="9"/>
    <n v="2362522.3899999931"/>
    <n v="21"/>
    <n v="259"/>
    <n v="1"/>
    <n v="0"/>
    <n v="3"/>
    <n v="10"/>
    <n v="7"/>
  </r>
  <r>
    <x v="9"/>
    <x v="2"/>
    <x v="67"/>
    <x v="51"/>
    <x v="0"/>
    <n v="2378916.5"/>
    <n v="17"/>
    <n v="188"/>
    <n v="0"/>
    <n v="2"/>
    <n v="6"/>
    <n v="9"/>
    <n v="0"/>
  </r>
  <r>
    <x v="9"/>
    <x v="2"/>
    <x v="68"/>
    <x v="52"/>
    <x v="3"/>
    <n v="2372853.4700000025"/>
    <n v="11"/>
    <n v="157"/>
    <n v="0"/>
    <n v="1"/>
    <n v="0"/>
    <n v="3"/>
    <n v="7"/>
  </r>
  <r>
    <x v="9"/>
    <x v="2"/>
    <x v="69"/>
    <x v="53"/>
    <x v="9"/>
    <n v="2261209.3700000048"/>
    <n v="19"/>
    <n v="239"/>
    <n v="1"/>
    <n v="2"/>
    <n v="3"/>
    <n v="3"/>
    <n v="10"/>
  </r>
  <r>
    <x v="9"/>
    <x v="2"/>
    <x v="70"/>
    <x v="54"/>
    <x v="0"/>
    <n v="1995715.6299999952"/>
    <n v="13"/>
    <n v="166"/>
    <n v="2"/>
    <n v="1"/>
    <n v="5"/>
    <n v="5"/>
    <n v="0"/>
  </r>
  <r>
    <x v="9"/>
    <x v="2"/>
    <x v="71"/>
    <x v="55"/>
    <x v="0"/>
    <n v="244186.93000000017"/>
    <n v="4"/>
    <n v="25"/>
    <n v="0"/>
    <n v="0"/>
    <n v="0"/>
    <n v="0"/>
    <n v="4"/>
  </r>
  <r>
    <x v="9"/>
    <x v="2"/>
    <x v="72"/>
    <x v="56"/>
    <x v="9"/>
    <n v="2021585.8100000061"/>
    <n v="13"/>
    <n v="212"/>
    <n v="0"/>
    <n v="1"/>
    <n v="2"/>
    <n v="10"/>
    <n v="0"/>
  </r>
  <r>
    <x v="9"/>
    <x v="2"/>
    <x v="73"/>
    <x v="57"/>
    <x v="4"/>
    <n v="650234.26000000071"/>
    <n v="4"/>
    <n v="58"/>
    <n v="0"/>
    <n v="1"/>
    <n v="0"/>
    <n v="1"/>
    <n v="2"/>
  </r>
  <r>
    <x v="9"/>
    <x v="2"/>
    <x v="74"/>
    <x v="58"/>
    <x v="0"/>
    <n v="901478.06999999844"/>
    <n v="12"/>
    <n v="115"/>
    <n v="1"/>
    <n v="2"/>
    <n v="1"/>
    <n v="8"/>
    <n v="0"/>
  </r>
  <r>
    <x v="9"/>
    <x v="2"/>
    <x v="75"/>
    <x v="59"/>
    <x v="9"/>
    <n v="564792.33000000101"/>
    <n v="5"/>
    <n v="63"/>
    <n v="0"/>
    <n v="0"/>
    <n v="0"/>
    <n v="1"/>
    <n v="4"/>
  </r>
  <r>
    <x v="9"/>
    <x v="2"/>
    <x v="76"/>
    <x v="60"/>
    <x v="10"/>
    <n v="2578460.4300000072"/>
    <n v="15"/>
    <n v="225"/>
    <n v="0"/>
    <n v="0"/>
    <n v="1"/>
    <n v="0"/>
    <n v="14"/>
  </r>
  <r>
    <x v="9"/>
    <x v="2"/>
    <x v="77"/>
    <x v="61"/>
    <x v="3"/>
    <n v="9830301.1799999923"/>
    <n v="45"/>
    <n v="692"/>
    <n v="3"/>
    <n v="4"/>
    <n v="13"/>
    <n v="25"/>
    <n v="0"/>
  </r>
  <r>
    <x v="9"/>
    <x v="2"/>
    <x v="78"/>
    <x v="62"/>
    <x v="11"/>
    <n v="1494604.8500000034"/>
    <n v="13"/>
    <n v="165"/>
    <n v="0"/>
    <n v="1"/>
    <n v="6"/>
    <n v="2"/>
    <n v="4"/>
  </r>
  <r>
    <x v="9"/>
    <x v="2"/>
    <x v="79"/>
    <x v="63"/>
    <x v="2"/>
    <n v="378550.12999999942"/>
    <n v="6"/>
    <n v="56"/>
    <n v="0"/>
    <n v="1"/>
    <n v="0"/>
    <n v="5"/>
    <n v="0"/>
  </r>
  <r>
    <x v="9"/>
    <x v="2"/>
    <x v="80"/>
    <x v="64"/>
    <x v="11"/>
    <n v="2239059.3500000015"/>
    <n v="12"/>
    <n v="179"/>
    <n v="0"/>
    <n v="1"/>
    <n v="0"/>
    <n v="0"/>
    <n v="11"/>
  </r>
  <r>
    <x v="9"/>
    <x v="2"/>
    <x v="81"/>
    <x v="65"/>
    <x v="6"/>
    <n v="3918966.0800000057"/>
    <n v="20"/>
    <n v="286"/>
    <n v="0"/>
    <n v="1"/>
    <n v="2"/>
    <n v="5"/>
    <n v="12"/>
  </r>
  <r>
    <x v="9"/>
    <x v="2"/>
    <x v="82"/>
    <x v="1"/>
    <x v="1"/>
    <n v="1546198.5100000072"/>
    <n v="10"/>
    <n v="134"/>
    <n v="0"/>
    <n v="4"/>
    <n v="3"/>
    <n v="1"/>
    <n v="2"/>
  </r>
  <r>
    <x v="9"/>
    <x v="2"/>
    <x v="83"/>
    <x v="1"/>
    <x v="1"/>
    <n v="2062043.3999999985"/>
    <n v="8"/>
    <n v="102"/>
    <n v="1"/>
    <n v="0"/>
    <n v="1"/>
    <n v="6"/>
    <n v="0"/>
  </r>
  <r>
    <x v="9"/>
    <x v="2"/>
    <x v="85"/>
    <x v="1"/>
    <x v="1"/>
    <n v="3534520.0400000066"/>
    <n v="13"/>
    <n v="216"/>
    <n v="0"/>
    <n v="1"/>
    <n v="2"/>
    <n v="1"/>
    <n v="9"/>
  </r>
  <r>
    <x v="9"/>
    <x v="2"/>
    <x v="84"/>
    <x v="66"/>
    <x v="0"/>
    <n v="18821078.490000129"/>
    <n v="88"/>
    <n v="1374"/>
    <n v="9"/>
    <n v="16"/>
    <n v="19"/>
    <n v="38"/>
    <n v="6"/>
  </r>
  <r>
    <x v="10"/>
    <x v="2"/>
    <x v="0"/>
    <x v="0"/>
    <x v="0"/>
    <n v="1470799.9199999981"/>
    <n v="12"/>
    <n v="137"/>
    <n v="3"/>
    <n v="2"/>
    <n v="3"/>
    <n v="4"/>
    <n v="0"/>
  </r>
  <r>
    <x v="10"/>
    <x v="2"/>
    <x v="1"/>
    <x v="1"/>
    <x v="1"/>
    <n v="3978770.8599999845"/>
    <n v="12"/>
    <n v="161"/>
    <n v="3"/>
    <n v="8"/>
    <n v="1"/>
    <n v="0"/>
    <n v="0"/>
  </r>
  <r>
    <x v="10"/>
    <x v="2"/>
    <x v="2"/>
    <x v="1"/>
    <x v="1"/>
    <n v="1275820.3000000007"/>
    <n v="7"/>
    <n v="113"/>
    <n v="2"/>
    <n v="5"/>
    <n v="0"/>
    <n v="0"/>
    <n v="0"/>
  </r>
  <r>
    <x v="10"/>
    <x v="2"/>
    <x v="3"/>
    <x v="1"/>
    <x v="1"/>
    <n v="2838571.7099999823"/>
    <n v="15"/>
    <n v="214"/>
    <n v="1"/>
    <n v="3"/>
    <n v="4"/>
    <n v="3"/>
    <n v="4"/>
  </r>
  <r>
    <x v="10"/>
    <x v="2"/>
    <x v="4"/>
    <x v="1"/>
    <x v="1"/>
    <n v="5348422.6499999911"/>
    <n v="15"/>
    <n v="216"/>
    <n v="2"/>
    <n v="0"/>
    <n v="5"/>
    <n v="2"/>
    <n v="6"/>
  </r>
  <r>
    <x v="10"/>
    <x v="2"/>
    <x v="5"/>
    <x v="1"/>
    <x v="1"/>
    <n v="2980941.6000000052"/>
    <n v="17"/>
    <n v="235"/>
    <n v="0"/>
    <n v="11"/>
    <n v="6"/>
    <n v="0"/>
    <n v="0"/>
  </r>
  <r>
    <x v="10"/>
    <x v="2"/>
    <x v="6"/>
    <x v="1"/>
    <x v="1"/>
    <n v="7177502.219999969"/>
    <n v="22"/>
    <n v="328"/>
    <n v="6"/>
    <n v="7"/>
    <n v="5"/>
    <n v="3"/>
    <n v="1"/>
  </r>
  <r>
    <x v="10"/>
    <x v="2"/>
    <x v="7"/>
    <x v="1"/>
    <x v="1"/>
    <n v="5326384.8400000036"/>
    <n v="17"/>
    <n v="247"/>
    <n v="3"/>
    <n v="3"/>
    <n v="10"/>
    <n v="1"/>
    <n v="0"/>
  </r>
  <r>
    <x v="10"/>
    <x v="2"/>
    <x v="8"/>
    <x v="1"/>
    <x v="1"/>
    <n v="6178589.9200000018"/>
    <n v="15"/>
    <n v="231"/>
    <n v="0"/>
    <n v="0"/>
    <n v="0"/>
    <n v="2"/>
    <n v="13"/>
  </r>
  <r>
    <x v="10"/>
    <x v="2"/>
    <x v="9"/>
    <x v="1"/>
    <x v="1"/>
    <n v="5210187.5999999791"/>
    <n v="14"/>
    <n v="207"/>
    <n v="0"/>
    <n v="0"/>
    <n v="1"/>
    <n v="6"/>
    <n v="7"/>
  </r>
  <r>
    <x v="10"/>
    <x v="2"/>
    <x v="10"/>
    <x v="1"/>
    <x v="1"/>
    <n v="5236019.9799999893"/>
    <n v="18"/>
    <n v="275"/>
    <n v="0"/>
    <n v="1"/>
    <n v="2"/>
    <n v="10"/>
    <n v="5"/>
  </r>
  <r>
    <x v="10"/>
    <x v="2"/>
    <x v="11"/>
    <x v="1"/>
    <x v="1"/>
    <n v="1437209.7799999993"/>
    <n v="6"/>
    <n v="69"/>
    <n v="3"/>
    <n v="2"/>
    <n v="1"/>
    <n v="0"/>
    <n v="0"/>
  </r>
  <r>
    <x v="10"/>
    <x v="2"/>
    <x v="12"/>
    <x v="1"/>
    <x v="1"/>
    <n v="6781401.8599999696"/>
    <n v="18"/>
    <n v="255"/>
    <n v="0"/>
    <n v="0"/>
    <n v="0"/>
    <n v="6"/>
    <n v="12"/>
  </r>
  <r>
    <x v="10"/>
    <x v="2"/>
    <x v="13"/>
    <x v="1"/>
    <x v="1"/>
    <n v="1424648.42"/>
    <n v="3"/>
    <n v="27"/>
    <n v="0"/>
    <n v="1"/>
    <n v="0"/>
    <n v="2"/>
    <n v="0"/>
  </r>
  <r>
    <x v="10"/>
    <x v="2"/>
    <x v="14"/>
    <x v="1"/>
    <x v="1"/>
    <n v="2194619.8900000006"/>
    <n v="11"/>
    <n v="133"/>
    <n v="2"/>
    <n v="8"/>
    <n v="1"/>
    <n v="0"/>
    <n v="0"/>
  </r>
  <r>
    <x v="10"/>
    <x v="2"/>
    <x v="15"/>
    <x v="1"/>
    <x v="1"/>
    <n v="204864.05000000028"/>
    <n v="2"/>
    <n v="16"/>
    <n v="0"/>
    <n v="0"/>
    <n v="1"/>
    <n v="1"/>
    <n v="0"/>
  </r>
  <r>
    <x v="10"/>
    <x v="2"/>
    <x v="16"/>
    <x v="1"/>
    <x v="1"/>
    <n v="4141772.5499999896"/>
    <n v="20"/>
    <n v="252"/>
    <n v="1"/>
    <n v="3"/>
    <n v="6"/>
    <n v="2"/>
    <n v="8"/>
  </r>
  <r>
    <x v="10"/>
    <x v="2"/>
    <x v="17"/>
    <x v="1"/>
    <x v="1"/>
    <n v="2519623.7399999835"/>
    <n v="12"/>
    <n v="152"/>
    <n v="1"/>
    <n v="1"/>
    <n v="1"/>
    <n v="4"/>
    <n v="5"/>
  </r>
  <r>
    <x v="10"/>
    <x v="2"/>
    <x v="18"/>
    <x v="2"/>
    <x v="2"/>
    <n v="543200.80000000168"/>
    <n v="8"/>
    <n v="72"/>
    <n v="0"/>
    <n v="0"/>
    <n v="2"/>
    <n v="6"/>
    <n v="0"/>
  </r>
  <r>
    <x v="10"/>
    <x v="2"/>
    <x v="19"/>
    <x v="3"/>
    <x v="3"/>
    <n v="375548.68000000063"/>
    <n v="3"/>
    <n v="45"/>
    <n v="0"/>
    <n v="0"/>
    <n v="0"/>
    <n v="3"/>
    <n v="0"/>
  </r>
  <r>
    <x v="10"/>
    <x v="2"/>
    <x v="20"/>
    <x v="4"/>
    <x v="4"/>
    <n v="524833.70000000112"/>
    <n v="4"/>
    <n v="45"/>
    <n v="0"/>
    <n v="0"/>
    <n v="0"/>
    <n v="4"/>
    <n v="0"/>
  </r>
  <r>
    <x v="10"/>
    <x v="2"/>
    <x v="21"/>
    <x v="5"/>
    <x v="5"/>
    <n v="1003140.2700000014"/>
    <n v="12"/>
    <n v="129"/>
    <n v="1"/>
    <n v="1"/>
    <n v="9"/>
    <n v="1"/>
    <n v="0"/>
  </r>
  <r>
    <x v="10"/>
    <x v="2"/>
    <x v="22"/>
    <x v="6"/>
    <x v="0"/>
    <n v="60207.409999999916"/>
    <n v="1"/>
    <n v="2"/>
    <n v="0"/>
    <n v="0"/>
    <n v="0"/>
    <n v="1"/>
    <n v="0"/>
  </r>
  <r>
    <x v="10"/>
    <x v="2"/>
    <x v="23"/>
    <x v="7"/>
    <x v="5"/>
    <n v="535031.34999999986"/>
    <n v="12"/>
    <n v="77"/>
    <n v="1"/>
    <n v="1"/>
    <n v="6"/>
    <n v="4"/>
    <n v="0"/>
  </r>
  <r>
    <x v="10"/>
    <x v="2"/>
    <x v="24"/>
    <x v="8"/>
    <x v="5"/>
    <n v="4270028.7300000004"/>
    <n v="32"/>
    <n v="423"/>
    <n v="1"/>
    <n v="1"/>
    <n v="10"/>
    <n v="15"/>
    <n v="5"/>
  </r>
  <r>
    <x v="10"/>
    <x v="2"/>
    <x v="25"/>
    <x v="9"/>
    <x v="6"/>
    <n v="3400866.8100000024"/>
    <n v="22"/>
    <n v="299"/>
    <n v="0"/>
    <n v="0"/>
    <n v="2"/>
    <n v="6"/>
    <n v="14"/>
  </r>
  <r>
    <x v="10"/>
    <x v="2"/>
    <x v="26"/>
    <x v="10"/>
    <x v="7"/>
    <n v="2651873.8799999878"/>
    <n v="12"/>
    <n v="180"/>
    <n v="0"/>
    <n v="0"/>
    <n v="0"/>
    <n v="0"/>
    <n v="12"/>
  </r>
  <r>
    <x v="10"/>
    <x v="2"/>
    <x v="27"/>
    <x v="11"/>
    <x v="8"/>
    <n v="744023.28999999631"/>
    <n v="7"/>
    <n v="85"/>
    <n v="1"/>
    <n v="0"/>
    <n v="2"/>
    <n v="2"/>
    <n v="2"/>
  </r>
  <r>
    <x v="10"/>
    <x v="2"/>
    <x v="28"/>
    <x v="12"/>
    <x v="2"/>
    <n v="833589.55999999866"/>
    <n v="10"/>
    <n v="106"/>
    <n v="1"/>
    <n v="0"/>
    <n v="2"/>
    <n v="6"/>
    <n v="1"/>
  </r>
  <r>
    <x v="10"/>
    <x v="2"/>
    <x v="29"/>
    <x v="13"/>
    <x v="9"/>
    <n v="6306224.269999966"/>
    <n v="28"/>
    <n v="432"/>
    <n v="0"/>
    <n v="2"/>
    <n v="1"/>
    <n v="10"/>
    <n v="15"/>
  </r>
  <r>
    <x v="10"/>
    <x v="2"/>
    <x v="30"/>
    <x v="14"/>
    <x v="4"/>
    <n v="4460233.1699999869"/>
    <n v="18"/>
    <n v="278"/>
    <n v="1"/>
    <n v="3"/>
    <n v="0"/>
    <n v="2"/>
    <n v="12"/>
  </r>
  <r>
    <x v="10"/>
    <x v="2"/>
    <x v="31"/>
    <x v="15"/>
    <x v="9"/>
    <n v="1278370.6899999976"/>
    <n v="9"/>
    <n v="119"/>
    <n v="1"/>
    <n v="0"/>
    <n v="0"/>
    <n v="1"/>
    <n v="7"/>
  </r>
  <r>
    <x v="10"/>
    <x v="2"/>
    <x v="32"/>
    <x v="16"/>
    <x v="10"/>
    <n v="1941272.6900000051"/>
    <n v="11"/>
    <n v="162"/>
    <n v="0"/>
    <n v="0"/>
    <n v="0"/>
    <n v="0"/>
    <n v="11"/>
  </r>
  <r>
    <x v="10"/>
    <x v="2"/>
    <x v="33"/>
    <x v="17"/>
    <x v="0"/>
    <n v="381955.89999999991"/>
    <n v="9"/>
    <n v="57"/>
    <n v="2"/>
    <n v="3"/>
    <n v="2"/>
    <n v="2"/>
    <n v="0"/>
  </r>
  <r>
    <x v="10"/>
    <x v="2"/>
    <x v="34"/>
    <x v="18"/>
    <x v="8"/>
    <n v="3791227.2899999768"/>
    <n v="17"/>
    <n v="247"/>
    <n v="1"/>
    <n v="3"/>
    <n v="1"/>
    <n v="5"/>
    <n v="7"/>
  </r>
  <r>
    <x v="10"/>
    <x v="2"/>
    <x v="35"/>
    <x v="19"/>
    <x v="0"/>
    <n v="304661.47999999952"/>
    <n v="3"/>
    <n v="15"/>
    <n v="0"/>
    <n v="0"/>
    <n v="0"/>
    <n v="3"/>
    <n v="0"/>
  </r>
  <r>
    <x v="10"/>
    <x v="2"/>
    <x v="36"/>
    <x v="20"/>
    <x v="6"/>
    <n v="747803.67"/>
    <n v="7"/>
    <n v="60"/>
    <n v="0"/>
    <n v="0"/>
    <n v="0"/>
    <n v="3"/>
    <n v="4"/>
  </r>
  <r>
    <x v="10"/>
    <x v="2"/>
    <x v="37"/>
    <x v="21"/>
    <x v="3"/>
    <n v="2046639.9299999997"/>
    <n v="12"/>
    <n v="192"/>
    <n v="0"/>
    <n v="1"/>
    <n v="5"/>
    <n v="2"/>
    <n v="4"/>
  </r>
  <r>
    <x v="10"/>
    <x v="2"/>
    <x v="38"/>
    <x v="22"/>
    <x v="11"/>
    <n v="604268.51999999862"/>
    <n v="4"/>
    <n v="54"/>
    <n v="0"/>
    <n v="0"/>
    <n v="0"/>
    <n v="0"/>
    <n v="4"/>
  </r>
  <r>
    <x v="10"/>
    <x v="2"/>
    <x v="39"/>
    <x v="23"/>
    <x v="3"/>
    <n v="7118401.9300000221"/>
    <n v="28"/>
    <n v="428"/>
    <n v="6"/>
    <n v="0"/>
    <n v="6"/>
    <n v="10"/>
    <n v="6"/>
  </r>
  <r>
    <x v="10"/>
    <x v="2"/>
    <x v="40"/>
    <x v="24"/>
    <x v="0"/>
    <n v="179669.42999999993"/>
    <n v="5"/>
    <n v="41"/>
    <n v="0"/>
    <n v="4"/>
    <n v="1"/>
    <n v="0"/>
    <n v="0"/>
  </r>
  <r>
    <x v="10"/>
    <x v="2"/>
    <x v="41"/>
    <x v="25"/>
    <x v="10"/>
    <n v="769744.75000000093"/>
    <n v="5"/>
    <n v="76"/>
    <n v="0"/>
    <n v="0"/>
    <n v="0"/>
    <n v="5"/>
    <n v="0"/>
  </r>
  <r>
    <x v="10"/>
    <x v="2"/>
    <x v="42"/>
    <x v="26"/>
    <x v="12"/>
    <n v="2659471.4999999925"/>
    <n v="16"/>
    <n v="214"/>
    <n v="0"/>
    <n v="3"/>
    <n v="2"/>
    <n v="10"/>
    <n v="1"/>
  </r>
  <r>
    <x v="10"/>
    <x v="2"/>
    <x v="43"/>
    <x v="27"/>
    <x v="3"/>
    <n v="1081485.2299999986"/>
    <n v="4"/>
    <n v="66"/>
    <n v="0"/>
    <n v="0"/>
    <n v="0"/>
    <n v="0"/>
    <n v="4"/>
  </r>
  <r>
    <x v="10"/>
    <x v="2"/>
    <x v="44"/>
    <x v="28"/>
    <x v="9"/>
    <n v="1623532.7100000046"/>
    <n v="13"/>
    <n v="160"/>
    <n v="0"/>
    <n v="0"/>
    <n v="3"/>
    <n v="7"/>
    <n v="3"/>
  </r>
  <r>
    <x v="10"/>
    <x v="2"/>
    <x v="45"/>
    <x v="29"/>
    <x v="4"/>
    <n v="4663565.5899999961"/>
    <n v="18"/>
    <n v="288"/>
    <n v="0"/>
    <n v="7"/>
    <n v="4"/>
    <n v="5"/>
    <n v="2"/>
  </r>
  <r>
    <x v="10"/>
    <x v="2"/>
    <x v="46"/>
    <x v="30"/>
    <x v="13"/>
    <n v="2601926.1700000018"/>
    <n v="12"/>
    <n v="183"/>
    <n v="0"/>
    <n v="1"/>
    <n v="0"/>
    <n v="10"/>
    <n v="1"/>
  </r>
  <r>
    <x v="10"/>
    <x v="2"/>
    <x v="47"/>
    <x v="31"/>
    <x v="14"/>
    <n v="3878292.82"/>
    <n v="24"/>
    <n v="321"/>
    <n v="1"/>
    <n v="0"/>
    <n v="7"/>
    <n v="12"/>
    <n v="4"/>
  </r>
  <r>
    <x v="10"/>
    <x v="2"/>
    <x v="48"/>
    <x v="32"/>
    <x v="11"/>
    <n v="664835.74000000022"/>
    <n v="4"/>
    <n v="57"/>
    <n v="0"/>
    <n v="0"/>
    <n v="0"/>
    <n v="0"/>
    <n v="4"/>
  </r>
  <r>
    <x v="10"/>
    <x v="2"/>
    <x v="49"/>
    <x v="33"/>
    <x v="9"/>
    <n v="196959.51000000024"/>
    <n v="2"/>
    <n v="23"/>
    <n v="0"/>
    <n v="0"/>
    <n v="0"/>
    <n v="0"/>
    <n v="2"/>
  </r>
  <r>
    <x v="10"/>
    <x v="2"/>
    <x v="50"/>
    <x v="34"/>
    <x v="10"/>
    <n v="4680339.5300000012"/>
    <n v="23"/>
    <n v="322"/>
    <n v="1"/>
    <n v="0"/>
    <n v="2"/>
    <n v="4"/>
    <n v="16"/>
  </r>
  <r>
    <x v="10"/>
    <x v="2"/>
    <x v="51"/>
    <x v="35"/>
    <x v="3"/>
    <n v="3116521.0400000028"/>
    <n v="12"/>
    <n v="165"/>
    <n v="2"/>
    <n v="0"/>
    <n v="0"/>
    <n v="0"/>
    <n v="10"/>
  </r>
  <r>
    <x v="10"/>
    <x v="2"/>
    <x v="52"/>
    <x v="36"/>
    <x v="5"/>
    <n v="781305.19000000134"/>
    <n v="9"/>
    <n v="94"/>
    <n v="5"/>
    <n v="2"/>
    <n v="2"/>
    <n v="0"/>
    <n v="0"/>
  </r>
  <r>
    <x v="10"/>
    <x v="2"/>
    <x v="53"/>
    <x v="37"/>
    <x v="10"/>
    <n v="623365.56999999937"/>
    <n v="5"/>
    <n v="58"/>
    <n v="0"/>
    <n v="0"/>
    <n v="0"/>
    <n v="2"/>
    <n v="3"/>
  </r>
  <r>
    <x v="10"/>
    <x v="2"/>
    <x v="54"/>
    <x v="38"/>
    <x v="11"/>
    <n v="5779612"/>
    <n v="26"/>
    <n v="385"/>
    <n v="0"/>
    <n v="1"/>
    <n v="1"/>
    <n v="4"/>
    <n v="20"/>
  </r>
  <r>
    <x v="10"/>
    <x v="2"/>
    <x v="55"/>
    <x v="39"/>
    <x v="10"/>
    <n v="682456.17999999877"/>
    <n v="7"/>
    <n v="89"/>
    <n v="0"/>
    <n v="0"/>
    <n v="0"/>
    <n v="3"/>
    <n v="4"/>
  </r>
  <r>
    <x v="10"/>
    <x v="2"/>
    <x v="56"/>
    <x v="40"/>
    <x v="0"/>
    <n v="977922.58999999985"/>
    <n v="12"/>
    <n v="112"/>
    <n v="10"/>
    <n v="2"/>
    <n v="0"/>
    <n v="0"/>
    <n v="0"/>
  </r>
  <r>
    <x v="10"/>
    <x v="2"/>
    <x v="57"/>
    <x v="41"/>
    <x v="8"/>
    <n v="591810.98000000138"/>
    <n v="17"/>
    <n v="94"/>
    <n v="1"/>
    <n v="8"/>
    <n v="2"/>
    <n v="5"/>
    <n v="1"/>
  </r>
  <r>
    <x v="10"/>
    <x v="2"/>
    <x v="58"/>
    <x v="42"/>
    <x v="14"/>
    <n v="1211168.7199999988"/>
    <n v="10"/>
    <n v="120"/>
    <n v="0"/>
    <n v="0"/>
    <n v="0"/>
    <n v="4"/>
    <n v="6"/>
  </r>
  <r>
    <x v="10"/>
    <x v="2"/>
    <x v="59"/>
    <x v="43"/>
    <x v="9"/>
    <n v="1774609.1900000013"/>
    <n v="12"/>
    <n v="178"/>
    <n v="0"/>
    <n v="0"/>
    <n v="0"/>
    <n v="1"/>
    <n v="11"/>
  </r>
  <r>
    <x v="10"/>
    <x v="2"/>
    <x v="60"/>
    <x v="44"/>
    <x v="3"/>
    <n v="407468.00999999885"/>
    <n v="5"/>
    <n v="60"/>
    <n v="0"/>
    <n v="0"/>
    <n v="4"/>
    <n v="0"/>
    <n v="1"/>
  </r>
  <r>
    <x v="10"/>
    <x v="2"/>
    <x v="61"/>
    <x v="45"/>
    <x v="14"/>
    <n v="329665.72000000067"/>
    <n v="2"/>
    <n v="27"/>
    <n v="0"/>
    <n v="0"/>
    <n v="0"/>
    <n v="2"/>
    <n v="0"/>
  </r>
  <r>
    <x v="10"/>
    <x v="2"/>
    <x v="62"/>
    <x v="46"/>
    <x v="10"/>
    <n v="949936.31999999657"/>
    <n v="10"/>
    <n v="119"/>
    <n v="0"/>
    <n v="0"/>
    <n v="1"/>
    <n v="1"/>
    <n v="8"/>
  </r>
  <r>
    <x v="10"/>
    <x v="2"/>
    <x v="63"/>
    <x v="47"/>
    <x v="15"/>
    <n v="1785350.5800000019"/>
    <n v="13"/>
    <n v="160"/>
    <n v="2"/>
    <n v="1"/>
    <n v="4"/>
    <n v="5"/>
    <n v="1"/>
  </r>
  <r>
    <x v="10"/>
    <x v="2"/>
    <x v="64"/>
    <x v="48"/>
    <x v="9"/>
    <n v="2176661.4199999906"/>
    <n v="11"/>
    <n v="160"/>
    <n v="0"/>
    <n v="0"/>
    <n v="0"/>
    <n v="1"/>
    <n v="10"/>
  </r>
  <r>
    <x v="10"/>
    <x v="2"/>
    <x v="65"/>
    <x v="49"/>
    <x v="11"/>
    <n v="9039176.2199999839"/>
    <n v="38"/>
    <n v="515"/>
    <n v="1"/>
    <n v="2"/>
    <n v="9"/>
    <n v="17"/>
    <n v="9"/>
  </r>
  <r>
    <x v="10"/>
    <x v="2"/>
    <x v="66"/>
    <x v="50"/>
    <x v="9"/>
    <n v="2374446.2499999963"/>
    <n v="21"/>
    <n v="259"/>
    <n v="1"/>
    <n v="0"/>
    <n v="3"/>
    <n v="10"/>
    <n v="7"/>
  </r>
  <r>
    <x v="10"/>
    <x v="2"/>
    <x v="67"/>
    <x v="51"/>
    <x v="0"/>
    <n v="2292106.8000000007"/>
    <n v="14"/>
    <n v="172"/>
    <n v="0"/>
    <n v="2"/>
    <n v="6"/>
    <n v="6"/>
    <n v="0"/>
  </r>
  <r>
    <x v="10"/>
    <x v="2"/>
    <x v="68"/>
    <x v="52"/>
    <x v="3"/>
    <n v="2422253.7300000116"/>
    <n v="10"/>
    <n v="148"/>
    <n v="0"/>
    <n v="1"/>
    <n v="0"/>
    <n v="3"/>
    <n v="6"/>
  </r>
  <r>
    <x v="10"/>
    <x v="2"/>
    <x v="69"/>
    <x v="53"/>
    <x v="9"/>
    <n v="2316481.7199999951"/>
    <n v="19"/>
    <n v="243"/>
    <n v="1"/>
    <n v="2"/>
    <n v="3"/>
    <n v="3"/>
    <n v="10"/>
  </r>
  <r>
    <x v="10"/>
    <x v="2"/>
    <x v="70"/>
    <x v="54"/>
    <x v="0"/>
    <n v="2004557.2599999979"/>
    <n v="13"/>
    <n v="166"/>
    <n v="2"/>
    <n v="1"/>
    <n v="5"/>
    <n v="5"/>
    <n v="0"/>
  </r>
  <r>
    <x v="10"/>
    <x v="2"/>
    <x v="71"/>
    <x v="55"/>
    <x v="0"/>
    <n v="220405.2200000002"/>
    <n v="4"/>
    <n v="25"/>
    <n v="0"/>
    <n v="0"/>
    <n v="0"/>
    <n v="0"/>
    <n v="4"/>
  </r>
  <r>
    <x v="10"/>
    <x v="2"/>
    <x v="72"/>
    <x v="56"/>
    <x v="9"/>
    <n v="2121704.8699999973"/>
    <n v="13"/>
    <n v="212"/>
    <n v="0"/>
    <n v="1"/>
    <n v="2"/>
    <n v="10"/>
    <n v="0"/>
  </r>
  <r>
    <x v="10"/>
    <x v="2"/>
    <x v="73"/>
    <x v="57"/>
    <x v="4"/>
    <n v="641853.58000000101"/>
    <n v="4"/>
    <n v="58"/>
    <n v="0"/>
    <n v="1"/>
    <n v="0"/>
    <n v="1"/>
    <n v="2"/>
  </r>
  <r>
    <x v="10"/>
    <x v="2"/>
    <x v="74"/>
    <x v="58"/>
    <x v="0"/>
    <n v="802726.60999999754"/>
    <n v="12"/>
    <n v="115"/>
    <n v="1"/>
    <n v="2"/>
    <n v="1"/>
    <n v="8"/>
    <n v="0"/>
  </r>
  <r>
    <x v="10"/>
    <x v="2"/>
    <x v="75"/>
    <x v="59"/>
    <x v="9"/>
    <n v="599214.74999999721"/>
    <n v="5"/>
    <n v="63"/>
    <n v="0"/>
    <n v="0"/>
    <n v="0"/>
    <n v="1"/>
    <n v="4"/>
  </r>
  <r>
    <x v="10"/>
    <x v="2"/>
    <x v="76"/>
    <x v="60"/>
    <x v="10"/>
    <n v="2538718.0900000036"/>
    <n v="15"/>
    <n v="225"/>
    <n v="0"/>
    <n v="0"/>
    <n v="1"/>
    <n v="0"/>
    <n v="14"/>
  </r>
  <r>
    <x v="10"/>
    <x v="2"/>
    <x v="77"/>
    <x v="61"/>
    <x v="3"/>
    <n v="10384435.929999948"/>
    <n v="45"/>
    <n v="691"/>
    <n v="3"/>
    <n v="4"/>
    <n v="13"/>
    <n v="25"/>
    <n v="0"/>
  </r>
  <r>
    <x v="10"/>
    <x v="2"/>
    <x v="78"/>
    <x v="62"/>
    <x v="11"/>
    <n v="1496011.8099999968"/>
    <n v="12"/>
    <n v="160"/>
    <n v="0"/>
    <n v="1"/>
    <n v="6"/>
    <n v="1"/>
    <n v="4"/>
  </r>
  <r>
    <x v="10"/>
    <x v="2"/>
    <x v="79"/>
    <x v="63"/>
    <x v="2"/>
    <n v="395499.79999999981"/>
    <n v="6"/>
    <n v="56"/>
    <n v="0"/>
    <n v="1"/>
    <n v="0"/>
    <n v="5"/>
    <n v="0"/>
  </r>
  <r>
    <x v="10"/>
    <x v="2"/>
    <x v="80"/>
    <x v="64"/>
    <x v="11"/>
    <n v="2418433.8200000003"/>
    <n v="12"/>
    <n v="179"/>
    <n v="0"/>
    <n v="1"/>
    <n v="0"/>
    <n v="0"/>
    <n v="11"/>
  </r>
  <r>
    <x v="10"/>
    <x v="2"/>
    <x v="81"/>
    <x v="65"/>
    <x v="6"/>
    <n v="4189736.0099999681"/>
    <n v="20"/>
    <n v="283"/>
    <n v="0"/>
    <n v="1"/>
    <n v="2"/>
    <n v="5"/>
    <n v="12"/>
  </r>
  <r>
    <x v="10"/>
    <x v="2"/>
    <x v="85"/>
    <x v="1"/>
    <x v="1"/>
    <n v="3757275.9199999943"/>
    <n v="13"/>
    <n v="198"/>
    <n v="0"/>
    <n v="1"/>
    <n v="2"/>
    <n v="1"/>
    <n v="9"/>
  </r>
  <r>
    <x v="10"/>
    <x v="2"/>
    <x v="82"/>
    <x v="1"/>
    <x v="1"/>
    <n v="1495511.0499999914"/>
    <n v="10"/>
    <n v="134"/>
    <n v="0"/>
    <n v="4"/>
    <n v="3"/>
    <n v="1"/>
    <n v="2"/>
  </r>
  <r>
    <x v="10"/>
    <x v="2"/>
    <x v="83"/>
    <x v="1"/>
    <x v="1"/>
    <n v="2295244.799999997"/>
    <n v="8"/>
    <n v="102"/>
    <n v="1"/>
    <n v="0"/>
    <n v="1"/>
    <n v="6"/>
    <n v="0"/>
  </r>
  <r>
    <x v="10"/>
    <x v="2"/>
    <x v="84"/>
    <x v="66"/>
    <x v="0"/>
    <n v="19650470.119999945"/>
    <n v="87"/>
    <n v="1366"/>
    <n v="9"/>
    <n v="16"/>
    <n v="18"/>
    <n v="38"/>
    <n v="6"/>
  </r>
  <r>
    <x v="11"/>
    <x v="2"/>
    <x v="85"/>
    <x v="1"/>
    <x v="1"/>
    <n v="3601938.7699999884"/>
    <n v="12"/>
    <n v="198"/>
    <n v="0"/>
    <n v="1"/>
    <n v="2"/>
    <n v="0"/>
    <n v="9"/>
  </r>
  <r>
    <x v="11"/>
    <x v="2"/>
    <x v="82"/>
    <x v="1"/>
    <x v="1"/>
    <n v="1495232.8199999984"/>
    <n v="10"/>
    <n v="134"/>
    <n v="0"/>
    <n v="4"/>
    <n v="3"/>
    <n v="1"/>
    <n v="2"/>
  </r>
  <r>
    <x v="11"/>
    <x v="2"/>
    <x v="83"/>
    <x v="1"/>
    <x v="1"/>
    <n v="2387256.1800000072"/>
    <n v="8"/>
    <n v="102"/>
    <n v="1"/>
    <n v="0"/>
    <n v="1"/>
    <n v="6"/>
    <n v="0"/>
  </r>
  <r>
    <x v="11"/>
    <x v="2"/>
    <x v="84"/>
    <x v="66"/>
    <x v="0"/>
    <n v="19543217.949999928"/>
    <n v="85"/>
    <n v="1330"/>
    <n v="9"/>
    <n v="16"/>
    <n v="17"/>
    <n v="37"/>
    <n v="6"/>
  </r>
  <r>
    <x v="11"/>
    <x v="2"/>
    <x v="0"/>
    <x v="0"/>
    <x v="0"/>
    <n v="1519174.9899999965"/>
    <n v="12"/>
    <n v="133"/>
    <n v="3"/>
    <n v="2"/>
    <n v="3"/>
    <n v="4"/>
    <n v="0"/>
  </r>
  <r>
    <x v="11"/>
    <x v="2"/>
    <x v="1"/>
    <x v="1"/>
    <x v="1"/>
    <n v="4178736.6800000072"/>
    <n v="12"/>
    <n v="161"/>
    <n v="3"/>
    <n v="8"/>
    <n v="1"/>
    <n v="0"/>
    <n v="0"/>
  </r>
  <r>
    <x v="11"/>
    <x v="2"/>
    <x v="2"/>
    <x v="1"/>
    <x v="1"/>
    <n v="1221954.1500000004"/>
    <n v="7"/>
    <n v="113"/>
    <n v="2"/>
    <n v="5"/>
    <n v="0"/>
    <n v="0"/>
    <n v="0"/>
  </r>
  <r>
    <x v="11"/>
    <x v="2"/>
    <x v="3"/>
    <x v="1"/>
    <x v="1"/>
    <n v="2830277.1500000097"/>
    <n v="15"/>
    <n v="214"/>
    <n v="1"/>
    <n v="3"/>
    <n v="4"/>
    <n v="3"/>
    <n v="4"/>
  </r>
  <r>
    <x v="11"/>
    <x v="2"/>
    <x v="4"/>
    <x v="1"/>
    <x v="1"/>
    <n v="5479404.6100000069"/>
    <n v="14"/>
    <n v="215"/>
    <n v="2"/>
    <n v="0"/>
    <n v="4"/>
    <n v="2"/>
    <n v="6"/>
  </r>
  <r>
    <x v="11"/>
    <x v="2"/>
    <x v="5"/>
    <x v="1"/>
    <x v="1"/>
    <n v="2868654.2200000025"/>
    <n v="17"/>
    <n v="235"/>
    <n v="0"/>
    <n v="11"/>
    <n v="6"/>
    <n v="0"/>
    <n v="0"/>
  </r>
  <r>
    <x v="11"/>
    <x v="2"/>
    <x v="6"/>
    <x v="1"/>
    <x v="1"/>
    <n v="6999490.450000003"/>
    <n v="21"/>
    <n v="319"/>
    <n v="6"/>
    <n v="7"/>
    <n v="5"/>
    <n v="2"/>
    <n v="1"/>
  </r>
  <r>
    <x v="11"/>
    <x v="2"/>
    <x v="7"/>
    <x v="1"/>
    <x v="1"/>
    <n v="5208591.1900000274"/>
    <n v="17"/>
    <n v="247"/>
    <n v="3"/>
    <n v="3"/>
    <n v="10"/>
    <n v="1"/>
    <n v="0"/>
  </r>
  <r>
    <x v="11"/>
    <x v="2"/>
    <x v="8"/>
    <x v="1"/>
    <x v="1"/>
    <n v="5984154.5300000012"/>
    <n v="15"/>
    <n v="231"/>
    <n v="0"/>
    <n v="0"/>
    <n v="0"/>
    <n v="2"/>
    <n v="13"/>
  </r>
  <r>
    <x v="11"/>
    <x v="2"/>
    <x v="9"/>
    <x v="1"/>
    <x v="1"/>
    <n v="5207035.6099999771"/>
    <n v="14"/>
    <n v="206"/>
    <n v="0"/>
    <n v="0"/>
    <n v="1"/>
    <n v="6"/>
    <n v="7"/>
  </r>
  <r>
    <x v="11"/>
    <x v="2"/>
    <x v="10"/>
    <x v="1"/>
    <x v="1"/>
    <n v="5206576.6600000262"/>
    <n v="18"/>
    <n v="275"/>
    <n v="0"/>
    <n v="1"/>
    <n v="2"/>
    <n v="10"/>
    <n v="5"/>
  </r>
  <r>
    <x v="11"/>
    <x v="2"/>
    <x v="11"/>
    <x v="1"/>
    <x v="1"/>
    <n v="1354374.2599999942"/>
    <n v="6"/>
    <n v="69"/>
    <n v="3"/>
    <n v="2"/>
    <n v="1"/>
    <n v="0"/>
    <n v="0"/>
  </r>
  <r>
    <x v="11"/>
    <x v="2"/>
    <x v="12"/>
    <x v="1"/>
    <x v="1"/>
    <n v="6769515.9299999923"/>
    <n v="18"/>
    <n v="255"/>
    <n v="0"/>
    <n v="0"/>
    <n v="0"/>
    <n v="6"/>
    <n v="12"/>
  </r>
  <r>
    <x v="11"/>
    <x v="2"/>
    <x v="13"/>
    <x v="1"/>
    <x v="1"/>
    <n v="1376456.5199999996"/>
    <n v="3"/>
    <n v="27"/>
    <n v="0"/>
    <n v="1"/>
    <n v="0"/>
    <n v="2"/>
    <n v="0"/>
  </r>
  <r>
    <x v="11"/>
    <x v="2"/>
    <x v="14"/>
    <x v="1"/>
    <x v="1"/>
    <n v="2126324.3900000006"/>
    <n v="11"/>
    <n v="133"/>
    <n v="2"/>
    <n v="8"/>
    <n v="1"/>
    <n v="0"/>
    <n v="0"/>
  </r>
  <r>
    <x v="11"/>
    <x v="2"/>
    <x v="15"/>
    <x v="1"/>
    <x v="1"/>
    <n v="204868.56000000006"/>
    <n v="2"/>
    <n v="16"/>
    <n v="0"/>
    <n v="0"/>
    <n v="1"/>
    <n v="1"/>
    <n v="0"/>
  </r>
  <r>
    <x v="11"/>
    <x v="2"/>
    <x v="16"/>
    <x v="1"/>
    <x v="1"/>
    <n v="4093642.6799999923"/>
    <n v="20"/>
    <n v="259"/>
    <n v="1"/>
    <n v="3"/>
    <n v="6"/>
    <n v="2"/>
    <n v="8"/>
  </r>
  <r>
    <x v="11"/>
    <x v="2"/>
    <x v="17"/>
    <x v="1"/>
    <x v="1"/>
    <n v="2502094.590000011"/>
    <n v="11"/>
    <n v="138"/>
    <n v="0"/>
    <n v="1"/>
    <n v="1"/>
    <n v="4"/>
    <n v="5"/>
  </r>
  <r>
    <x v="11"/>
    <x v="2"/>
    <x v="18"/>
    <x v="2"/>
    <x v="2"/>
    <n v="608003.18999999762"/>
    <n v="8"/>
    <n v="72"/>
    <n v="0"/>
    <n v="0"/>
    <n v="2"/>
    <n v="6"/>
    <n v="0"/>
  </r>
  <r>
    <x v="11"/>
    <x v="2"/>
    <x v="19"/>
    <x v="3"/>
    <x v="3"/>
    <n v="416461.23999999929"/>
    <n v="3"/>
    <n v="45"/>
    <n v="0"/>
    <n v="0"/>
    <n v="0"/>
    <n v="3"/>
    <n v="0"/>
  </r>
  <r>
    <x v="11"/>
    <x v="2"/>
    <x v="20"/>
    <x v="4"/>
    <x v="4"/>
    <n v="533804.51999999862"/>
    <n v="4"/>
    <n v="45"/>
    <n v="0"/>
    <n v="0"/>
    <n v="0"/>
    <n v="4"/>
    <n v="0"/>
  </r>
  <r>
    <x v="11"/>
    <x v="2"/>
    <x v="21"/>
    <x v="5"/>
    <x v="5"/>
    <n v="1025283.4199999962"/>
    <n v="12"/>
    <n v="129"/>
    <n v="1"/>
    <n v="1"/>
    <n v="9"/>
    <n v="1"/>
    <n v="0"/>
  </r>
  <r>
    <x v="11"/>
    <x v="2"/>
    <x v="22"/>
    <x v="6"/>
    <x v="0"/>
    <n v="54733.779999999912"/>
    <n v="1"/>
    <n v="2"/>
    <n v="0"/>
    <n v="0"/>
    <n v="0"/>
    <n v="1"/>
    <n v="0"/>
  </r>
  <r>
    <x v="11"/>
    <x v="2"/>
    <x v="23"/>
    <x v="7"/>
    <x v="5"/>
    <n v="537495.67000000016"/>
    <n v="12"/>
    <n v="77"/>
    <n v="1"/>
    <n v="1"/>
    <n v="6"/>
    <n v="4"/>
    <n v="0"/>
  </r>
  <r>
    <x v="11"/>
    <x v="2"/>
    <x v="24"/>
    <x v="8"/>
    <x v="5"/>
    <n v="4279683.7300000004"/>
    <n v="32"/>
    <n v="423"/>
    <n v="1"/>
    <n v="1"/>
    <n v="10"/>
    <n v="15"/>
    <n v="5"/>
  </r>
  <r>
    <x v="11"/>
    <x v="2"/>
    <x v="25"/>
    <x v="9"/>
    <x v="6"/>
    <n v="3483073.8100000098"/>
    <n v="23"/>
    <n v="305"/>
    <n v="0"/>
    <n v="0"/>
    <n v="3"/>
    <n v="6"/>
    <n v="14"/>
  </r>
  <r>
    <x v="11"/>
    <x v="2"/>
    <x v="26"/>
    <x v="10"/>
    <x v="7"/>
    <n v="2696965.320000004"/>
    <n v="12"/>
    <n v="180"/>
    <n v="0"/>
    <n v="0"/>
    <n v="0"/>
    <n v="0"/>
    <n v="12"/>
  </r>
  <r>
    <x v="11"/>
    <x v="2"/>
    <x v="27"/>
    <x v="11"/>
    <x v="8"/>
    <n v="775829.92000000086"/>
    <n v="7"/>
    <n v="85"/>
    <n v="1"/>
    <n v="0"/>
    <n v="2"/>
    <n v="2"/>
    <n v="2"/>
  </r>
  <r>
    <x v="11"/>
    <x v="2"/>
    <x v="28"/>
    <x v="12"/>
    <x v="2"/>
    <n v="878678.68000000156"/>
    <n v="9"/>
    <n v="90"/>
    <n v="1"/>
    <n v="0"/>
    <n v="2"/>
    <n v="5"/>
    <n v="1"/>
  </r>
  <r>
    <x v="11"/>
    <x v="2"/>
    <x v="29"/>
    <x v="13"/>
    <x v="9"/>
    <n v="6223928.4200000092"/>
    <n v="28"/>
    <n v="429"/>
    <n v="0"/>
    <n v="2"/>
    <n v="1"/>
    <n v="10"/>
    <n v="15"/>
  </r>
  <r>
    <x v="11"/>
    <x v="2"/>
    <x v="30"/>
    <x v="14"/>
    <x v="4"/>
    <n v="4463268.5600000024"/>
    <n v="18"/>
    <n v="278"/>
    <n v="1"/>
    <n v="3"/>
    <n v="0"/>
    <n v="2"/>
    <n v="12"/>
  </r>
  <r>
    <x v="11"/>
    <x v="2"/>
    <x v="31"/>
    <x v="15"/>
    <x v="9"/>
    <n v="1232452.6499999985"/>
    <n v="9"/>
    <n v="119"/>
    <n v="1"/>
    <n v="0"/>
    <n v="0"/>
    <n v="1"/>
    <n v="7"/>
  </r>
  <r>
    <x v="11"/>
    <x v="2"/>
    <x v="32"/>
    <x v="16"/>
    <x v="10"/>
    <n v="2019691.6900000013"/>
    <n v="10"/>
    <n v="154"/>
    <n v="0"/>
    <n v="0"/>
    <n v="0"/>
    <n v="0"/>
    <n v="10"/>
  </r>
  <r>
    <x v="11"/>
    <x v="2"/>
    <x v="33"/>
    <x v="17"/>
    <x v="0"/>
    <n v="370924.91999999946"/>
    <n v="9"/>
    <n v="57"/>
    <n v="2"/>
    <n v="3"/>
    <n v="2"/>
    <n v="2"/>
    <n v="0"/>
  </r>
  <r>
    <x v="11"/>
    <x v="2"/>
    <x v="34"/>
    <x v="18"/>
    <x v="8"/>
    <n v="4079705.3999999911"/>
    <n v="17"/>
    <n v="247"/>
    <n v="1"/>
    <n v="3"/>
    <n v="1"/>
    <n v="5"/>
    <n v="7"/>
  </r>
  <r>
    <x v="11"/>
    <x v="2"/>
    <x v="35"/>
    <x v="19"/>
    <x v="0"/>
    <n v="361267.43999999994"/>
    <n v="3"/>
    <n v="15"/>
    <n v="0"/>
    <n v="0"/>
    <n v="0"/>
    <n v="3"/>
    <n v="0"/>
  </r>
  <r>
    <x v="11"/>
    <x v="2"/>
    <x v="36"/>
    <x v="20"/>
    <x v="6"/>
    <n v="738691.2099999981"/>
    <n v="7"/>
    <n v="60"/>
    <n v="0"/>
    <n v="0"/>
    <n v="0"/>
    <n v="3"/>
    <n v="4"/>
  </r>
  <r>
    <x v="11"/>
    <x v="2"/>
    <x v="37"/>
    <x v="21"/>
    <x v="3"/>
    <n v="2200936.0700000003"/>
    <n v="12"/>
    <n v="191"/>
    <n v="0"/>
    <n v="1"/>
    <n v="5"/>
    <n v="2"/>
    <n v="4"/>
  </r>
  <r>
    <x v="11"/>
    <x v="2"/>
    <x v="38"/>
    <x v="22"/>
    <x v="11"/>
    <n v="631011.94999999925"/>
    <n v="4"/>
    <n v="54"/>
    <n v="0"/>
    <n v="0"/>
    <n v="0"/>
    <n v="0"/>
    <n v="4"/>
  </r>
  <r>
    <x v="11"/>
    <x v="2"/>
    <x v="39"/>
    <x v="23"/>
    <x v="3"/>
    <n v="7043631.5199999958"/>
    <n v="28"/>
    <n v="428"/>
    <n v="6"/>
    <n v="0"/>
    <n v="6"/>
    <n v="10"/>
    <n v="6"/>
  </r>
  <r>
    <x v="11"/>
    <x v="2"/>
    <x v="40"/>
    <x v="24"/>
    <x v="0"/>
    <n v="238673.34999999963"/>
    <n v="5"/>
    <n v="41"/>
    <n v="0"/>
    <n v="4"/>
    <n v="1"/>
    <n v="0"/>
    <n v="0"/>
  </r>
  <r>
    <x v="11"/>
    <x v="2"/>
    <x v="41"/>
    <x v="25"/>
    <x v="10"/>
    <n v="737950.77000000048"/>
    <n v="5"/>
    <n v="76"/>
    <n v="0"/>
    <n v="0"/>
    <n v="0"/>
    <n v="5"/>
    <n v="0"/>
  </r>
  <r>
    <x v="11"/>
    <x v="2"/>
    <x v="42"/>
    <x v="26"/>
    <x v="12"/>
    <n v="2735553.4599999972"/>
    <n v="15"/>
    <n v="203"/>
    <n v="0"/>
    <n v="3"/>
    <n v="2"/>
    <n v="9"/>
    <n v="1"/>
  </r>
  <r>
    <x v="11"/>
    <x v="2"/>
    <x v="43"/>
    <x v="27"/>
    <x v="3"/>
    <n v="1083811.8099999987"/>
    <n v="4"/>
    <n v="64"/>
    <n v="0"/>
    <n v="0"/>
    <n v="0"/>
    <n v="0"/>
    <n v="4"/>
  </r>
  <r>
    <x v="11"/>
    <x v="2"/>
    <x v="44"/>
    <x v="28"/>
    <x v="9"/>
    <n v="1529035.0099999998"/>
    <n v="13"/>
    <n v="157"/>
    <n v="0"/>
    <n v="0"/>
    <n v="3"/>
    <n v="7"/>
    <n v="3"/>
  </r>
  <r>
    <x v="11"/>
    <x v="2"/>
    <x v="45"/>
    <x v="29"/>
    <x v="4"/>
    <n v="4920138.8199999779"/>
    <n v="18"/>
    <n v="290"/>
    <n v="0"/>
    <n v="7"/>
    <n v="4"/>
    <n v="5"/>
    <n v="2"/>
  </r>
  <r>
    <x v="11"/>
    <x v="2"/>
    <x v="46"/>
    <x v="30"/>
    <x v="13"/>
    <n v="2535031.6199999973"/>
    <n v="12"/>
    <n v="172"/>
    <n v="0"/>
    <n v="1"/>
    <n v="0"/>
    <n v="10"/>
    <n v="1"/>
  </r>
  <r>
    <x v="11"/>
    <x v="2"/>
    <x v="47"/>
    <x v="31"/>
    <x v="14"/>
    <n v="3983023.4999999776"/>
    <n v="24"/>
    <n v="321"/>
    <n v="1"/>
    <n v="0"/>
    <n v="7"/>
    <n v="12"/>
    <n v="4"/>
  </r>
  <r>
    <x v="11"/>
    <x v="2"/>
    <x v="48"/>
    <x v="32"/>
    <x v="11"/>
    <n v="682262.13999999966"/>
    <n v="4"/>
    <n v="57"/>
    <n v="0"/>
    <n v="0"/>
    <n v="0"/>
    <n v="0"/>
    <n v="4"/>
  </r>
  <r>
    <x v="11"/>
    <x v="2"/>
    <x v="49"/>
    <x v="33"/>
    <x v="9"/>
    <n v="226618.08000000007"/>
    <n v="2"/>
    <n v="23"/>
    <n v="0"/>
    <n v="0"/>
    <n v="0"/>
    <n v="0"/>
    <n v="2"/>
  </r>
  <r>
    <x v="11"/>
    <x v="2"/>
    <x v="50"/>
    <x v="34"/>
    <x v="10"/>
    <n v="4623896.0600000024"/>
    <n v="23"/>
    <n v="322"/>
    <n v="1"/>
    <n v="0"/>
    <n v="2"/>
    <n v="4"/>
    <n v="16"/>
  </r>
  <r>
    <x v="11"/>
    <x v="2"/>
    <x v="51"/>
    <x v="35"/>
    <x v="3"/>
    <n v="3263054.5500000045"/>
    <n v="12"/>
    <n v="165"/>
    <n v="2"/>
    <n v="0"/>
    <n v="0"/>
    <n v="0"/>
    <n v="10"/>
  </r>
  <r>
    <x v="11"/>
    <x v="2"/>
    <x v="52"/>
    <x v="36"/>
    <x v="5"/>
    <n v="755306.57999999821"/>
    <n v="8"/>
    <n v="90"/>
    <n v="5"/>
    <n v="1"/>
    <n v="2"/>
    <n v="0"/>
    <n v="0"/>
  </r>
  <r>
    <x v="11"/>
    <x v="2"/>
    <x v="53"/>
    <x v="37"/>
    <x v="10"/>
    <n v="630022.53000000026"/>
    <n v="5"/>
    <n v="58"/>
    <n v="0"/>
    <n v="0"/>
    <n v="0"/>
    <n v="2"/>
    <n v="3"/>
  </r>
  <r>
    <x v="11"/>
    <x v="2"/>
    <x v="54"/>
    <x v="38"/>
    <x v="11"/>
    <n v="5907186.0799999908"/>
    <n v="26"/>
    <n v="386"/>
    <n v="0"/>
    <n v="1"/>
    <n v="1"/>
    <n v="4"/>
    <n v="20"/>
  </r>
  <r>
    <x v="11"/>
    <x v="2"/>
    <x v="55"/>
    <x v="39"/>
    <x v="10"/>
    <n v="625402.00999999978"/>
    <n v="7"/>
    <n v="89"/>
    <n v="0"/>
    <n v="0"/>
    <n v="0"/>
    <n v="3"/>
    <n v="4"/>
  </r>
  <r>
    <x v="11"/>
    <x v="2"/>
    <x v="56"/>
    <x v="40"/>
    <x v="0"/>
    <n v="1058020.67"/>
    <n v="12"/>
    <n v="112"/>
    <n v="10"/>
    <n v="2"/>
    <n v="0"/>
    <n v="0"/>
    <n v="0"/>
  </r>
  <r>
    <x v="11"/>
    <x v="2"/>
    <x v="57"/>
    <x v="41"/>
    <x v="8"/>
    <n v="631305.51999999862"/>
    <n v="17"/>
    <n v="94"/>
    <n v="1"/>
    <n v="8"/>
    <n v="2"/>
    <n v="5"/>
    <n v="1"/>
  </r>
  <r>
    <x v="11"/>
    <x v="2"/>
    <x v="58"/>
    <x v="42"/>
    <x v="14"/>
    <n v="1189837.0800000019"/>
    <n v="10"/>
    <n v="120"/>
    <n v="0"/>
    <n v="0"/>
    <n v="0"/>
    <n v="4"/>
    <n v="6"/>
  </r>
  <r>
    <x v="11"/>
    <x v="2"/>
    <x v="59"/>
    <x v="43"/>
    <x v="9"/>
    <n v="1851167.929999996"/>
    <n v="12"/>
    <n v="178"/>
    <n v="0"/>
    <n v="0"/>
    <n v="0"/>
    <n v="1"/>
    <n v="11"/>
  </r>
  <r>
    <x v="11"/>
    <x v="2"/>
    <x v="60"/>
    <x v="44"/>
    <x v="3"/>
    <n v="454614.87000000011"/>
    <n v="6"/>
    <n v="65"/>
    <n v="0"/>
    <n v="0"/>
    <n v="4"/>
    <n v="0"/>
    <n v="2"/>
  </r>
  <r>
    <x v="11"/>
    <x v="2"/>
    <x v="61"/>
    <x v="45"/>
    <x v="14"/>
    <n v="359413.08000000007"/>
    <n v="2"/>
    <n v="27"/>
    <n v="0"/>
    <n v="0"/>
    <n v="0"/>
    <n v="2"/>
    <n v="0"/>
  </r>
  <r>
    <x v="11"/>
    <x v="2"/>
    <x v="62"/>
    <x v="46"/>
    <x v="10"/>
    <n v="947061.98000000045"/>
    <n v="10"/>
    <n v="119"/>
    <n v="0"/>
    <n v="0"/>
    <n v="1"/>
    <n v="1"/>
    <n v="8"/>
  </r>
  <r>
    <x v="11"/>
    <x v="2"/>
    <x v="63"/>
    <x v="47"/>
    <x v="15"/>
    <n v="1941406.129999999"/>
    <n v="13"/>
    <n v="166"/>
    <n v="2"/>
    <n v="1"/>
    <n v="4"/>
    <n v="5"/>
    <n v="1"/>
  </r>
  <r>
    <x v="11"/>
    <x v="2"/>
    <x v="64"/>
    <x v="48"/>
    <x v="9"/>
    <n v="2190102.3699999861"/>
    <n v="11"/>
    <n v="160"/>
    <n v="0"/>
    <n v="0"/>
    <n v="0"/>
    <n v="1"/>
    <n v="10"/>
  </r>
  <r>
    <x v="11"/>
    <x v="2"/>
    <x v="65"/>
    <x v="49"/>
    <x v="11"/>
    <n v="8980961.5800000429"/>
    <n v="38"/>
    <n v="517"/>
    <n v="1"/>
    <n v="2"/>
    <n v="9"/>
    <n v="16"/>
    <n v="10"/>
  </r>
  <r>
    <x v="11"/>
    <x v="2"/>
    <x v="66"/>
    <x v="50"/>
    <x v="9"/>
    <n v="2600215.8600000069"/>
    <n v="21"/>
    <n v="259"/>
    <n v="1"/>
    <n v="0"/>
    <n v="3"/>
    <n v="10"/>
    <n v="7"/>
  </r>
  <r>
    <x v="11"/>
    <x v="2"/>
    <x v="67"/>
    <x v="51"/>
    <x v="0"/>
    <n v="2484878.0400000066"/>
    <n v="13"/>
    <n v="165"/>
    <n v="0"/>
    <n v="2"/>
    <n v="6"/>
    <n v="5"/>
    <n v="0"/>
  </r>
  <r>
    <x v="11"/>
    <x v="2"/>
    <x v="68"/>
    <x v="52"/>
    <x v="3"/>
    <n v="2499263.5799999982"/>
    <n v="10"/>
    <n v="148"/>
    <n v="0"/>
    <n v="1"/>
    <n v="0"/>
    <n v="3"/>
    <n v="6"/>
  </r>
  <r>
    <x v="11"/>
    <x v="2"/>
    <x v="69"/>
    <x v="53"/>
    <x v="9"/>
    <n v="2307355.5"/>
    <n v="19"/>
    <n v="243"/>
    <n v="1"/>
    <n v="2"/>
    <n v="3"/>
    <n v="3"/>
    <n v="10"/>
  </r>
  <r>
    <x v="11"/>
    <x v="2"/>
    <x v="70"/>
    <x v="54"/>
    <x v="0"/>
    <n v="2045336.4100000039"/>
    <n v="12"/>
    <n v="163"/>
    <n v="2"/>
    <n v="1"/>
    <n v="4"/>
    <n v="5"/>
    <n v="0"/>
  </r>
  <r>
    <x v="11"/>
    <x v="2"/>
    <x v="71"/>
    <x v="55"/>
    <x v="0"/>
    <n v="198939.70999999973"/>
    <n v="4"/>
    <n v="25"/>
    <n v="0"/>
    <n v="0"/>
    <n v="0"/>
    <n v="0"/>
    <n v="4"/>
  </r>
  <r>
    <x v="11"/>
    <x v="2"/>
    <x v="72"/>
    <x v="56"/>
    <x v="9"/>
    <n v="2062735.5099999942"/>
    <n v="15"/>
    <n v="228"/>
    <n v="0"/>
    <n v="1"/>
    <n v="2"/>
    <n v="12"/>
    <n v="0"/>
  </r>
  <r>
    <x v="11"/>
    <x v="2"/>
    <x v="73"/>
    <x v="57"/>
    <x v="4"/>
    <n v="616292.05000000075"/>
    <n v="4"/>
    <n v="58"/>
    <n v="0"/>
    <n v="1"/>
    <n v="0"/>
    <n v="1"/>
    <n v="2"/>
  </r>
  <r>
    <x v="11"/>
    <x v="2"/>
    <x v="74"/>
    <x v="58"/>
    <x v="0"/>
    <n v="824993.07999999914"/>
    <n v="12"/>
    <n v="115"/>
    <n v="1"/>
    <n v="2"/>
    <n v="1"/>
    <n v="8"/>
    <n v="0"/>
  </r>
  <r>
    <x v="11"/>
    <x v="2"/>
    <x v="75"/>
    <x v="59"/>
    <x v="9"/>
    <n v="584954.83000000101"/>
    <n v="5"/>
    <n v="63"/>
    <n v="0"/>
    <n v="0"/>
    <n v="0"/>
    <n v="1"/>
    <n v="4"/>
  </r>
  <r>
    <x v="11"/>
    <x v="2"/>
    <x v="76"/>
    <x v="60"/>
    <x v="10"/>
    <n v="2657715.7900000103"/>
    <n v="15"/>
    <n v="225"/>
    <n v="0"/>
    <n v="0"/>
    <n v="1"/>
    <n v="0"/>
    <n v="14"/>
  </r>
  <r>
    <x v="11"/>
    <x v="2"/>
    <x v="77"/>
    <x v="61"/>
    <x v="3"/>
    <n v="10249562.029999852"/>
    <n v="45"/>
    <n v="691"/>
    <n v="3"/>
    <n v="4"/>
    <n v="13"/>
    <n v="25"/>
    <n v="0"/>
  </r>
  <r>
    <x v="11"/>
    <x v="2"/>
    <x v="78"/>
    <x v="62"/>
    <x v="11"/>
    <n v="1546469.2099999972"/>
    <n v="12"/>
    <n v="160"/>
    <n v="0"/>
    <n v="1"/>
    <n v="6"/>
    <n v="1"/>
    <n v="4"/>
  </r>
  <r>
    <x v="11"/>
    <x v="2"/>
    <x v="79"/>
    <x v="63"/>
    <x v="2"/>
    <n v="434498.99000000115"/>
    <n v="7"/>
    <n v="60"/>
    <n v="0"/>
    <n v="1"/>
    <n v="0"/>
    <n v="6"/>
    <n v="0"/>
  </r>
  <r>
    <x v="11"/>
    <x v="2"/>
    <x v="80"/>
    <x v="64"/>
    <x v="11"/>
    <n v="2572397.6300000101"/>
    <n v="12"/>
    <n v="179"/>
    <n v="0"/>
    <n v="1"/>
    <n v="0"/>
    <n v="0"/>
    <n v="11"/>
  </r>
  <r>
    <x v="11"/>
    <x v="2"/>
    <x v="81"/>
    <x v="65"/>
    <x v="6"/>
    <n v="4194866.359999992"/>
    <n v="20"/>
    <n v="283"/>
    <n v="0"/>
    <n v="1"/>
    <n v="2"/>
    <n v="5"/>
    <n v="12"/>
  </r>
  <r>
    <x v="12"/>
    <x v="3"/>
    <x v="0"/>
    <x v="0"/>
    <x v="0"/>
    <n v="1421641.2400000039"/>
    <n v="12"/>
    <n v="133"/>
    <n v="3"/>
    <n v="2"/>
    <n v="3"/>
    <n v="4"/>
    <n v="0"/>
  </r>
  <r>
    <x v="12"/>
    <x v="3"/>
    <x v="1"/>
    <x v="1"/>
    <x v="1"/>
    <n v="3683625.5300000012"/>
    <n v="12"/>
    <n v="161"/>
    <n v="3"/>
    <n v="8"/>
    <n v="1"/>
    <n v="0"/>
    <n v="0"/>
  </r>
  <r>
    <x v="12"/>
    <x v="3"/>
    <x v="2"/>
    <x v="1"/>
    <x v="1"/>
    <n v="1074494.299999997"/>
    <n v="7"/>
    <n v="111"/>
    <n v="2"/>
    <n v="5"/>
    <n v="0"/>
    <n v="0"/>
    <n v="0"/>
  </r>
  <r>
    <x v="12"/>
    <x v="3"/>
    <x v="3"/>
    <x v="1"/>
    <x v="1"/>
    <n v="2580606.5100000091"/>
    <n v="15"/>
    <n v="214"/>
    <n v="1"/>
    <n v="3"/>
    <n v="4"/>
    <n v="3"/>
    <n v="4"/>
  </r>
  <r>
    <x v="12"/>
    <x v="3"/>
    <x v="4"/>
    <x v="1"/>
    <x v="1"/>
    <n v="4975296.5200000033"/>
    <n v="14"/>
    <n v="215"/>
    <n v="2"/>
    <n v="0"/>
    <n v="4"/>
    <n v="2"/>
    <n v="6"/>
  </r>
  <r>
    <x v="12"/>
    <x v="3"/>
    <x v="5"/>
    <x v="1"/>
    <x v="1"/>
    <n v="2677055.6200000048"/>
    <n v="17"/>
    <n v="229"/>
    <n v="0"/>
    <n v="11"/>
    <n v="6"/>
    <n v="0"/>
    <n v="0"/>
  </r>
  <r>
    <x v="12"/>
    <x v="3"/>
    <x v="6"/>
    <x v="1"/>
    <x v="1"/>
    <n v="6330116.3400000185"/>
    <n v="20"/>
    <n v="310"/>
    <n v="6"/>
    <n v="7"/>
    <n v="5"/>
    <n v="1"/>
    <n v="1"/>
  </r>
  <r>
    <x v="12"/>
    <x v="3"/>
    <x v="7"/>
    <x v="1"/>
    <x v="1"/>
    <n v="4648486.57"/>
    <n v="17"/>
    <n v="247"/>
    <n v="3"/>
    <n v="3"/>
    <n v="10"/>
    <n v="1"/>
    <n v="0"/>
  </r>
  <r>
    <x v="12"/>
    <x v="3"/>
    <x v="8"/>
    <x v="1"/>
    <x v="1"/>
    <n v="5172907.9400000051"/>
    <n v="15"/>
    <n v="228"/>
    <n v="0"/>
    <n v="0"/>
    <n v="0"/>
    <n v="2"/>
    <n v="13"/>
  </r>
  <r>
    <x v="12"/>
    <x v="3"/>
    <x v="9"/>
    <x v="1"/>
    <x v="1"/>
    <n v="4797426.9400000125"/>
    <n v="14"/>
    <n v="207"/>
    <n v="0"/>
    <n v="0"/>
    <n v="1"/>
    <n v="6"/>
    <n v="7"/>
  </r>
  <r>
    <x v="12"/>
    <x v="3"/>
    <x v="10"/>
    <x v="1"/>
    <x v="1"/>
    <n v="4410294.4600000083"/>
    <n v="18"/>
    <n v="256"/>
    <n v="0"/>
    <n v="1"/>
    <n v="2"/>
    <n v="10"/>
    <n v="5"/>
  </r>
  <r>
    <x v="12"/>
    <x v="3"/>
    <x v="11"/>
    <x v="1"/>
    <x v="1"/>
    <n v="1198282.3000000007"/>
    <n v="6"/>
    <n v="69"/>
    <n v="3"/>
    <n v="2"/>
    <n v="1"/>
    <n v="0"/>
    <n v="0"/>
  </r>
  <r>
    <x v="12"/>
    <x v="3"/>
    <x v="12"/>
    <x v="1"/>
    <x v="1"/>
    <n v="6084536.1599999964"/>
    <n v="18"/>
    <n v="255"/>
    <n v="0"/>
    <n v="0"/>
    <n v="0"/>
    <n v="6"/>
    <n v="12"/>
  </r>
  <r>
    <x v="12"/>
    <x v="3"/>
    <x v="13"/>
    <x v="1"/>
    <x v="1"/>
    <n v="1334077.5300000012"/>
    <n v="2"/>
    <n v="27"/>
    <n v="0"/>
    <n v="1"/>
    <n v="0"/>
    <n v="1"/>
    <n v="0"/>
  </r>
  <r>
    <x v="12"/>
    <x v="3"/>
    <x v="14"/>
    <x v="1"/>
    <x v="1"/>
    <n v="1945110.9700000025"/>
    <n v="11"/>
    <n v="133"/>
    <n v="2"/>
    <n v="8"/>
    <n v="1"/>
    <n v="0"/>
    <n v="0"/>
  </r>
  <r>
    <x v="12"/>
    <x v="3"/>
    <x v="15"/>
    <x v="1"/>
    <x v="1"/>
    <n v="206375.49000000046"/>
    <n v="2"/>
    <n v="16"/>
    <n v="0"/>
    <n v="0"/>
    <n v="1"/>
    <n v="1"/>
    <n v="0"/>
  </r>
  <r>
    <x v="12"/>
    <x v="3"/>
    <x v="16"/>
    <x v="1"/>
    <x v="1"/>
    <n v="3804490.6299999803"/>
    <n v="19"/>
    <n v="252"/>
    <n v="1"/>
    <n v="3"/>
    <n v="6"/>
    <n v="1"/>
    <n v="8"/>
  </r>
  <r>
    <x v="12"/>
    <x v="3"/>
    <x v="17"/>
    <x v="1"/>
    <x v="1"/>
    <n v="2178109.5799999982"/>
    <n v="10"/>
    <n v="120"/>
    <n v="0"/>
    <n v="1"/>
    <n v="1"/>
    <n v="3"/>
    <n v="5"/>
  </r>
  <r>
    <x v="12"/>
    <x v="3"/>
    <x v="18"/>
    <x v="2"/>
    <x v="2"/>
    <n v="556588.84999999683"/>
    <n v="8"/>
    <n v="72"/>
    <n v="0"/>
    <n v="0"/>
    <n v="2"/>
    <n v="6"/>
    <n v="0"/>
  </r>
  <r>
    <x v="12"/>
    <x v="3"/>
    <x v="19"/>
    <x v="3"/>
    <x v="3"/>
    <n v="379957.24000000022"/>
    <n v="3"/>
    <n v="45"/>
    <n v="0"/>
    <n v="0"/>
    <n v="0"/>
    <n v="3"/>
    <n v="0"/>
  </r>
  <r>
    <x v="12"/>
    <x v="3"/>
    <x v="20"/>
    <x v="4"/>
    <x v="4"/>
    <n v="512343.96000000089"/>
    <n v="4"/>
    <n v="45"/>
    <n v="0"/>
    <n v="0"/>
    <n v="0"/>
    <n v="4"/>
    <n v="0"/>
  </r>
  <r>
    <x v="12"/>
    <x v="3"/>
    <x v="21"/>
    <x v="5"/>
    <x v="5"/>
    <n v="1056017.9700000007"/>
    <n v="11"/>
    <n v="116"/>
    <n v="1"/>
    <n v="1"/>
    <n v="8"/>
    <n v="1"/>
    <n v="0"/>
  </r>
  <r>
    <x v="12"/>
    <x v="3"/>
    <x v="22"/>
    <x v="6"/>
    <x v="0"/>
    <n v="46753.940000000061"/>
    <n v="1"/>
    <n v="2"/>
    <n v="0"/>
    <n v="0"/>
    <n v="0"/>
    <n v="1"/>
    <n v="0"/>
  </r>
  <r>
    <x v="12"/>
    <x v="3"/>
    <x v="23"/>
    <x v="7"/>
    <x v="5"/>
    <n v="579144.58000000019"/>
    <n v="12"/>
    <n v="77"/>
    <n v="1"/>
    <n v="1"/>
    <n v="6"/>
    <n v="4"/>
    <n v="0"/>
  </r>
  <r>
    <x v="12"/>
    <x v="3"/>
    <x v="24"/>
    <x v="8"/>
    <x v="5"/>
    <n v="4322317.9200000009"/>
    <n v="32"/>
    <n v="423"/>
    <n v="1"/>
    <n v="1"/>
    <n v="10"/>
    <n v="15"/>
    <n v="5"/>
  </r>
  <r>
    <x v="12"/>
    <x v="3"/>
    <x v="25"/>
    <x v="9"/>
    <x v="6"/>
    <n v="3548984.490000017"/>
    <n v="23"/>
    <n v="305"/>
    <n v="0"/>
    <n v="0"/>
    <n v="3"/>
    <n v="6"/>
    <n v="14"/>
  </r>
  <r>
    <x v="12"/>
    <x v="3"/>
    <x v="26"/>
    <x v="10"/>
    <x v="7"/>
    <n v="2544856.9300000034"/>
    <n v="12"/>
    <n v="180"/>
    <n v="0"/>
    <n v="0"/>
    <n v="0"/>
    <n v="0"/>
    <n v="12"/>
  </r>
  <r>
    <x v="12"/>
    <x v="3"/>
    <x v="27"/>
    <x v="11"/>
    <x v="8"/>
    <n v="786807.1500000013"/>
    <n v="7"/>
    <n v="85"/>
    <n v="1"/>
    <n v="0"/>
    <n v="2"/>
    <n v="2"/>
    <n v="2"/>
  </r>
  <r>
    <x v="12"/>
    <x v="3"/>
    <x v="28"/>
    <x v="12"/>
    <x v="2"/>
    <n v="797894.86000000313"/>
    <n v="9"/>
    <n v="90"/>
    <n v="1"/>
    <n v="0"/>
    <n v="2"/>
    <n v="5"/>
    <n v="1"/>
  </r>
  <r>
    <x v="12"/>
    <x v="3"/>
    <x v="29"/>
    <x v="13"/>
    <x v="9"/>
    <n v="5622728.8500000164"/>
    <n v="28"/>
    <n v="429"/>
    <n v="0"/>
    <n v="2"/>
    <n v="1"/>
    <n v="10"/>
    <n v="15"/>
  </r>
  <r>
    <x v="12"/>
    <x v="3"/>
    <x v="30"/>
    <x v="14"/>
    <x v="4"/>
    <n v="4144902.4699999839"/>
    <n v="17"/>
    <n v="276"/>
    <n v="1"/>
    <n v="3"/>
    <n v="0"/>
    <n v="1"/>
    <n v="12"/>
  </r>
  <r>
    <x v="12"/>
    <x v="3"/>
    <x v="31"/>
    <x v="15"/>
    <x v="9"/>
    <n v="1197193.3200000003"/>
    <n v="9"/>
    <n v="119"/>
    <n v="1"/>
    <n v="0"/>
    <n v="0"/>
    <n v="1"/>
    <n v="7"/>
  </r>
  <r>
    <x v="12"/>
    <x v="3"/>
    <x v="32"/>
    <x v="16"/>
    <x v="10"/>
    <n v="1943365.3000000082"/>
    <n v="10"/>
    <n v="154"/>
    <n v="0"/>
    <n v="0"/>
    <n v="0"/>
    <n v="0"/>
    <n v="10"/>
  </r>
  <r>
    <x v="12"/>
    <x v="3"/>
    <x v="33"/>
    <x v="17"/>
    <x v="0"/>
    <n v="389611.08999999985"/>
    <n v="9"/>
    <n v="57"/>
    <n v="2"/>
    <n v="3"/>
    <n v="2"/>
    <n v="2"/>
    <n v="0"/>
  </r>
  <r>
    <x v="12"/>
    <x v="3"/>
    <x v="34"/>
    <x v="18"/>
    <x v="8"/>
    <n v="3754175.2199999988"/>
    <n v="17"/>
    <n v="247"/>
    <n v="1"/>
    <n v="3"/>
    <n v="1"/>
    <n v="5"/>
    <n v="7"/>
  </r>
  <r>
    <x v="12"/>
    <x v="3"/>
    <x v="35"/>
    <x v="19"/>
    <x v="0"/>
    <n v="303987.2799999998"/>
    <n v="3"/>
    <n v="15"/>
    <n v="0"/>
    <n v="0"/>
    <n v="0"/>
    <n v="3"/>
    <n v="0"/>
  </r>
  <r>
    <x v="12"/>
    <x v="3"/>
    <x v="36"/>
    <x v="20"/>
    <x v="6"/>
    <n v="706673.40999999922"/>
    <n v="7"/>
    <n v="60"/>
    <n v="0"/>
    <n v="0"/>
    <n v="0"/>
    <n v="3"/>
    <n v="4"/>
  </r>
  <r>
    <x v="12"/>
    <x v="3"/>
    <x v="37"/>
    <x v="21"/>
    <x v="3"/>
    <n v="1998736.4599999934"/>
    <n v="12"/>
    <n v="191"/>
    <n v="0"/>
    <n v="1"/>
    <n v="5"/>
    <n v="2"/>
    <n v="4"/>
  </r>
  <r>
    <x v="12"/>
    <x v="3"/>
    <x v="38"/>
    <x v="22"/>
    <x v="11"/>
    <n v="473322.90000000037"/>
    <n v="4"/>
    <n v="54"/>
    <n v="0"/>
    <n v="0"/>
    <n v="0"/>
    <n v="0"/>
    <n v="4"/>
  </r>
  <r>
    <x v="12"/>
    <x v="3"/>
    <x v="39"/>
    <x v="23"/>
    <x v="3"/>
    <n v="6567921.2800000459"/>
    <n v="29"/>
    <n v="437"/>
    <n v="7"/>
    <n v="0"/>
    <n v="6"/>
    <n v="10"/>
    <n v="6"/>
  </r>
  <r>
    <x v="12"/>
    <x v="3"/>
    <x v="40"/>
    <x v="24"/>
    <x v="0"/>
    <n v="229072.80000000028"/>
    <n v="5"/>
    <n v="41"/>
    <n v="0"/>
    <n v="4"/>
    <n v="1"/>
    <n v="0"/>
    <n v="0"/>
  </r>
  <r>
    <x v="12"/>
    <x v="3"/>
    <x v="41"/>
    <x v="25"/>
    <x v="10"/>
    <n v="681751.69000000041"/>
    <n v="5"/>
    <n v="78"/>
    <n v="0"/>
    <n v="0"/>
    <n v="0"/>
    <n v="5"/>
    <n v="0"/>
  </r>
  <r>
    <x v="12"/>
    <x v="3"/>
    <x v="42"/>
    <x v="26"/>
    <x v="12"/>
    <n v="2584648.9899999946"/>
    <n v="15"/>
    <n v="203"/>
    <n v="0"/>
    <n v="3"/>
    <n v="2"/>
    <n v="9"/>
    <n v="1"/>
  </r>
  <r>
    <x v="12"/>
    <x v="3"/>
    <x v="43"/>
    <x v="27"/>
    <x v="3"/>
    <n v="978120.58999999985"/>
    <n v="4"/>
    <n v="64"/>
    <n v="0"/>
    <n v="0"/>
    <n v="0"/>
    <n v="0"/>
    <n v="4"/>
  </r>
  <r>
    <x v="12"/>
    <x v="3"/>
    <x v="44"/>
    <x v="28"/>
    <x v="9"/>
    <n v="1479311.5200000014"/>
    <n v="13"/>
    <n v="157"/>
    <n v="0"/>
    <n v="0"/>
    <n v="3"/>
    <n v="7"/>
    <n v="3"/>
  </r>
  <r>
    <x v="12"/>
    <x v="3"/>
    <x v="45"/>
    <x v="29"/>
    <x v="4"/>
    <n v="4653163.6799999774"/>
    <n v="18"/>
    <n v="290"/>
    <n v="0"/>
    <n v="7"/>
    <n v="4"/>
    <n v="5"/>
    <n v="2"/>
  </r>
  <r>
    <x v="12"/>
    <x v="3"/>
    <x v="46"/>
    <x v="30"/>
    <x v="13"/>
    <n v="2396818.9599999934"/>
    <n v="11"/>
    <n v="154"/>
    <n v="0"/>
    <n v="1"/>
    <n v="0"/>
    <n v="9"/>
    <n v="1"/>
  </r>
  <r>
    <x v="12"/>
    <x v="3"/>
    <x v="47"/>
    <x v="31"/>
    <x v="14"/>
    <n v="3604103.8800000027"/>
    <n v="23"/>
    <n v="318"/>
    <n v="1"/>
    <n v="0"/>
    <n v="7"/>
    <n v="11"/>
    <n v="4"/>
  </r>
  <r>
    <x v="12"/>
    <x v="3"/>
    <x v="48"/>
    <x v="32"/>
    <x v="11"/>
    <n v="581983.76000000071"/>
    <n v="4"/>
    <n v="57"/>
    <n v="0"/>
    <n v="0"/>
    <n v="0"/>
    <n v="0"/>
    <n v="4"/>
  </r>
  <r>
    <x v="12"/>
    <x v="3"/>
    <x v="49"/>
    <x v="33"/>
    <x v="9"/>
    <n v="247866.80000000028"/>
    <n v="2"/>
    <n v="23"/>
    <n v="0"/>
    <n v="0"/>
    <n v="0"/>
    <n v="0"/>
    <n v="2"/>
  </r>
  <r>
    <x v="12"/>
    <x v="3"/>
    <x v="50"/>
    <x v="34"/>
    <x v="10"/>
    <n v="4391565.700000003"/>
    <n v="23"/>
    <n v="322"/>
    <n v="1"/>
    <n v="0"/>
    <n v="2"/>
    <n v="4"/>
    <n v="16"/>
  </r>
  <r>
    <x v="12"/>
    <x v="3"/>
    <x v="51"/>
    <x v="35"/>
    <x v="3"/>
    <n v="2986172.1900000125"/>
    <n v="12"/>
    <n v="165"/>
    <n v="2"/>
    <n v="0"/>
    <n v="0"/>
    <n v="0"/>
    <n v="10"/>
  </r>
  <r>
    <x v="12"/>
    <x v="3"/>
    <x v="52"/>
    <x v="36"/>
    <x v="5"/>
    <n v="850600.74000000022"/>
    <n v="8"/>
    <n v="83"/>
    <n v="5"/>
    <n v="1"/>
    <n v="2"/>
    <n v="0"/>
    <n v="0"/>
  </r>
  <r>
    <x v="12"/>
    <x v="3"/>
    <x v="53"/>
    <x v="37"/>
    <x v="10"/>
    <n v="659757.08999999985"/>
    <n v="5"/>
    <n v="58"/>
    <n v="0"/>
    <n v="0"/>
    <n v="0"/>
    <n v="2"/>
    <n v="3"/>
  </r>
  <r>
    <x v="12"/>
    <x v="3"/>
    <x v="54"/>
    <x v="38"/>
    <x v="11"/>
    <n v="5427126.4499999955"/>
    <n v="26"/>
    <n v="386"/>
    <n v="0"/>
    <n v="1"/>
    <n v="1"/>
    <n v="4"/>
    <n v="20"/>
  </r>
  <r>
    <x v="12"/>
    <x v="3"/>
    <x v="55"/>
    <x v="39"/>
    <x v="10"/>
    <n v="699721.7200000016"/>
    <n v="7"/>
    <n v="89"/>
    <n v="0"/>
    <n v="0"/>
    <n v="0"/>
    <n v="3"/>
    <n v="4"/>
  </r>
  <r>
    <x v="12"/>
    <x v="3"/>
    <x v="56"/>
    <x v="40"/>
    <x v="0"/>
    <n v="977932.17"/>
    <n v="12"/>
    <n v="112"/>
    <n v="10"/>
    <n v="2"/>
    <n v="0"/>
    <n v="0"/>
    <n v="0"/>
  </r>
  <r>
    <x v="12"/>
    <x v="3"/>
    <x v="57"/>
    <x v="41"/>
    <x v="8"/>
    <n v="695504.58"/>
    <n v="17"/>
    <n v="94"/>
    <n v="1"/>
    <n v="8"/>
    <n v="2"/>
    <n v="5"/>
    <n v="1"/>
  </r>
  <r>
    <x v="12"/>
    <x v="3"/>
    <x v="58"/>
    <x v="42"/>
    <x v="14"/>
    <n v="1137255.799999997"/>
    <n v="10"/>
    <n v="120"/>
    <n v="0"/>
    <n v="0"/>
    <n v="0"/>
    <n v="4"/>
    <n v="6"/>
  </r>
  <r>
    <x v="12"/>
    <x v="3"/>
    <x v="59"/>
    <x v="43"/>
    <x v="9"/>
    <n v="1723160.9699999914"/>
    <n v="12"/>
    <n v="178"/>
    <n v="0"/>
    <n v="0"/>
    <n v="0"/>
    <n v="1"/>
    <n v="11"/>
  </r>
  <r>
    <x v="12"/>
    <x v="3"/>
    <x v="60"/>
    <x v="44"/>
    <x v="3"/>
    <n v="443050.37999999896"/>
    <n v="6"/>
    <n v="65"/>
    <n v="0"/>
    <n v="0"/>
    <n v="4"/>
    <n v="0"/>
    <n v="2"/>
  </r>
  <r>
    <x v="12"/>
    <x v="3"/>
    <x v="61"/>
    <x v="45"/>
    <x v="14"/>
    <n v="274844.62999999989"/>
    <n v="2"/>
    <n v="27"/>
    <n v="0"/>
    <n v="0"/>
    <n v="0"/>
    <n v="2"/>
    <n v="0"/>
  </r>
  <r>
    <x v="12"/>
    <x v="3"/>
    <x v="62"/>
    <x v="46"/>
    <x v="10"/>
    <n v="927924.84999999963"/>
    <n v="10"/>
    <n v="119"/>
    <n v="0"/>
    <n v="0"/>
    <n v="1"/>
    <n v="1"/>
    <n v="8"/>
  </r>
  <r>
    <x v="12"/>
    <x v="3"/>
    <x v="63"/>
    <x v="47"/>
    <x v="15"/>
    <n v="1959352.5000000075"/>
    <n v="13"/>
    <n v="166"/>
    <n v="2"/>
    <n v="1"/>
    <n v="4"/>
    <n v="5"/>
    <n v="1"/>
  </r>
  <r>
    <x v="12"/>
    <x v="3"/>
    <x v="64"/>
    <x v="48"/>
    <x v="9"/>
    <n v="2120404.9000000022"/>
    <n v="11"/>
    <n v="160"/>
    <n v="0"/>
    <n v="0"/>
    <n v="0"/>
    <n v="1"/>
    <n v="10"/>
  </r>
  <r>
    <x v="12"/>
    <x v="3"/>
    <x v="65"/>
    <x v="49"/>
    <x v="11"/>
    <n v="8238192.9800000042"/>
    <n v="38"/>
    <n v="517"/>
    <n v="1"/>
    <n v="2"/>
    <n v="9"/>
    <n v="16"/>
    <n v="10"/>
  </r>
  <r>
    <x v="12"/>
    <x v="3"/>
    <x v="66"/>
    <x v="50"/>
    <x v="9"/>
    <n v="2589834.4900000095"/>
    <n v="21"/>
    <n v="259"/>
    <n v="1"/>
    <n v="0"/>
    <n v="3"/>
    <n v="10"/>
    <n v="7"/>
  </r>
  <r>
    <x v="12"/>
    <x v="3"/>
    <x v="67"/>
    <x v="51"/>
    <x v="0"/>
    <n v="2434963.7000000104"/>
    <n v="14"/>
    <n v="168"/>
    <n v="0"/>
    <n v="2"/>
    <n v="6"/>
    <n v="6"/>
    <n v="0"/>
  </r>
  <r>
    <x v="12"/>
    <x v="3"/>
    <x v="68"/>
    <x v="52"/>
    <x v="3"/>
    <n v="2214351.929999996"/>
    <n v="10"/>
    <n v="148"/>
    <n v="0"/>
    <n v="1"/>
    <n v="0"/>
    <n v="3"/>
    <n v="6"/>
  </r>
  <r>
    <x v="12"/>
    <x v="3"/>
    <x v="69"/>
    <x v="53"/>
    <x v="9"/>
    <n v="2122689.2399999984"/>
    <n v="19"/>
    <n v="243"/>
    <n v="1"/>
    <n v="2"/>
    <n v="3"/>
    <n v="3"/>
    <n v="10"/>
  </r>
  <r>
    <x v="12"/>
    <x v="3"/>
    <x v="70"/>
    <x v="54"/>
    <x v="0"/>
    <n v="1869453.4000000097"/>
    <n v="12"/>
    <n v="163"/>
    <n v="2"/>
    <n v="1"/>
    <n v="4"/>
    <n v="5"/>
    <n v="0"/>
  </r>
  <r>
    <x v="12"/>
    <x v="3"/>
    <x v="71"/>
    <x v="55"/>
    <x v="0"/>
    <n v="183838.33000000007"/>
    <n v="3"/>
    <n v="19"/>
    <n v="0"/>
    <n v="0"/>
    <n v="0"/>
    <n v="0"/>
    <n v="3"/>
  </r>
  <r>
    <x v="12"/>
    <x v="3"/>
    <x v="72"/>
    <x v="56"/>
    <x v="9"/>
    <n v="2050398.8000000045"/>
    <n v="15"/>
    <n v="228"/>
    <n v="0"/>
    <n v="1"/>
    <n v="2"/>
    <n v="12"/>
    <n v="0"/>
  </r>
  <r>
    <x v="12"/>
    <x v="3"/>
    <x v="73"/>
    <x v="57"/>
    <x v="4"/>
    <n v="635225.36000000034"/>
    <n v="4"/>
    <n v="58"/>
    <n v="0"/>
    <n v="1"/>
    <n v="0"/>
    <n v="1"/>
    <n v="2"/>
  </r>
  <r>
    <x v="12"/>
    <x v="3"/>
    <x v="74"/>
    <x v="58"/>
    <x v="0"/>
    <n v="832759.14000000246"/>
    <n v="11"/>
    <n v="106"/>
    <n v="1"/>
    <n v="2"/>
    <n v="1"/>
    <n v="7"/>
    <n v="0"/>
  </r>
  <r>
    <x v="12"/>
    <x v="3"/>
    <x v="75"/>
    <x v="59"/>
    <x v="9"/>
    <n v="591687.43999999855"/>
    <n v="5"/>
    <n v="63"/>
    <n v="0"/>
    <n v="0"/>
    <n v="0"/>
    <n v="1"/>
    <n v="4"/>
  </r>
  <r>
    <x v="12"/>
    <x v="3"/>
    <x v="76"/>
    <x v="60"/>
    <x v="10"/>
    <n v="2456519.4899999946"/>
    <n v="15"/>
    <n v="225"/>
    <n v="0"/>
    <n v="0"/>
    <n v="1"/>
    <n v="0"/>
    <n v="14"/>
  </r>
  <r>
    <x v="12"/>
    <x v="3"/>
    <x v="77"/>
    <x v="61"/>
    <x v="3"/>
    <n v="9401070.6400000453"/>
    <n v="45"/>
    <n v="691"/>
    <n v="3"/>
    <n v="4"/>
    <n v="13"/>
    <n v="25"/>
    <n v="0"/>
  </r>
  <r>
    <x v="12"/>
    <x v="3"/>
    <x v="78"/>
    <x v="62"/>
    <x v="11"/>
    <n v="1466497.4399999976"/>
    <n v="11"/>
    <n v="154"/>
    <n v="0"/>
    <n v="1"/>
    <n v="6"/>
    <n v="1"/>
    <n v="3"/>
  </r>
  <r>
    <x v="12"/>
    <x v="3"/>
    <x v="79"/>
    <x v="63"/>
    <x v="2"/>
    <n v="418090.80000000075"/>
    <n v="7"/>
    <n v="63"/>
    <n v="0"/>
    <n v="1"/>
    <n v="0"/>
    <n v="6"/>
    <n v="0"/>
  </r>
  <r>
    <x v="12"/>
    <x v="3"/>
    <x v="80"/>
    <x v="64"/>
    <x v="11"/>
    <n v="2421670.0000000037"/>
    <n v="12"/>
    <n v="179"/>
    <n v="0"/>
    <n v="1"/>
    <n v="0"/>
    <n v="0"/>
    <n v="11"/>
  </r>
  <r>
    <x v="12"/>
    <x v="3"/>
    <x v="81"/>
    <x v="65"/>
    <x v="6"/>
    <n v="3802416.659999989"/>
    <n v="19"/>
    <n v="265"/>
    <n v="0"/>
    <n v="1"/>
    <n v="2"/>
    <n v="4"/>
    <n v="12"/>
  </r>
  <r>
    <x v="12"/>
    <x v="3"/>
    <x v="85"/>
    <x v="1"/>
    <x v="1"/>
    <n v="3367371.2399999946"/>
    <n v="12"/>
    <n v="198"/>
    <n v="0"/>
    <n v="1"/>
    <n v="2"/>
    <n v="0"/>
    <n v="9"/>
  </r>
  <r>
    <x v="12"/>
    <x v="3"/>
    <x v="82"/>
    <x v="1"/>
    <x v="1"/>
    <n v="1431831.4200000055"/>
    <n v="10"/>
    <n v="134"/>
    <n v="0"/>
    <n v="4"/>
    <n v="3"/>
    <n v="1"/>
    <n v="2"/>
  </r>
  <r>
    <x v="12"/>
    <x v="3"/>
    <x v="83"/>
    <x v="1"/>
    <x v="1"/>
    <n v="2005781.0099999979"/>
    <n v="7"/>
    <n v="84"/>
    <n v="1"/>
    <n v="0"/>
    <n v="1"/>
    <n v="5"/>
    <n v="0"/>
  </r>
  <r>
    <x v="12"/>
    <x v="3"/>
    <x v="84"/>
    <x v="66"/>
    <x v="0"/>
    <n v="18035621.440000206"/>
    <n v="86"/>
    <n v="1334"/>
    <n v="9"/>
    <n v="16"/>
    <n v="18"/>
    <n v="37"/>
    <n v="6"/>
  </r>
  <r>
    <x v="13"/>
    <x v="3"/>
    <x v="0"/>
    <x v="0"/>
    <x v="0"/>
    <n v="1577346.7800000086"/>
    <n v="12"/>
    <n v="134"/>
    <n v="3"/>
    <n v="2"/>
    <n v="3"/>
    <n v="4"/>
    <n v="0"/>
  </r>
  <r>
    <x v="13"/>
    <x v="3"/>
    <x v="1"/>
    <x v="1"/>
    <x v="1"/>
    <n v="4008144.0899999961"/>
    <n v="12"/>
    <n v="161"/>
    <n v="3"/>
    <n v="8"/>
    <n v="1"/>
    <n v="0"/>
    <n v="0"/>
  </r>
  <r>
    <x v="13"/>
    <x v="3"/>
    <x v="2"/>
    <x v="1"/>
    <x v="1"/>
    <n v="1161227.4800000023"/>
    <n v="7"/>
    <n v="111"/>
    <n v="2"/>
    <n v="5"/>
    <n v="0"/>
    <n v="0"/>
    <n v="0"/>
  </r>
  <r>
    <x v="13"/>
    <x v="3"/>
    <x v="3"/>
    <x v="1"/>
    <x v="1"/>
    <n v="2721505.640000008"/>
    <n v="15"/>
    <n v="196"/>
    <n v="1"/>
    <n v="3"/>
    <n v="4"/>
    <n v="3"/>
    <n v="4"/>
  </r>
  <r>
    <x v="13"/>
    <x v="3"/>
    <x v="4"/>
    <x v="1"/>
    <x v="1"/>
    <n v="5540336.9099999815"/>
    <n v="14"/>
    <n v="215"/>
    <n v="2"/>
    <n v="0"/>
    <n v="4"/>
    <n v="2"/>
    <n v="6"/>
  </r>
  <r>
    <x v="13"/>
    <x v="3"/>
    <x v="5"/>
    <x v="1"/>
    <x v="1"/>
    <n v="2883422.4599999897"/>
    <n v="17"/>
    <n v="224"/>
    <n v="0"/>
    <n v="11"/>
    <n v="6"/>
    <n v="0"/>
    <n v="0"/>
  </r>
  <r>
    <x v="13"/>
    <x v="3"/>
    <x v="6"/>
    <x v="1"/>
    <x v="1"/>
    <n v="7066005.3700000048"/>
    <n v="20"/>
    <n v="310"/>
    <n v="6"/>
    <n v="7"/>
    <n v="5"/>
    <n v="1"/>
    <n v="1"/>
  </r>
  <r>
    <x v="13"/>
    <x v="3"/>
    <x v="7"/>
    <x v="1"/>
    <x v="1"/>
    <n v="5032608.259999983"/>
    <n v="17"/>
    <n v="229"/>
    <n v="3"/>
    <n v="3"/>
    <n v="10"/>
    <n v="1"/>
    <n v="0"/>
  </r>
  <r>
    <x v="13"/>
    <x v="3"/>
    <x v="8"/>
    <x v="1"/>
    <x v="1"/>
    <n v="5632963.9700000137"/>
    <n v="15"/>
    <n v="228"/>
    <n v="0"/>
    <n v="0"/>
    <n v="0"/>
    <n v="2"/>
    <n v="13"/>
  </r>
  <r>
    <x v="13"/>
    <x v="3"/>
    <x v="9"/>
    <x v="1"/>
    <x v="1"/>
    <n v="5353847.6400000006"/>
    <n v="13"/>
    <n v="189"/>
    <n v="0"/>
    <n v="0"/>
    <n v="1"/>
    <n v="5"/>
    <n v="7"/>
  </r>
  <r>
    <x v="13"/>
    <x v="3"/>
    <x v="10"/>
    <x v="1"/>
    <x v="1"/>
    <n v="4802087.9299999774"/>
    <n v="18"/>
    <n v="256"/>
    <n v="0"/>
    <n v="1"/>
    <n v="2"/>
    <n v="10"/>
    <n v="5"/>
  </r>
  <r>
    <x v="13"/>
    <x v="3"/>
    <x v="11"/>
    <x v="1"/>
    <x v="1"/>
    <n v="1372640.8300000019"/>
    <n v="6"/>
    <n v="69"/>
    <n v="3"/>
    <n v="2"/>
    <n v="1"/>
    <n v="0"/>
    <n v="0"/>
  </r>
  <r>
    <x v="13"/>
    <x v="3"/>
    <x v="12"/>
    <x v="1"/>
    <x v="1"/>
    <n v="6782047.0700000077"/>
    <n v="18"/>
    <n v="255"/>
    <n v="0"/>
    <n v="0"/>
    <n v="0"/>
    <n v="6"/>
    <n v="12"/>
  </r>
  <r>
    <x v="13"/>
    <x v="3"/>
    <x v="13"/>
    <x v="1"/>
    <x v="1"/>
    <n v="1332557.459999999"/>
    <n v="2"/>
    <n v="27"/>
    <n v="0"/>
    <n v="1"/>
    <n v="0"/>
    <n v="1"/>
    <n v="0"/>
  </r>
  <r>
    <x v="13"/>
    <x v="3"/>
    <x v="14"/>
    <x v="1"/>
    <x v="1"/>
    <n v="2145550.2800000049"/>
    <n v="11"/>
    <n v="133"/>
    <n v="2"/>
    <n v="8"/>
    <n v="1"/>
    <n v="0"/>
    <n v="0"/>
  </r>
  <r>
    <x v="13"/>
    <x v="3"/>
    <x v="15"/>
    <x v="1"/>
    <x v="1"/>
    <n v="234337.43000000017"/>
    <n v="2"/>
    <n v="18"/>
    <n v="0"/>
    <n v="0"/>
    <n v="1"/>
    <n v="1"/>
    <n v="0"/>
  </r>
  <r>
    <x v="13"/>
    <x v="3"/>
    <x v="16"/>
    <x v="1"/>
    <x v="1"/>
    <n v="4041347.0099999905"/>
    <n v="19"/>
    <n v="252"/>
    <n v="1"/>
    <n v="3"/>
    <n v="6"/>
    <n v="1"/>
    <n v="8"/>
  </r>
  <r>
    <x v="13"/>
    <x v="3"/>
    <x v="17"/>
    <x v="1"/>
    <x v="1"/>
    <n v="2367771.9200000092"/>
    <n v="10"/>
    <n v="142"/>
    <n v="0"/>
    <n v="1"/>
    <n v="1"/>
    <n v="3"/>
    <n v="5"/>
  </r>
  <r>
    <x v="13"/>
    <x v="3"/>
    <x v="18"/>
    <x v="2"/>
    <x v="2"/>
    <n v="516345.04"/>
    <n v="8"/>
    <n v="72"/>
    <n v="0"/>
    <n v="0"/>
    <n v="2"/>
    <n v="6"/>
    <n v="0"/>
  </r>
  <r>
    <x v="13"/>
    <x v="3"/>
    <x v="19"/>
    <x v="3"/>
    <x v="3"/>
    <n v="447637.8900000006"/>
    <n v="3"/>
    <n v="45"/>
    <n v="0"/>
    <n v="0"/>
    <n v="0"/>
    <n v="3"/>
    <n v="0"/>
  </r>
  <r>
    <x v="13"/>
    <x v="3"/>
    <x v="20"/>
    <x v="4"/>
    <x v="4"/>
    <n v="544280.15000000037"/>
    <n v="4"/>
    <n v="45"/>
    <n v="0"/>
    <n v="0"/>
    <n v="0"/>
    <n v="4"/>
    <n v="0"/>
  </r>
  <r>
    <x v="13"/>
    <x v="3"/>
    <x v="21"/>
    <x v="5"/>
    <x v="5"/>
    <n v="999610.92999999598"/>
    <n v="11"/>
    <n v="116"/>
    <n v="1"/>
    <n v="1"/>
    <n v="8"/>
    <n v="1"/>
    <n v="0"/>
  </r>
  <r>
    <x v="13"/>
    <x v="3"/>
    <x v="22"/>
    <x v="6"/>
    <x v="0"/>
    <n v="53887.110000000102"/>
    <n v="1"/>
    <n v="2"/>
    <n v="0"/>
    <n v="0"/>
    <n v="0"/>
    <n v="1"/>
    <n v="0"/>
  </r>
  <r>
    <x v="13"/>
    <x v="3"/>
    <x v="84"/>
    <x v="66"/>
    <x v="0"/>
    <n v="18980183.029999793"/>
    <n v="84"/>
    <n v="1317"/>
    <n v="9"/>
    <n v="16"/>
    <n v="18"/>
    <n v="35"/>
    <n v="6"/>
  </r>
  <r>
    <x v="13"/>
    <x v="3"/>
    <x v="23"/>
    <x v="7"/>
    <x v="5"/>
    <n v="576719.9"/>
    <n v="12"/>
    <n v="77"/>
    <n v="1"/>
    <n v="1"/>
    <n v="6"/>
    <n v="4"/>
    <n v="0"/>
  </r>
  <r>
    <x v="13"/>
    <x v="3"/>
    <x v="24"/>
    <x v="8"/>
    <x v="5"/>
    <n v="4175372.6900000274"/>
    <n v="31"/>
    <n v="412"/>
    <n v="1"/>
    <n v="1"/>
    <n v="10"/>
    <n v="14"/>
    <n v="5"/>
  </r>
  <r>
    <x v="13"/>
    <x v="3"/>
    <x v="25"/>
    <x v="9"/>
    <x v="6"/>
    <n v="3580727.3299999908"/>
    <n v="22"/>
    <n v="298"/>
    <n v="0"/>
    <n v="0"/>
    <n v="3"/>
    <n v="5"/>
    <n v="14"/>
  </r>
  <r>
    <x v="13"/>
    <x v="3"/>
    <x v="26"/>
    <x v="10"/>
    <x v="7"/>
    <n v="2719030.0799999945"/>
    <n v="13"/>
    <n v="195"/>
    <n v="0"/>
    <n v="0"/>
    <n v="0"/>
    <n v="0"/>
    <n v="13"/>
  </r>
  <r>
    <x v="13"/>
    <x v="3"/>
    <x v="27"/>
    <x v="11"/>
    <x v="8"/>
    <n v="800802.25999999791"/>
    <n v="7"/>
    <n v="85"/>
    <n v="1"/>
    <n v="0"/>
    <n v="2"/>
    <n v="2"/>
    <n v="2"/>
  </r>
  <r>
    <x v="13"/>
    <x v="3"/>
    <x v="28"/>
    <x v="12"/>
    <x v="2"/>
    <n v="881074.50999999605"/>
    <n v="9"/>
    <n v="90"/>
    <n v="1"/>
    <n v="0"/>
    <n v="2"/>
    <n v="5"/>
    <n v="1"/>
  </r>
  <r>
    <x v="13"/>
    <x v="3"/>
    <x v="29"/>
    <x v="13"/>
    <x v="9"/>
    <n v="6277840.4299999848"/>
    <n v="28"/>
    <n v="424"/>
    <n v="0"/>
    <n v="2"/>
    <n v="1"/>
    <n v="10"/>
    <n v="15"/>
  </r>
  <r>
    <x v="13"/>
    <x v="3"/>
    <x v="30"/>
    <x v="14"/>
    <x v="4"/>
    <n v="4561538.1100000143"/>
    <n v="17"/>
    <n v="276"/>
    <n v="1"/>
    <n v="3"/>
    <n v="0"/>
    <n v="1"/>
    <n v="12"/>
  </r>
  <r>
    <x v="13"/>
    <x v="3"/>
    <x v="31"/>
    <x v="15"/>
    <x v="9"/>
    <n v="1310510.4700000007"/>
    <n v="9"/>
    <n v="119"/>
    <n v="1"/>
    <n v="0"/>
    <n v="0"/>
    <n v="1"/>
    <n v="7"/>
  </r>
  <r>
    <x v="13"/>
    <x v="3"/>
    <x v="32"/>
    <x v="16"/>
    <x v="10"/>
    <n v="2208267.0299999937"/>
    <n v="11"/>
    <n v="161"/>
    <n v="0"/>
    <n v="0"/>
    <n v="0"/>
    <n v="0"/>
    <n v="11"/>
  </r>
  <r>
    <x v="13"/>
    <x v="3"/>
    <x v="33"/>
    <x v="17"/>
    <x v="0"/>
    <n v="348564.73"/>
    <n v="9"/>
    <n v="57"/>
    <n v="2"/>
    <n v="3"/>
    <n v="2"/>
    <n v="2"/>
    <n v="0"/>
  </r>
  <r>
    <x v="13"/>
    <x v="3"/>
    <x v="34"/>
    <x v="18"/>
    <x v="8"/>
    <n v="3982156.0600000098"/>
    <n v="17"/>
    <n v="247"/>
    <n v="1"/>
    <n v="3"/>
    <n v="1"/>
    <n v="5"/>
    <n v="7"/>
  </r>
  <r>
    <x v="13"/>
    <x v="3"/>
    <x v="35"/>
    <x v="19"/>
    <x v="0"/>
    <n v="304708.9700000002"/>
    <n v="3"/>
    <n v="15"/>
    <n v="0"/>
    <n v="0"/>
    <n v="0"/>
    <n v="3"/>
    <n v="0"/>
  </r>
  <r>
    <x v="13"/>
    <x v="3"/>
    <x v="36"/>
    <x v="20"/>
    <x v="6"/>
    <n v="715458.96000000183"/>
    <n v="7"/>
    <n v="60"/>
    <n v="0"/>
    <n v="0"/>
    <n v="0"/>
    <n v="3"/>
    <n v="4"/>
  </r>
  <r>
    <x v="13"/>
    <x v="3"/>
    <x v="37"/>
    <x v="21"/>
    <x v="3"/>
    <n v="2204066.8700000122"/>
    <n v="12"/>
    <n v="191"/>
    <n v="0"/>
    <n v="1"/>
    <n v="5"/>
    <n v="2"/>
    <n v="4"/>
  </r>
  <r>
    <x v="13"/>
    <x v="3"/>
    <x v="38"/>
    <x v="22"/>
    <x v="11"/>
    <n v="543577.65999999922"/>
    <n v="4"/>
    <n v="54"/>
    <n v="0"/>
    <n v="0"/>
    <n v="0"/>
    <n v="0"/>
    <n v="4"/>
  </r>
  <r>
    <x v="13"/>
    <x v="3"/>
    <x v="39"/>
    <x v="23"/>
    <x v="3"/>
    <n v="7120151.2400000095"/>
    <n v="29"/>
    <n v="437"/>
    <n v="7"/>
    <n v="0"/>
    <n v="6"/>
    <n v="10"/>
    <n v="6"/>
  </r>
  <r>
    <x v="13"/>
    <x v="3"/>
    <x v="40"/>
    <x v="24"/>
    <x v="0"/>
    <n v="210545.03999999957"/>
    <n v="5"/>
    <n v="41"/>
    <n v="0"/>
    <n v="4"/>
    <n v="1"/>
    <n v="0"/>
    <n v="0"/>
  </r>
  <r>
    <x v="13"/>
    <x v="3"/>
    <x v="41"/>
    <x v="25"/>
    <x v="10"/>
    <n v="761056.16000000108"/>
    <n v="5"/>
    <n v="78"/>
    <n v="0"/>
    <n v="0"/>
    <n v="0"/>
    <n v="5"/>
    <n v="0"/>
  </r>
  <r>
    <x v="13"/>
    <x v="3"/>
    <x v="42"/>
    <x v="26"/>
    <x v="12"/>
    <n v="2742372.7800000124"/>
    <n v="15"/>
    <n v="203"/>
    <n v="0"/>
    <n v="3"/>
    <n v="2"/>
    <n v="9"/>
    <n v="1"/>
  </r>
  <r>
    <x v="13"/>
    <x v="3"/>
    <x v="43"/>
    <x v="27"/>
    <x v="3"/>
    <n v="1041154.5"/>
    <n v="4"/>
    <n v="64"/>
    <n v="0"/>
    <n v="0"/>
    <n v="0"/>
    <n v="0"/>
    <n v="4"/>
  </r>
  <r>
    <x v="13"/>
    <x v="3"/>
    <x v="44"/>
    <x v="28"/>
    <x v="9"/>
    <n v="1522078.9299999997"/>
    <n v="13"/>
    <n v="157"/>
    <n v="0"/>
    <n v="0"/>
    <n v="3"/>
    <n v="7"/>
    <n v="3"/>
  </r>
  <r>
    <x v="13"/>
    <x v="3"/>
    <x v="45"/>
    <x v="29"/>
    <x v="4"/>
    <n v="4810007.9200000167"/>
    <n v="18"/>
    <n v="290"/>
    <n v="0"/>
    <n v="7"/>
    <n v="4"/>
    <n v="5"/>
    <n v="2"/>
  </r>
  <r>
    <x v="13"/>
    <x v="3"/>
    <x v="46"/>
    <x v="30"/>
    <x v="13"/>
    <n v="2621405.5700000115"/>
    <n v="11"/>
    <n v="154"/>
    <n v="0"/>
    <n v="1"/>
    <n v="0"/>
    <n v="9"/>
    <n v="1"/>
  </r>
  <r>
    <x v="13"/>
    <x v="3"/>
    <x v="47"/>
    <x v="31"/>
    <x v="14"/>
    <n v="4121709.8300000057"/>
    <n v="23"/>
    <n v="318"/>
    <n v="1"/>
    <n v="0"/>
    <n v="7"/>
    <n v="11"/>
    <n v="4"/>
  </r>
  <r>
    <x v="13"/>
    <x v="3"/>
    <x v="48"/>
    <x v="32"/>
    <x v="11"/>
    <n v="673188.81000000052"/>
    <n v="4"/>
    <n v="57"/>
    <n v="0"/>
    <n v="0"/>
    <n v="0"/>
    <n v="0"/>
    <n v="4"/>
  </r>
  <r>
    <x v="13"/>
    <x v="3"/>
    <x v="49"/>
    <x v="33"/>
    <x v="9"/>
    <n v="241933.83000000007"/>
    <n v="2"/>
    <n v="23"/>
    <n v="0"/>
    <n v="0"/>
    <n v="0"/>
    <n v="0"/>
    <n v="2"/>
  </r>
  <r>
    <x v="13"/>
    <x v="3"/>
    <x v="50"/>
    <x v="34"/>
    <x v="10"/>
    <n v="4768910.0499999747"/>
    <n v="23"/>
    <n v="322"/>
    <n v="1"/>
    <n v="0"/>
    <n v="2"/>
    <n v="4"/>
    <n v="16"/>
  </r>
  <r>
    <x v="13"/>
    <x v="3"/>
    <x v="51"/>
    <x v="35"/>
    <x v="3"/>
    <n v="3300739.6000000089"/>
    <n v="12"/>
    <n v="165"/>
    <n v="2"/>
    <n v="0"/>
    <n v="0"/>
    <n v="0"/>
    <n v="10"/>
  </r>
  <r>
    <x v="13"/>
    <x v="3"/>
    <x v="52"/>
    <x v="36"/>
    <x v="5"/>
    <n v="791832.03000000212"/>
    <n v="8"/>
    <n v="84"/>
    <n v="5"/>
    <n v="1"/>
    <n v="2"/>
    <n v="0"/>
    <n v="0"/>
  </r>
  <r>
    <x v="13"/>
    <x v="3"/>
    <x v="53"/>
    <x v="37"/>
    <x v="10"/>
    <n v="652620.44999999925"/>
    <n v="5"/>
    <n v="58"/>
    <n v="0"/>
    <n v="0"/>
    <n v="0"/>
    <n v="2"/>
    <n v="3"/>
  </r>
  <r>
    <x v="13"/>
    <x v="3"/>
    <x v="54"/>
    <x v="38"/>
    <x v="11"/>
    <n v="5928275.6099999845"/>
    <n v="26"/>
    <n v="386"/>
    <n v="0"/>
    <n v="1"/>
    <n v="1"/>
    <n v="4"/>
    <n v="20"/>
  </r>
  <r>
    <x v="13"/>
    <x v="3"/>
    <x v="55"/>
    <x v="39"/>
    <x v="10"/>
    <n v="701362.21000000089"/>
    <n v="7"/>
    <n v="89"/>
    <n v="0"/>
    <n v="0"/>
    <n v="0"/>
    <n v="3"/>
    <n v="4"/>
  </r>
  <r>
    <x v="13"/>
    <x v="3"/>
    <x v="56"/>
    <x v="40"/>
    <x v="0"/>
    <n v="976649.50000000186"/>
    <n v="12"/>
    <n v="112"/>
    <n v="10"/>
    <n v="2"/>
    <n v="0"/>
    <n v="0"/>
    <n v="0"/>
  </r>
  <r>
    <x v="13"/>
    <x v="3"/>
    <x v="57"/>
    <x v="41"/>
    <x v="8"/>
    <n v="640812.83999999892"/>
    <n v="17"/>
    <n v="94"/>
    <n v="1"/>
    <n v="8"/>
    <n v="2"/>
    <n v="5"/>
    <n v="1"/>
  </r>
  <r>
    <x v="13"/>
    <x v="3"/>
    <x v="58"/>
    <x v="42"/>
    <x v="14"/>
    <n v="1268582.6400000006"/>
    <n v="10"/>
    <n v="120"/>
    <n v="0"/>
    <n v="0"/>
    <n v="0"/>
    <n v="4"/>
    <n v="6"/>
  </r>
  <r>
    <x v="13"/>
    <x v="3"/>
    <x v="59"/>
    <x v="43"/>
    <x v="9"/>
    <n v="1762010.1600000039"/>
    <n v="12"/>
    <n v="178"/>
    <n v="0"/>
    <n v="0"/>
    <n v="0"/>
    <n v="1"/>
    <n v="11"/>
  </r>
  <r>
    <x v="13"/>
    <x v="3"/>
    <x v="60"/>
    <x v="44"/>
    <x v="3"/>
    <n v="383589.2099999995"/>
    <n v="6"/>
    <n v="65"/>
    <n v="0"/>
    <n v="0"/>
    <n v="4"/>
    <n v="0"/>
    <n v="2"/>
  </r>
  <r>
    <x v="13"/>
    <x v="3"/>
    <x v="61"/>
    <x v="45"/>
    <x v="14"/>
    <n v="347213.01999999955"/>
    <n v="2"/>
    <n v="27"/>
    <n v="0"/>
    <n v="0"/>
    <n v="0"/>
    <n v="2"/>
    <n v="0"/>
  </r>
  <r>
    <x v="13"/>
    <x v="3"/>
    <x v="62"/>
    <x v="46"/>
    <x v="10"/>
    <n v="944302.94999999739"/>
    <n v="10"/>
    <n v="119"/>
    <n v="0"/>
    <n v="0"/>
    <n v="1"/>
    <n v="1"/>
    <n v="8"/>
  </r>
  <r>
    <x v="13"/>
    <x v="3"/>
    <x v="63"/>
    <x v="47"/>
    <x v="15"/>
    <n v="1895926.629999999"/>
    <n v="12"/>
    <n v="152"/>
    <n v="2"/>
    <n v="1"/>
    <n v="4"/>
    <n v="4"/>
    <n v="1"/>
  </r>
  <r>
    <x v="13"/>
    <x v="3"/>
    <x v="64"/>
    <x v="48"/>
    <x v="9"/>
    <n v="2084107.8999999985"/>
    <n v="11"/>
    <n v="160"/>
    <n v="0"/>
    <n v="0"/>
    <n v="0"/>
    <n v="1"/>
    <n v="10"/>
  </r>
  <r>
    <x v="13"/>
    <x v="3"/>
    <x v="65"/>
    <x v="49"/>
    <x v="11"/>
    <n v="8907297.5200000554"/>
    <n v="36"/>
    <n v="515"/>
    <n v="1"/>
    <n v="2"/>
    <n v="9"/>
    <n v="15"/>
    <n v="9"/>
  </r>
  <r>
    <x v="13"/>
    <x v="3"/>
    <x v="66"/>
    <x v="50"/>
    <x v="9"/>
    <n v="2465106.3899999857"/>
    <n v="21"/>
    <n v="259"/>
    <n v="1"/>
    <n v="0"/>
    <n v="3"/>
    <n v="10"/>
    <n v="7"/>
  </r>
  <r>
    <x v="13"/>
    <x v="3"/>
    <x v="67"/>
    <x v="51"/>
    <x v="0"/>
    <n v="2405755.4499999955"/>
    <n v="14"/>
    <n v="168"/>
    <n v="0"/>
    <n v="2"/>
    <n v="6"/>
    <n v="6"/>
    <n v="0"/>
  </r>
  <r>
    <x v="13"/>
    <x v="3"/>
    <x v="68"/>
    <x v="52"/>
    <x v="3"/>
    <n v="2344062.4400000125"/>
    <n v="10"/>
    <n v="148"/>
    <n v="0"/>
    <n v="1"/>
    <n v="0"/>
    <n v="3"/>
    <n v="6"/>
  </r>
  <r>
    <x v="13"/>
    <x v="3"/>
    <x v="69"/>
    <x v="53"/>
    <x v="9"/>
    <n v="2221659.4299999885"/>
    <n v="19"/>
    <n v="249"/>
    <n v="1"/>
    <n v="2"/>
    <n v="3"/>
    <n v="3"/>
    <n v="10"/>
  </r>
  <r>
    <x v="13"/>
    <x v="3"/>
    <x v="70"/>
    <x v="54"/>
    <x v="0"/>
    <n v="1981081.0800000057"/>
    <n v="12"/>
    <n v="163"/>
    <n v="2"/>
    <n v="1"/>
    <n v="4"/>
    <n v="5"/>
    <n v="0"/>
  </r>
  <r>
    <x v="13"/>
    <x v="3"/>
    <x v="71"/>
    <x v="55"/>
    <x v="0"/>
    <n v="171331.36999999988"/>
    <n v="3"/>
    <n v="19"/>
    <n v="0"/>
    <n v="0"/>
    <n v="0"/>
    <n v="0"/>
    <n v="3"/>
  </r>
  <r>
    <x v="13"/>
    <x v="3"/>
    <x v="72"/>
    <x v="56"/>
    <x v="9"/>
    <n v="2105048.900000006"/>
    <n v="15"/>
    <n v="228"/>
    <n v="0"/>
    <n v="1"/>
    <n v="2"/>
    <n v="12"/>
    <n v="0"/>
  </r>
  <r>
    <x v="13"/>
    <x v="3"/>
    <x v="73"/>
    <x v="57"/>
    <x v="4"/>
    <n v="646681.88000000175"/>
    <n v="4"/>
    <n v="58"/>
    <n v="0"/>
    <n v="1"/>
    <n v="0"/>
    <n v="1"/>
    <n v="2"/>
  </r>
  <r>
    <x v="13"/>
    <x v="3"/>
    <x v="74"/>
    <x v="58"/>
    <x v="0"/>
    <n v="838667.94000000134"/>
    <n v="12"/>
    <n v="110"/>
    <n v="1"/>
    <n v="2"/>
    <n v="1"/>
    <n v="8"/>
    <n v="0"/>
  </r>
  <r>
    <x v="13"/>
    <x v="3"/>
    <x v="75"/>
    <x v="59"/>
    <x v="9"/>
    <n v="641968.1799999997"/>
    <n v="5"/>
    <n v="63"/>
    <n v="0"/>
    <n v="0"/>
    <n v="0"/>
    <n v="1"/>
    <n v="4"/>
  </r>
  <r>
    <x v="13"/>
    <x v="3"/>
    <x v="76"/>
    <x v="60"/>
    <x v="10"/>
    <n v="2563838.8900000118"/>
    <n v="15"/>
    <n v="225"/>
    <n v="0"/>
    <n v="0"/>
    <n v="1"/>
    <n v="0"/>
    <n v="14"/>
  </r>
  <r>
    <x v="13"/>
    <x v="3"/>
    <x v="77"/>
    <x v="61"/>
    <x v="3"/>
    <n v="10364662.899999976"/>
    <n v="44"/>
    <n v="678"/>
    <n v="3"/>
    <n v="4"/>
    <n v="13"/>
    <n v="24"/>
    <n v="0"/>
  </r>
  <r>
    <x v="13"/>
    <x v="3"/>
    <x v="78"/>
    <x v="62"/>
    <x v="11"/>
    <n v="1669530.6499999985"/>
    <n v="11"/>
    <n v="154"/>
    <n v="0"/>
    <n v="1"/>
    <n v="5"/>
    <n v="2"/>
    <n v="3"/>
  </r>
  <r>
    <x v="13"/>
    <x v="3"/>
    <x v="79"/>
    <x v="63"/>
    <x v="2"/>
    <n v="420748.16999999993"/>
    <n v="7"/>
    <n v="63"/>
    <n v="0"/>
    <n v="1"/>
    <n v="0"/>
    <n v="6"/>
    <n v="0"/>
  </r>
  <r>
    <x v="13"/>
    <x v="3"/>
    <x v="80"/>
    <x v="64"/>
    <x v="11"/>
    <n v="2597250.7499999925"/>
    <n v="12"/>
    <n v="179"/>
    <n v="0"/>
    <n v="1"/>
    <n v="0"/>
    <n v="0"/>
    <n v="11"/>
  </r>
  <r>
    <x v="13"/>
    <x v="3"/>
    <x v="81"/>
    <x v="65"/>
    <x v="6"/>
    <n v="4202834.1699999794"/>
    <n v="19"/>
    <n v="265"/>
    <n v="0"/>
    <n v="1"/>
    <n v="2"/>
    <n v="4"/>
    <n v="12"/>
  </r>
  <r>
    <x v="13"/>
    <x v="3"/>
    <x v="85"/>
    <x v="1"/>
    <x v="1"/>
    <n v="3546526.400000006"/>
    <n v="12"/>
    <n v="198"/>
    <n v="0"/>
    <n v="1"/>
    <n v="2"/>
    <n v="0"/>
    <n v="9"/>
  </r>
  <r>
    <x v="13"/>
    <x v="3"/>
    <x v="82"/>
    <x v="1"/>
    <x v="1"/>
    <n v="1485265.9799999967"/>
    <n v="10"/>
    <n v="134"/>
    <n v="0"/>
    <n v="4"/>
    <n v="3"/>
    <n v="1"/>
    <n v="2"/>
  </r>
  <r>
    <x v="13"/>
    <x v="3"/>
    <x v="83"/>
    <x v="1"/>
    <x v="1"/>
    <n v="2148001.1100000031"/>
    <n v="7"/>
    <n v="84"/>
    <n v="1"/>
    <n v="0"/>
    <n v="1"/>
    <n v="5"/>
    <n v="0"/>
  </r>
  <r>
    <x v="14"/>
    <x v="3"/>
    <x v="0"/>
    <x v="0"/>
    <x v="0"/>
    <n v="1647477.3500000101"/>
    <n v="12"/>
    <n v="134"/>
    <n v="3"/>
    <n v="2"/>
    <n v="3"/>
    <n v="4"/>
    <n v="0"/>
  </r>
  <r>
    <x v="14"/>
    <x v="3"/>
    <x v="1"/>
    <x v="1"/>
    <x v="1"/>
    <n v="4170124.93"/>
    <n v="12"/>
    <n v="161"/>
    <n v="3"/>
    <n v="8"/>
    <n v="1"/>
    <n v="0"/>
    <n v="0"/>
  </r>
  <r>
    <x v="14"/>
    <x v="3"/>
    <x v="2"/>
    <x v="1"/>
    <x v="1"/>
    <n v="1141585.8"/>
    <n v="7"/>
    <n v="110"/>
    <n v="2"/>
    <n v="5"/>
    <n v="0"/>
    <n v="0"/>
    <n v="0"/>
  </r>
  <r>
    <x v="14"/>
    <x v="3"/>
    <x v="3"/>
    <x v="1"/>
    <x v="1"/>
    <n v="2603005.54"/>
    <n v="15"/>
    <n v="196"/>
    <n v="1"/>
    <n v="3"/>
    <n v="4"/>
    <n v="3"/>
    <n v="4"/>
  </r>
  <r>
    <x v="14"/>
    <x v="3"/>
    <x v="4"/>
    <x v="1"/>
    <x v="1"/>
    <n v="5778286.2099999897"/>
    <n v="13"/>
    <n v="212"/>
    <n v="2"/>
    <n v="0"/>
    <n v="3"/>
    <n v="2"/>
    <n v="6"/>
  </r>
  <r>
    <x v="14"/>
    <x v="3"/>
    <x v="5"/>
    <x v="1"/>
    <x v="1"/>
    <n v="2962120.49000001"/>
    <n v="17"/>
    <n v="225"/>
    <n v="0"/>
    <n v="11"/>
    <n v="6"/>
    <n v="0"/>
    <n v="0"/>
  </r>
  <r>
    <x v="14"/>
    <x v="3"/>
    <x v="6"/>
    <x v="1"/>
    <x v="1"/>
    <n v="7500703.1900000097"/>
    <n v="21"/>
    <n v="315"/>
    <n v="6"/>
    <n v="7"/>
    <n v="5"/>
    <n v="2"/>
    <n v="1"/>
  </r>
  <r>
    <x v="14"/>
    <x v="3"/>
    <x v="7"/>
    <x v="1"/>
    <x v="1"/>
    <n v="5244962.7699999996"/>
    <n v="17"/>
    <n v="220"/>
    <n v="3"/>
    <n v="3"/>
    <n v="10"/>
    <n v="1"/>
    <n v="0"/>
  </r>
  <r>
    <x v="14"/>
    <x v="3"/>
    <x v="8"/>
    <x v="1"/>
    <x v="1"/>
    <n v="6203275.1200000104"/>
    <n v="14"/>
    <n v="222"/>
    <n v="0"/>
    <n v="0"/>
    <n v="0"/>
    <n v="2"/>
    <n v="12"/>
  </r>
  <r>
    <x v="14"/>
    <x v="3"/>
    <x v="9"/>
    <x v="1"/>
    <x v="1"/>
    <n v="5720523.5499999998"/>
    <n v="13"/>
    <n v="189"/>
    <n v="0"/>
    <n v="0"/>
    <n v="1"/>
    <n v="5"/>
    <n v="7"/>
  </r>
  <r>
    <x v="14"/>
    <x v="3"/>
    <x v="10"/>
    <x v="1"/>
    <x v="1"/>
    <n v="5231105.2500000196"/>
    <n v="18"/>
    <n v="256"/>
    <n v="0"/>
    <n v="1"/>
    <n v="2"/>
    <n v="10"/>
    <n v="5"/>
  </r>
  <r>
    <x v="14"/>
    <x v="3"/>
    <x v="11"/>
    <x v="1"/>
    <x v="1"/>
    <n v="1451329.87"/>
    <n v="6"/>
    <n v="69"/>
    <n v="3"/>
    <n v="2"/>
    <n v="1"/>
    <n v="0"/>
    <n v="0"/>
  </r>
  <r>
    <x v="14"/>
    <x v="3"/>
    <x v="12"/>
    <x v="1"/>
    <x v="1"/>
    <n v="7239283.7900000103"/>
    <n v="18"/>
    <n v="272"/>
    <n v="0"/>
    <n v="0"/>
    <n v="0"/>
    <n v="6"/>
    <n v="12"/>
  </r>
  <r>
    <x v="14"/>
    <x v="3"/>
    <x v="85"/>
    <x v="1"/>
    <x v="1"/>
    <n v="3745349.5"/>
    <n v="12"/>
    <n v="198"/>
    <n v="0"/>
    <n v="1"/>
    <n v="2"/>
    <n v="0"/>
    <n v="9"/>
  </r>
  <r>
    <x v="14"/>
    <x v="3"/>
    <x v="13"/>
    <x v="1"/>
    <x v="1"/>
    <n v="1084845.82"/>
    <n v="2"/>
    <n v="27"/>
    <n v="0"/>
    <n v="1"/>
    <n v="0"/>
    <n v="1"/>
    <n v="0"/>
  </r>
  <r>
    <x v="14"/>
    <x v="3"/>
    <x v="82"/>
    <x v="1"/>
    <x v="1"/>
    <n v="1604155.24"/>
    <n v="10"/>
    <n v="134"/>
    <n v="0"/>
    <n v="4"/>
    <n v="3"/>
    <n v="1"/>
    <n v="2"/>
  </r>
  <r>
    <x v="14"/>
    <x v="3"/>
    <x v="14"/>
    <x v="1"/>
    <x v="1"/>
    <n v="2323997.8199999901"/>
    <n v="11"/>
    <n v="133"/>
    <n v="2"/>
    <n v="8"/>
    <n v="1"/>
    <n v="0"/>
    <n v="0"/>
  </r>
  <r>
    <x v="14"/>
    <x v="3"/>
    <x v="15"/>
    <x v="1"/>
    <x v="1"/>
    <n v="209151.14"/>
    <n v="2"/>
    <n v="18"/>
    <n v="0"/>
    <n v="0"/>
    <n v="1"/>
    <n v="1"/>
    <n v="0"/>
  </r>
  <r>
    <x v="14"/>
    <x v="3"/>
    <x v="83"/>
    <x v="1"/>
    <x v="1"/>
    <n v="2196578.9300000002"/>
    <n v="7"/>
    <n v="84"/>
    <n v="1"/>
    <n v="0"/>
    <n v="1"/>
    <n v="5"/>
    <n v="0"/>
  </r>
  <r>
    <x v="14"/>
    <x v="3"/>
    <x v="16"/>
    <x v="1"/>
    <x v="1"/>
    <n v="4384479.7699999996"/>
    <n v="19"/>
    <n v="253"/>
    <n v="1"/>
    <n v="3"/>
    <n v="6"/>
    <n v="1"/>
    <n v="8"/>
  </r>
  <r>
    <x v="14"/>
    <x v="3"/>
    <x v="17"/>
    <x v="1"/>
    <x v="1"/>
    <n v="2617906.4300000002"/>
    <n v="10"/>
    <n v="142"/>
    <n v="0"/>
    <n v="1"/>
    <n v="1"/>
    <n v="3"/>
    <n v="5"/>
  </r>
  <r>
    <x v="14"/>
    <x v="3"/>
    <x v="18"/>
    <x v="2"/>
    <x v="2"/>
    <n v="515588.859999999"/>
    <n v="8"/>
    <n v="72"/>
    <n v="0"/>
    <n v="0"/>
    <n v="2"/>
    <n v="6"/>
    <n v="0"/>
  </r>
  <r>
    <x v="14"/>
    <x v="3"/>
    <x v="19"/>
    <x v="3"/>
    <x v="3"/>
    <n v="493545.00999999902"/>
    <n v="3"/>
    <n v="45"/>
    <n v="0"/>
    <n v="0"/>
    <n v="0"/>
    <n v="3"/>
    <n v="0"/>
  </r>
  <r>
    <x v="14"/>
    <x v="3"/>
    <x v="20"/>
    <x v="4"/>
    <x v="4"/>
    <n v="562631.69999999902"/>
    <n v="4"/>
    <n v="45"/>
    <n v="0"/>
    <n v="0"/>
    <n v="0"/>
    <n v="4"/>
    <n v="0"/>
  </r>
  <r>
    <x v="14"/>
    <x v="3"/>
    <x v="21"/>
    <x v="5"/>
    <x v="5"/>
    <n v="1014906.59"/>
    <n v="11"/>
    <n v="116"/>
    <n v="1"/>
    <n v="1"/>
    <n v="8"/>
    <n v="1"/>
    <n v="0"/>
  </r>
  <r>
    <x v="14"/>
    <x v="3"/>
    <x v="22"/>
    <x v="6"/>
    <x v="0"/>
    <n v="47568.289999999899"/>
    <n v="1"/>
    <n v="2"/>
    <n v="0"/>
    <n v="0"/>
    <n v="0"/>
    <n v="1"/>
    <n v="0"/>
  </r>
  <r>
    <x v="14"/>
    <x v="3"/>
    <x v="84"/>
    <x v="66"/>
    <x v="0"/>
    <n v="19538217.719999898"/>
    <n v="80"/>
    <n v="1297"/>
    <n v="8"/>
    <n v="15"/>
    <n v="18"/>
    <n v="34"/>
    <n v="5"/>
  </r>
  <r>
    <x v="14"/>
    <x v="3"/>
    <x v="23"/>
    <x v="7"/>
    <x v="5"/>
    <n v="572397.76000000013"/>
    <n v="12"/>
    <n v="77"/>
    <n v="1"/>
    <n v="1"/>
    <n v="6"/>
    <n v="4"/>
    <n v="0"/>
  </r>
  <r>
    <x v="14"/>
    <x v="3"/>
    <x v="24"/>
    <x v="8"/>
    <x v="5"/>
    <n v="4420947.6999999899"/>
    <n v="30"/>
    <n v="409"/>
    <n v="1"/>
    <n v="1"/>
    <n v="9"/>
    <n v="14"/>
    <n v="5"/>
  </r>
  <r>
    <x v="14"/>
    <x v="3"/>
    <x v="25"/>
    <x v="9"/>
    <x v="6"/>
    <n v="3723846.6499999901"/>
    <n v="21"/>
    <n v="291"/>
    <n v="0"/>
    <n v="0"/>
    <n v="3"/>
    <n v="5"/>
    <n v="13"/>
  </r>
  <r>
    <x v="14"/>
    <x v="3"/>
    <x v="26"/>
    <x v="10"/>
    <x v="7"/>
    <n v="2791894.6399999899"/>
    <n v="13"/>
    <n v="180"/>
    <n v="0"/>
    <n v="0"/>
    <n v="0"/>
    <n v="0"/>
    <n v="13"/>
  </r>
  <r>
    <x v="14"/>
    <x v="3"/>
    <x v="27"/>
    <x v="11"/>
    <x v="8"/>
    <n v="836126.08999999601"/>
    <n v="7"/>
    <n v="84"/>
    <n v="1"/>
    <n v="0"/>
    <n v="2"/>
    <n v="2"/>
    <n v="2"/>
  </r>
  <r>
    <x v="14"/>
    <x v="3"/>
    <x v="28"/>
    <x v="12"/>
    <x v="2"/>
    <n v="913403.53000000096"/>
    <n v="9"/>
    <n v="90"/>
    <n v="1"/>
    <n v="0"/>
    <n v="2"/>
    <n v="5"/>
    <n v="1"/>
  </r>
  <r>
    <x v="14"/>
    <x v="3"/>
    <x v="29"/>
    <x v="13"/>
    <x v="9"/>
    <n v="6574868.9100000001"/>
    <n v="28"/>
    <n v="406"/>
    <n v="0"/>
    <n v="2"/>
    <n v="1"/>
    <n v="10"/>
    <n v="15"/>
  </r>
  <r>
    <x v="14"/>
    <x v="3"/>
    <x v="30"/>
    <x v="14"/>
    <x v="4"/>
    <n v="4612008.7300000004"/>
    <n v="17"/>
    <n v="276"/>
    <n v="1"/>
    <n v="3"/>
    <n v="0"/>
    <n v="1"/>
    <n v="12"/>
  </r>
  <r>
    <x v="14"/>
    <x v="3"/>
    <x v="31"/>
    <x v="15"/>
    <x v="9"/>
    <n v="1400362.69"/>
    <n v="9"/>
    <n v="119"/>
    <n v="1"/>
    <n v="0"/>
    <n v="0"/>
    <n v="1"/>
    <n v="7"/>
  </r>
  <r>
    <x v="14"/>
    <x v="3"/>
    <x v="32"/>
    <x v="16"/>
    <x v="10"/>
    <n v="2232314.0699999901"/>
    <n v="11"/>
    <n v="161"/>
    <n v="0"/>
    <n v="0"/>
    <n v="0"/>
    <n v="0"/>
    <n v="11"/>
  </r>
  <r>
    <x v="14"/>
    <x v="3"/>
    <x v="33"/>
    <x v="17"/>
    <x v="0"/>
    <n v="342228.38999999902"/>
    <n v="9"/>
    <n v="57"/>
    <n v="2"/>
    <n v="3"/>
    <n v="2"/>
    <n v="2"/>
    <n v="0"/>
  </r>
  <r>
    <x v="14"/>
    <x v="3"/>
    <x v="34"/>
    <x v="18"/>
    <x v="8"/>
    <n v="4019267.6499999901"/>
    <n v="17"/>
    <n v="247"/>
    <n v="1"/>
    <n v="3"/>
    <n v="1"/>
    <n v="5"/>
    <n v="7"/>
  </r>
  <r>
    <x v="14"/>
    <x v="3"/>
    <x v="35"/>
    <x v="19"/>
    <x v="0"/>
    <n v="279376.33999999898"/>
    <n v="3"/>
    <n v="15"/>
    <n v="0"/>
    <n v="0"/>
    <n v="0"/>
    <n v="3"/>
    <n v="0"/>
  </r>
  <r>
    <x v="14"/>
    <x v="3"/>
    <x v="36"/>
    <x v="20"/>
    <x v="6"/>
    <n v="634415.52000000095"/>
    <n v="6"/>
    <n v="51"/>
    <n v="0"/>
    <n v="0"/>
    <n v="0"/>
    <n v="2"/>
    <n v="4"/>
  </r>
  <r>
    <x v="14"/>
    <x v="3"/>
    <x v="37"/>
    <x v="21"/>
    <x v="3"/>
    <n v="2384124.8799999901"/>
    <n v="12"/>
    <n v="191"/>
    <n v="0"/>
    <n v="1"/>
    <n v="5"/>
    <n v="2"/>
    <n v="4"/>
  </r>
  <r>
    <x v="14"/>
    <x v="3"/>
    <x v="38"/>
    <x v="22"/>
    <x v="11"/>
    <n v="580517.80000000098"/>
    <n v="3"/>
    <n v="51"/>
    <n v="0"/>
    <n v="0"/>
    <n v="0"/>
    <n v="0"/>
    <n v="3"/>
  </r>
  <r>
    <x v="14"/>
    <x v="3"/>
    <x v="39"/>
    <x v="23"/>
    <x v="3"/>
    <n v="7257887.4500000002"/>
    <n v="29"/>
    <n v="437"/>
    <n v="7"/>
    <n v="0"/>
    <n v="6"/>
    <n v="10"/>
    <n v="6"/>
  </r>
  <r>
    <x v="14"/>
    <x v="3"/>
    <x v="40"/>
    <x v="24"/>
    <x v="0"/>
    <n v="202292.81000000099"/>
    <n v="5"/>
    <n v="41"/>
    <n v="0"/>
    <n v="4"/>
    <n v="1"/>
    <n v="0"/>
    <n v="0"/>
  </r>
  <r>
    <x v="14"/>
    <x v="3"/>
    <x v="41"/>
    <x v="25"/>
    <x v="10"/>
    <n v="851025.31000000099"/>
    <n v="5"/>
    <n v="78"/>
    <n v="0"/>
    <n v="0"/>
    <n v="0"/>
    <n v="5"/>
    <n v="0"/>
  </r>
  <r>
    <x v="14"/>
    <x v="3"/>
    <x v="42"/>
    <x v="26"/>
    <x v="12"/>
    <n v="2557791.3200000101"/>
    <n v="15"/>
    <n v="203"/>
    <n v="0"/>
    <n v="3"/>
    <n v="2"/>
    <n v="9"/>
    <n v="1"/>
  </r>
  <r>
    <x v="14"/>
    <x v="3"/>
    <x v="43"/>
    <x v="27"/>
    <x v="3"/>
    <n v="1038230.85"/>
    <n v="4"/>
    <n v="64"/>
    <n v="0"/>
    <n v="0"/>
    <n v="0"/>
    <n v="0"/>
    <n v="4"/>
  </r>
  <r>
    <x v="14"/>
    <x v="3"/>
    <x v="44"/>
    <x v="28"/>
    <x v="9"/>
    <n v="1538753.87"/>
    <n v="13"/>
    <n v="157"/>
    <n v="0"/>
    <n v="0"/>
    <n v="3"/>
    <n v="7"/>
    <n v="3"/>
  </r>
  <r>
    <x v="14"/>
    <x v="3"/>
    <x v="45"/>
    <x v="29"/>
    <x v="4"/>
    <n v="5115360.7800000198"/>
    <n v="18"/>
    <n v="290"/>
    <n v="0"/>
    <n v="7"/>
    <n v="4"/>
    <n v="5"/>
    <n v="2"/>
  </r>
  <r>
    <x v="14"/>
    <x v="3"/>
    <x v="46"/>
    <x v="30"/>
    <x v="13"/>
    <n v="2747107.02999999"/>
    <n v="11"/>
    <n v="151"/>
    <n v="0"/>
    <n v="1"/>
    <n v="0"/>
    <n v="9"/>
    <n v="1"/>
  </r>
  <r>
    <x v="14"/>
    <x v="3"/>
    <x v="47"/>
    <x v="31"/>
    <x v="14"/>
    <n v="4020760.9499999899"/>
    <n v="24"/>
    <n v="326"/>
    <n v="1"/>
    <n v="0"/>
    <n v="7"/>
    <n v="12"/>
    <n v="4"/>
  </r>
  <r>
    <x v="14"/>
    <x v="3"/>
    <x v="48"/>
    <x v="32"/>
    <x v="11"/>
    <n v="668565.12000000104"/>
    <n v="4"/>
    <n v="57"/>
    <n v="0"/>
    <n v="0"/>
    <n v="0"/>
    <n v="0"/>
    <n v="4"/>
  </r>
  <r>
    <x v="14"/>
    <x v="3"/>
    <x v="49"/>
    <x v="33"/>
    <x v="9"/>
    <n v="277687.00000000099"/>
    <n v="2"/>
    <n v="23"/>
    <n v="0"/>
    <n v="0"/>
    <n v="0"/>
    <n v="0"/>
    <n v="2"/>
  </r>
  <r>
    <x v="14"/>
    <x v="3"/>
    <x v="50"/>
    <x v="34"/>
    <x v="10"/>
    <n v="4968580.8800000204"/>
    <n v="22"/>
    <n v="313"/>
    <n v="1"/>
    <n v="0"/>
    <n v="2"/>
    <n v="4"/>
    <n v="15"/>
  </r>
  <r>
    <x v="14"/>
    <x v="3"/>
    <x v="51"/>
    <x v="35"/>
    <x v="3"/>
    <n v="3523710.79999999"/>
    <n v="12"/>
    <n v="165"/>
    <n v="2"/>
    <n v="0"/>
    <n v="0"/>
    <n v="0"/>
    <n v="10"/>
  </r>
  <r>
    <x v="14"/>
    <x v="3"/>
    <x v="52"/>
    <x v="36"/>
    <x v="5"/>
    <n v="820105.05999999901"/>
    <n v="8"/>
    <n v="92"/>
    <n v="5"/>
    <n v="1"/>
    <n v="2"/>
    <n v="0"/>
    <n v="0"/>
  </r>
  <r>
    <x v="14"/>
    <x v="3"/>
    <x v="53"/>
    <x v="37"/>
    <x v="10"/>
    <n v="665851.16999999795"/>
    <n v="5"/>
    <n v="58"/>
    <n v="0"/>
    <n v="0"/>
    <n v="0"/>
    <n v="2"/>
    <n v="3"/>
  </r>
  <r>
    <x v="14"/>
    <x v="3"/>
    <x v="54"/>
    <x v="38"/>
    <x v="11"/>
    <n v="6196830.0799999796"/>
    <n v="26"/>
    <n v="383"/>
    <n v="0"/>
    <n v="1"/>
    <n v="1"/>
    <n v="4"/>
    <n v="20"/>
  </r>
  <r>
    <x v="14"/>
    <x v="3"/>
    <x v="55"/>
    <x v="39"/>
    <x v="10"/>
    <n v="705266.80000000098"/>
    <n v="7"/>
    <n v="89"/>
    <n v="0"/>
    <n v="0"/>
    <n v="0"/>
    <n v="3"/>
    <n v="4"/>
  </r>
  <r>
    <x v="14"/>
    <x v="3"/>
    <x v="56"/>
    <x v="40"/>
    <x v="0"/>
    <n v="1011711.9"/>
    <n v="13"/>
    <n v="121"/>
    <n v="11"/>
    <n v="2"/>
    <n v="0"/>
    <n v="0"/>
    <n v="0"/>
  </r>
  <r>
    <x v="14"/>
    <x v="3"/>
    <x v="58"/>
    <x v="42"/>
    <x v="14"/>
    <n v="1382763.19"/>
    <n v="10"/>
    <n v="121"/>
    <n v="0"/>
    <n v="0"/>
    <n v="0"/>
    <n v="4"/>
    <n v="6"/>
  </r>
  <r>
    <x v="14"/>
    <x v="3"/>
    <x v="59"/>
    <x v="43"/>
    <x v="9"/>
    <n v="1844798.1000000101"/>
    <n v="12"/>
    <n v="178"/>
    <n v="0"/>
    <n v="0"/>
    <n v="0"/>
    <n v="1"/>
    <n v="11"/>
  </r>
  <r>
    <x v="14"/>
    <x v="3"/>
    <x v="60"/>
    <x v="44"/>
    <x v="3"/>
    <n v="386387.60000000102"/>
    <n v="5"/>
    <n v="56"/>
    <n v="0"/>
    <n v="0"/>
    <n v="3"/>
    <n v="0"/>
    <n v="2"/>
  </r>
  <r>
    <x v="14"/>
    <x v="3"/>
    <x v="57"/>
    <x v="41"/>
    <x v="8"/>
    <n v="633223.65"/>
    <n v="16"/>
    <n v="90"/>
    <n v="0"/>
    <n v="8"/>
    <n v="2"/>
    <n v="5"/>
    <n v="1"/>
  </r>
  <r>
    <x v="14"/>
    <x v="3"/>
    <x v="61"/>
    <x v="45"/>
    <x v="14"/>
    <n v="360512.77"/>
    <n v="2"/>
    <n v="27"/>
    <n v="0"/>
    <n v="0"/>
    <n v="0"/>
    <n v="2"/>
    <n v="0"/>
  </r>
  <r>
    <x v="14"/>
    <x v="3"/>
    <x v="62"/>
    <x v="46"/>
    <x v="10"/>
    <n v="963278.97000000405"/>
    <n v="10"/>
    <n v="122"/>
    <n v="0"/>
    <n v="0"/>
    <n v="1"/>
    <n v="1"/>
    <n v="8"/>
  </r>
  <r>
    <x v="14"/>
    <x v="3"/>
    <x v="63"/>
    <x v="47"/>
    <x v="15"/>
    <n v="2012065.63"/>
    <n v="13"/>
    <n v="166"/>
    <n v="2"/>
    <n v="1"/>
    <n v="4"/>
    <n v="5"/>
    <n v="1"/>
  </r>
  <r>
    <x v="14"/>
    <x v="3"/>
    <x v="64"/>
    <x v="48"/>
    <x v="9"/>
    <n v="2235480.54"/>
    <n v="11"/>
    <n v="160"/>
    <n v="0"/>
    <n v="0"/>
    <n v="0"/>
    <n v="1"/>
    <n v="10"/>
  </r>
  <r>
    <x v="14"/>
    <x v="3"/>
    <x v="65"/>
    <x v="49"/>
    <x v="11"/>
    <n v="9290271.3299999703"/>
    <n v="36"/>
    <n v="515"/>
    <n v="1"/>
    <n v="2"/>
    <n v="9"/>
    <n v="15"/>
    <n v="9"/>
  </r>
  <r>
    <x v="14"/>
    <x v="3"/>
    <x v="66"/>
    <x v="50"/>
    <x v="9"/>
    <n v="2379665.1199999899"/>
    <n v="21"/>
    <n v="252"/>
    <n v="1"/>
    <n v="0"/>
    <n v="3"/>
    <n v="10"/>
    <n v="7"/>
  </r>
  <r>
    <x v="14"/>
    <x v="3"/>
    <x v="67"/>
    <x v="51"/>
    <x v="0"/>
    <n v="2522675.81"/>
    <n v="14"/>
    <n v="168"/>
    <n v="0"/>
    <n v="2"/>
    <n v="6"/>
    <n v="6"/>
    <n v="0"/>
  </r>
  <r>
    <x v="14"/>
    <x v="3"/>
    <x v="68"/>
    <x v="52"/>
    <x v="3"/>
    <n v="2509502.0099999998"/>
    <n v="10"/>
    <n v="148"/>
    <n v="0"/>
    <n v="1"/>
    <n v="0"/>
    <n v="3"/>
    <n v="6"/>
  </r>
  <r>
    <x v="14"/>
    <x v="3"/>
    <x v="69"/>
    <x v="53"/>
    <x v="9"/>
    <n v="2301287.7700000098"/>
    <n v="18"/>
    <n v="235"/>
    <n v="1"/>
    <n v="2"/>
    <n v="3"/>
    <n v="3"/>
    <n v="9"/>
  </r>
  <r>
    <x v="14"/>
    <x v="3"/>
    <x v="70"/>
    <x v="54"/>
    <x v="0"/>
    <n v="1988967.94"/>
    <n v="12"/>
    <n v="163"/>
    <n v="2"/>
    <n v="1"/>
    <n v="4"/>
    <n v="5"/>
    <n v="0"/>
  </r>
  <r>
    <x v="14"/>
    <x v="3"/>
    <x v="71"/>
    <x v="55"/>
    <x v="0"/>
    <n v="185279.31"/>
    <n v="3"/>
    <n v="19"/>
    <n v="0"/>
    <n v="0"/>
    <n v="0"/>
    <n v="0"/>
    <n v="3"/>
  </r>
  <r>
    <x v="14"/>
    <x v="3"/>
    <x v="72"/>
    <x v="56"/>
    <x v="9"/>
    <n v="2078454.12"/>
    <n v="15"/>
    <n v="228"/>
    <n v="0"/>
    <n v="1"/>
    <n v="2"/>
    <n v="12"/>
    <n v="0"/>
  </r>
  <r>
    <x v="14"/>
    <x v="3"/>
    <x v="73"/>
    <x v="57"/>
    <x v="4"/>
    <n v="606513.82999999903"/>
    <n v="4"/>
    <n v="58"/>
    <n v="0"/>
    <n v="1"/>
    <n v="0"/>
    <n v="1"/>
    <n v="2"/>
  </r>
  <r>
    <x v="14"/>
    <x v="3"/>
    <x v="74"/>
    <x v="58"/>
    <x v="0"/>
    <n v="893040.549999999"/>
    <n v="12"/>
    <n v="110"/>
    <n v="1"/>
    <n v="2"/>
    <n v="1"/>
    <n v="8"/>
    <n v="0"/>
  </r>
  <r>
    <x v="14"/>
    <x v="3"/>
    <x v="75"/>
    <x v="59"/>
    <x v="9"/>
    <n v="615260.08000000205"/>
    <n v="5"/>
    <n v="63"/>
    <n v="0"/>
    <n v="0"/>
    <n v="0"/>
    <n v="1"/>
    <n v="4"/>
  </r>
  <r>
    <x v="14"/>
    <x v="3"/>
    <x v="76"/>
    <x v="60"/>
    <x v="10"/>
    <n v="2730789.00999999"/>
    <n v="15"/>
    <n v="207"/>
    <n v="0"/>
    <n v="0"/>
    <n v="1"/>
    <n v="0"/>
    <n v="14"/>
  </r>
  <r>
    <x v="14"/>
    <x v="3"/>
    <x v="77"/>
    <x v="61"/>
    <x v="3"/>
    <n v="10347927.980000099"/>
    <n v="43"/>
    <n v="678"/>
    <n v="3"/>
    <n v="4"/>
    <n v="13"/>
    <n v="23"/>
    <n v="0"/>
  </r>
  <r>
    <x v="14"/>
    <x v="3"/>
    <x v="78"/>
    <x v="62"/>
    <x v="11"/>
    <n v="1750176.04"/>
    <n v="11"/>
    <n v="154"/>
    <n v="0"/>
    <n v="1"/>
    <n v="6"/>
    <n v="1"/>
    <n v="3"/>
  </r>
  <r>
    <x v="14"/>
    <x v="3"/>
    <x v="79"/>
    <x v="63"/>
    <x v="2"/>
    <n v="402077.48"/>
    <n v="7"/>
    <n v="62"/>
    <n v="0"/>
    <n v="1"/>
    <n v="0"/>
    <n v="6"/>
    <n v="0"/>
  </r>
  <r>
    <x v="14"/>
    <x v="3"/>
    <x v="80"/>
    <x v="64"/>
    <x v="11"/>
    <n v="2568939.9000000102"/>
    <n v="12"/>
    <n v="179"/>
    <n v="0"/>
    <n v="1"/>
    <n v="0"/>
    <n v="0"/>
    <n v="11"/>
  </r>
  <r>
    <x v="14"/>
    <x v="3"/>
    <x v="81"/>
    <x v="65"/>
    <x v="6"/>
    <n v="4330327.6300000101"/>
    <n v="20"/>
    <n v="283"/>
    <n v="0"/>
    <n v="1"/>
    <n v="2"/>
    <n v="5"/>
    <n v="12"/>
  </r>
  <r>
    <x v="15"/>
    <x v="3"/>
    <x v="0"/>
    <x v="0"/>
    <x v="0"/>
    <n v="1544804.74"/>
    <n v="12"/>
    <n v="134"/>
    <n v="3"/>
    <n v="2"/>
    <n v="3"/>
    <n v="4"/>
    <n v="0"/>
  </r>
  <r>
    <x v="15"/>
    <x v="3"/>
    <x v="1"/>
    <x v="1"/>
    <x v="1"/>
    <n v="4354391.42"/>
    <n v="12"/>
    <n v="161"/>
    <n v="3"/>
    <n v="8"/>
    <n v="1"/>
    <n v="0"/>
    <n v="0"/>
  </r>
  <r>
    <x v="15"/>
    <x v="3"/>
    <x v="2"/>
    <x v="1"/>
    <x v="1"/>
    <n v="1156520.81"/>
    <n v="7"/>
    <n v="113"/>
    <n v="2"/>
    <n v="5"/>
    <n v="0"/>
    <n v="0"/>
    <n v="0"/>
  </r>
  <r>
    <x v="15"/>
    <x v="3"/>
    <x v="3"/>
    <x v="1"/>
    <x v="1"/>
    <n v="2555098.04999999"/>
    <n v="15"/>
    <n v="196"/>
    <n v="1"/>
    <n v="3"/>
    <n v="4"/>
    <n v="3"/>
    <n v="4"/>
  </r>
  <r>
    <x v="15"/>
    <x v="3"/>
    <x v="4"/>
    <x v="1"/>
    <x v="1"/>
    <n v="5843287.8800000101"/>
    <n v="13"/>
    <n v="212"/>
    <n v="2"/>
    <n v="0"/>
    <n v="3"/>
    <n v="2"/>
    <n v="6"/>
  </r>
  <r>
    <x v="15"/>
    <x v="3"/>
    <x v="5"/>
    <x v="1"/>
    <x v="1"/>
    <n v="3006238.26"/>
    <n v="16"/>
    <n v="213"/>
    <n v="0"/>
    <n v="11"/>
    <n v="5"/>
    <n v="0"/>
    <n v="0"/>
  </r>
  <r>
    <x v="15"/>
    <x v="3"/>
    <x v="6"/>
    <x v="1"/>
    <x v="1"/>
    <n v="7385359.0199999698"/>
    <n v="21"/>
    <n v="308"/>
    <n v="6"/>
    <n v="7"/>
    <n v="5"/>
    <n v="2"/>
    <n v="1"/>
  </r>
  <r>
    <x v="15"/>
    <x v="3"/>
    <x v="7"/>
    <x v="1"/>
    <x v="1"/>
    <n v="5075210.9299999904"/>
    <n v="16"/>
    <n v="220"/>
    <n v="3"/>
    <n v="3"/>
    <n v="9"/>
    <n v="1"/>
    <n v="0"/>
  </r>
  <r>
    <x v="15"/>
    <x v="3"/>
    <x v="8"/>
    <x v="1"/>
    <x v="1"/>
    <n v="6254851.5400000103"/>
    <n v="14"/>
    <n v="218"/>
    <n v="0"/>
    <n v="0"/>
    <n v="0"/>
    <n v="2"/>
    <n v="12"/>
  </r>
  <r>
    <x v="15"/>
    <x v="3"/>
    <x v="9"/>
    <x v="1"/>
    <x v="1"/>
    <n v="5596118.9400000004"/>
    <n v="13"/>
    <n v="189"/>
    <n v="0"/>
    <n v="0"/>
    <n v="1"/>
    <n v="5"/>
    <n v="7"/>
  </r>
  <r>
    <x v="15"/>
    <x v="3"/>
    <x v="10"/>
    <x v="1"/>
    <x v="1"/>
    <n v="5507810.5000000196"/>
    <n v="17"/>
    <n v="256"/>
    <n v="0"/>
    <n v="0"/>
    <n v="2"/>
    <n v="10"/>
    <n v="5"/>
  </r>
  <r>
    <x v="15"/>
    <x v="3"/>
    <x v="11"/>
    <x v="1"/>
    <x v="1"/>
    <n v="1481728.9"/>
    <n v="6"/>
    <n v="69"/>
    <n v="3"/>
    <n v="2"/>
    <n v="1"/>
    <n v="0"/>
    <n v="0"/>
  </r>
  <r>
    <x v="15"/>
    <x v="3"/>
    <x v="12"/>
    <x v="1"/>
    <x v="1"/>
    <n v="7254114.3799999999"/>
    <n v="18"/>
    <n v="266"/>
    <n v="0"/>
    <n v="0"/>
    <n v="0"/>
    <n v="6"/>
    <n v="12"/>
  </r>
  <r>
    <x v="15"/>
    <x v="3"/>
    <x v="85"/>
    <x v="1"/>
    <x v="1"/>
    <n v="3592630.4300000099"/>
    <n v="12"/>
    <n v="198"/>
    <n v="0"/>
    <n v="1"/>
    <n v="2"/>
    <n v="0"/>
    <n v="9"/>
  </r>
  <r>
    <x v="15"/>
    <x v="3"/>
    <x v="13"/>
    <x v="1"/>
    <x v="1"/>
    <n v="505763.58"/>
    <n v="2"/>
    <n v="27"/>
    <n v="0"/>
    <n v="1"/>
    <n v="0"/>
    <n v="1"/>
    <n v="0"/>
  </r>
  <r>
    <x v="15"/>
    <x v="3"/>
    <x v="82"/>
    <x v="1"/>
    <x v="1"/>
    <n v="1592454.86"/>
    <n v="10"/>
    <n v="134"/>
    <n v="0"/>
    <n v="4"/>
    <n v="3"/>
    <n v="1"/>
    <n v="2"/>
  </r>
  <r>
    <x v="15"/>
    <x v="3"/>
    <x v="14"/>
    <x v="1"/>
    <x v="1"/>
    <n v="2354481.8799999901"/>
    <n v="11"/>
    <n v="133"/>
    <n v="2"/>
    <n v="8"/>
    <n v="1"/>
    <n v="0"/>
    <n v="0"/>
  </r>
  <r>
    <x v="15"/>
    <x v="3"/>
    <x v="15"/>
    <x v="1"/>
    <x v="1"/>
    <n v="201075.21"/>
    <n v="2"/>
    <n v="18"/>
    <n v="0"/>
    <n v="0"/>
    <n v="1"/>
    <n v="1"/>
    <n v="0"/>
  </r>
  <r>
    <x v="15"/>
    <x v="3"/>
    <x v="83"/>
    <x v="1"/>
    <x v="1"/>
    <n v="2223893.89"/>
    <n v="7"/>
    <n v="84"/>
    <n v="1"/>
    <n v="0"/>
    <n v="1"/>
    <n v="5"/>
    <n v="0"/>
  </r>
  <r>
    <x v="15"/>
    <x v="3"/>
    <x v="16"/>
    <x v="1"/>
    <x v="1"/>
    <n v="4457026.8299999796"/>
    <n v="18"/>
    <n v="237"/>
    <n v="1"/>
    <n v="3"/>
    <n v="6"/>
    <n v="1"/>
    <n v="7"/>
  </r>
  <r>
    <x v="15"/>
    <x v="3"/>
    <x v="17"/>
    <x v="1"/>
    <x v="1"/>
    <n v="2575015.0699999998"/>
    <n v="10"/>
    <n v="142"/>
    <n v="0"/>
    <n v="1"/>
    <n v="1"/>
    <n v="3"/>
    <n v="5"/>
  </r>
  <r>
    <x v="15"/>
    <x v="3"/>
    <x v="18"/>
    <x v="2"/>
    <x v="2"/>
    <n v="584178.10999999905"/>
    <n v="8"/>
    <n v="72"/>
    <n v="0"/>
    <n v="0"/>
    <n v="2"/>
    <n v="6"/>
    <n v="0"/>
  </r>
  <r>
    <x v="15"/>
    <x v="3"/>
    <x v="19"/>
    <x v="3"/>
    <x v="3"/>
    <n v="435597.96000000101"/>
    <n v="3"/>
    <n v="45"/>
    <n v="0"/>
    <n v="0"/>
    <n v="0"/>
    <n v="3"/>
    <n v="0"/>
  </r>
  <r>
    <x v="15"/>
    <x v="3"/>
    <x v="20"/>
    <x v="4"/>
    <x v="4"/>
    <n v="588035.11999999895"/>
    <n v="3"/>
    <n v="36"/>
    <n v="0"/>
    <n v="0"/>
    <n v="0"/>
    <n v="3"/>
    <n v="0"/>
  </r>
  <r>
    <x v="15"/>
    <x v="3"/>
    <x v="21"/>
    <x v="5"/>
    <x v="5"/>
    <n v="954812.05000000098"/>
    <n v="11"/>
    <n v="116"/>
    <n v="1"/>
    <n v="1"/>
    <n v="8"/>
    <n v="1"/>
    <n v="0"/>
  </r>
  <r>
    <x v="15"/>
    <x v="3"/>
    <x v="22"/>
    <x v="6"/>
    <x v="0"/>
    <n v="42570.4399999999"/>
    <n v="1"/>
    <n v="2"/>
    <n v="0"/>
    <n v="0"/>
    <n v="0"/>
    <n v="1"/>
    <n v="0"/>
  </r>
  <r>
    <x v="15"/>
    <x v="3"/>
    <x v="84"/>
    <x v="66"/>
    <x v="0"/>
    <n v="19689982.6300001"/>
    <n v="83"/>
    <n v="1346"/>
    <n v="8"/>
    <n v="15"/>
    <n v="18"/>
    <n v="36"/>
    <n v="6"/>
  </r>
  <r>
    <x v="15"/>
    <x v="3"/>
    <x v="23"/>
    <x v="7"/>
    <x v="5"/>
    <n v="546787.43999999901"/>
    <n v="11"/>
    <n v="71"/>
    <n v="1"/>
    <n v="1"/>
    <n v="6"/>
    <n v="3"/>
    <n v="0"/>
  </r>
  <r>
    <x v="15"/>
    <x v="3"/>
    <x v="24"/>
    <x v="8"/>
    <x v="5"/>
    <n v="4562373.9999999804"/>
    <n v="30"/>
    <n v="408"/>
    <n v="1"/>
    <n v="1"/>
    <n v="9"/>
    <n v="14"/>
    <n v="5"/>
  </r>
  <r>
    <x v="15"/>
    <x v="3"/>
    <x v="25"/>
    <x v="9"/>
    <x v="6"/>
    <n v="3824008.27999999"/>
    <n v="20"/>
    <n v="287"/>
    <n v="0"/>
    <n v="0"/>
    <n v="2"/>
    <n v="5"/>
    <n v="13"/>
  </r>
  <r>
    <x v="15"/>
    <x v="3"/>
    <x v="26"/>
    <x v="10"/>
    <x v="7"/>
    <n v="2825776.92"/>
    <n v="12"/>
    <n v="180"/>
    <n v="0"/>
    <n v="0"/>
    <n v="0"/>
    <n v="0"/>
    <n v="12"/>
  </r>
  <r>
    <x v="15"/>
    <x v="3"/>
    <x v="27"/>
    <x v="11"/>
    <x v="8"/>
    <n v="845727.10999999801"/>
    <n v="7"/>
    <n v="84"/>
    <n v="1"/>
    <n v="0"/>
    <n v="2"/>
    <n v="2"/>
    <n v="2"/>
  </r>
  <r>
    <x v="15"/>
    <x v="3"/>
    <x v="28"/>
    <x v="12"/>
    <x v="2"/>
    <n v="919578.95999999903"/>
    <n v="9"/>
    <n v="90"/>
    <n v="1"/>
    <n v="0"/>
    <n v="2"/>
    <n v="5"/>
    <n v="1"/>
  </r>
  <r>
    <x v="15"/>
    <x v="3"/>
    <x v="29"/>
    <x v="13"/>
    <x v="9"/>
    <n v="6386461.7499999702"/>
    <n v="28"/>
    <n v="424"/>
    <n v="0"/>
    <n v="2"/>
    <n v="1"/>
    <n v="10"/>
    <n v="15"/>
  </r>
  <r>
    <x v="15"/>
    <x v="3"/>
    <x v="30"/>
    <x v="14"/>
    <x v="4"/>
    <n v="4461995.3199999901"/>
    <n v="17"/>
    <n v="276"/>
    <n v="1"/>
    <n v="3"/>
    <n v="0"/>
    <n v="1"/>
    <n v="12"/>
  </r>
  <r>
    <x v="15"/>
    <x v="3"/>
    <x v="31"/>
    <x v="15"/>
    <x v="9"/>
    <n v="1335661.27"/>
    <n v="9"/>
    <n v="119"/>
    <n v="1"/>
    <n v="0"/>
    <n v="0"/>
    <n v="1"/>
    <n v="7"/>
  </r>
  <r>
    <x v="15"/>
    <x v="3"/>
    <x v="32"/>
    <x v="16"/>
    <x v="10"/>
    <n v="2259610.5799999898"/>
    <n v="10"/>
    <n v="149"/>
    <n v="0"/>
    <n v="0"/>
    <n v="0"/>
    <n v="0"/>
    <n v="10"/>
  </r>
  <r>
    <x v="15"/>
    <x v="3"/>
    <x v="33"/>
    <x v="17"/>
    <x v="0"/>
    <n v="360967.99000000098"/>
    <n v="9"/>
    <n v="57"/>
    <n v="2"/>
    <n v="3"/>
    <n v="2"/>
    <n v="2"/>
    <n v="0"/>
  </r>
  <r>
    <x v="15"/>
    <x v="3"/>
    <x v="34"/>
    <x v="18"/>
    <x v="8"/>
    <n v="4109974.3600000101"/>
    <n v="17"/>
    <n v="245"/>
    <n v="1"/>
    <n v="3"/>
    <n v="1"/>
    <n v="5"/>
    <n v="7"/>
  </r>
  <r>
    <x v="15"/>
    <x v="3"/>
    <x v="35"/>
    <x v="19"/>
    <x v="0"/>
    <n v="233636.66999999899"/>
    <n v="2"/>
    <n v="15"/>
    <n v="0"/>
    <n v="0"/>
    <n v="0"/>
    <n v="2"/>
    <n v="0"/>
  </r>
  <r>
    <x v="15"/>
    <x v="3"/>
    <x v="36"/>
    <x v="20"/>
    <x v="6"/>
    <n v="719499.36999999802"/>
    <n v="7"/>
    <n v="60"/>
    <n v="0"/>
    <n v="0"/>
    <n v="0"/>
    <n v="3"/>
    <n v="4"/>
  </r>
  <r>
    <x v="15"/>
    <x v="3"/>
    <x v="37"/>
    <x v="21"/>
    <x v="3"/>
    <n v="2323373.75999999"/>
    <n v="12"/>
    <n v="191"/>
    <n v="0"/>
    <n v="1"/>
    <n v="5"/>
    <n v="2"/>
    <n v="4"/>
  </r>
  <r>
    <x v="15"/>
    <x v="3"/>
    <x v="38"/>
    <x v="22"/>
    <x v="11"/>
    <n v="684256.6"/>
    <n v="3"/>
    <n v="51"/>
    <n v="0"/>
    <n v="0"/>
    <n v="0"/>
    <n v="0"/>
    <n v="3"/>
  </r>
  <r>
    <x v="15"/>
    <x v="3"/>
    <x v="39"/>
    <x v="23"/>
    <x v="3"/>
    <n v="7367050.9400000302"/>
    <n v="29"/>
    <n v="437"/>
    <n v="7"/>
    <n v="0"/>
    <n v="6"/>
    <n v="10"/>
    <n v="6"/>
  </r>
  <r>
    <x v="15"/>
    <x v="3"/>
    <x v="40"/>
    <x v="24"/>
    <x v="0"/>
    <n v="219060.26"/>
    <n v="5"/>
    <n v="42"/>
    <n v="0"/>
    <n v="4"/>
    <n v="1"/>
    <n v="0"/>
    <n v="0"/>
  </r>
  <r>
    <x v="15"/>
    <x v="3"/>
    <x v="41"/>
    <x v="25"/>
    <x v="10"/>
    <n v="804976.46000000101"/>
    <n v="5"/>
    <n v="78"/>
    <n v="0"/>
    <n v="0"/>
    <n v="0"/>
    <n v="5"/>
    <n v="0"/>
  </r>
  <r>
    <x v="15"/>
    <x v="3"/>
    <x v="42"/>
    <x v="26"/>
    <x v="12"/>
    <n v="2705015.59"/>
    <n v="15"/>
    <n v="206"/>
    <n v="0"/>
    <n v="3"/>
    <n v="2"/>
    <n v="9"/>
    <n v="1"/>
  </r>
  <r>
    <x v="15"/>
    <x v="3"/>
    <x v="43"/>
    <x v="27"/>
    <x v="3"/>
    <n v="1080084.8"/>
    <n v="4"/>
    <n v="64"/>
    <n v="0"/>
    <n v="0"/>
    <n v="0"/>
    <n v="0"/>
    <n v="4"/>
  </r>
  <r>
    <x v="15"/>
    <x v="3"/>
    <x v="44"/>
    <x v="28"/>
    <x v="9"/>
    <n v="1560841.79"/>
    <n v="13"/>
    <n v="157"/>
    <n v="0"/>
    <n v="0"/>
    <n v="3"/>
    <n v="7"/>
    <n v="3"/>
  </r>
  <r>
    <x v="15"/>
    <x v="3"/>
    <x v="45"/>
    <x v="29"/>
    <x v="4"/>
    <n v="4982795.43"/>
    <n v="18"/>
    <n v="290"/>
    <n v="0"/>
    <n v="7"/>
    <n v="4"/>
    <n v="5"/>
    <n v="2"/>
  </r>
  <r>
    <x v="15"/>
    <x v="3"/>
    <x v="46"/>
    <x v="30"/>
    <x v="13"/>
    <n v="2717140.84"/>
    <n v="11"/>
    <n v="140"/>
    <n v="0"/>
    <n v="1"/>
    <n v="0"/>
    <n v="9"/>
    <n v="1"/>
  </r>
  <r>
    <x v="15"/>
    <x v="3"/>
    <x v="47"/>
    <x v="31"/>
    <x v="14"/>
    <n v="4384078.3300000299"/>
    <n v="24"/>
    <n v="326"/>
    <n v="1"/>
    <n v="0"/>
    <n v="7"/>
    <n v="12"/>
    <n v="4"/>
  </r>
  <r>
    <x v="15"/>
    <x v="3"/>
    <x v="48"/>
    <x v="32"/>
    <x v="11"/>
    <n v="714673.03000000201"/>
    <n v="4"/>
    <n v="57"/>
    <n v="0"/>
    <n v="0"/>
    <n v="0"/>
    <n v="0"/>
    <n v="4"/>
  </r>
  <r>
    <x v="15"/>
    <x v="3"/>
    <x v="49"/>
    <x v="33"/>
    <x v="9"/>
    <n v="269764.30999999901"/>
    <n v="2"/>
    <n v="23"/>
    <n v="0"/>
    <n v="0"/>
    <n v="0"/>
    <n v="0"/>
    <n v="2"/>
  </r>
  <r>
    <x v="15"/>
    <x v="3"/>
    <x v="50"/>
    <x v="34"/>
    <x v="10"/>
    <n v="5141517.2699999996"/>
    <n v="22"/>
    <n v="313"/>
    <n v="1"/>
    <n v="0"/>
    <n v="2"/>
    <n v="4"/>
    <n v="15"/>
  </r>
  <r>
    <x v="15"/>
    <x v="3"/>
    <x v="51"/>
    <x v="35"/>
    <x v="3"/>
    <n v="3185127.3299999898"/>
    <n v="12"/>
    <n v="165"/>
    <n v="2"/>
    <n v="0"/>
    <n v="0"/>
    <n v="0"/>
    <n v="10"/>
  </r>
  <r>
    <x v="15"/>
    <x v="3"/>
    <x v="52"/>
    <x v="36"/>
    <x v="5"/>
    <n v="907927.04000000295"/>
    <n v="7"/>
    <n v="73"/>
    <n v="5"/>
    <n v="1"/>
    <n v="1"/>
    <n v="0"/>
    <n v="0"/>
  </r>
  <r>
    <x v="15"/>
    <x v="3"/>
    <x v="53"/>
    <x v="37"/>
    <x v="10"/>
    <n v="658444.69000000099"/>
    <n v="5"/>
    <n v="58"/>
    <n v="0"/>
    <n v="0"/>
    <n v="0"/>
    <n v="2"/>
    <n v="3"/>
  </r>
  <r>
    <x v="15"/>
    <x v="3"/>
    <x v="54"/>
    <x v="38"/>
    <x v="11"/>
    <n v="6374962.9200000204"/>
    <n v="26"/>
    <n v="383"/>
    <n v="0"/>
    <n v="1"/>
    <n v="1"/>
    <n v="4"/>
    <n v="20"/>
  </r>
  <r>
    <x v="15"/>
    <x v="3"/>
    <x v="55"/>
    <x v="39"/>
    <x v="10"/>
    <n v="736059.57999999798"/>
    <n v="7"/>
    <n v="89"/>
    <n v="0"/>
    <n v="0"/>
    <n v="0"/>
    <n v="3"/>
    <n v="4"/>
  </r>
  <r>
    <x v="15"/>
    <x v="3"/>
    <x v="56"/>
    <x v="40"/>
    <x v="0"/>
    <n v="1074430.21"/>
    <n v="13"/>
    <n v="117"/>
    <n v="11"/>
    <n v="2"/>
    <n v="0"/>
    <n v="0"/>
    <n v="0"/>
  </r>
  <r>
    <x v="15"/>
    <x v="3"/>
    <x v="57"/>
    <x v="41"/>
    <x v="8"/>
    <n v="635913.77000000095"/>
    <n v="15"/>
    <n v="88"/>
    <n v="0"/>
    <n v="7"/>
    <n v="2"/>
    <n v="5"/>
    <n v="1"/>
  </r>
  <r>
    <x v="15"/>
    <x v="3"/>
    <x v="58"/>
    <x v="42"/>
    <x v="14"/>
    <n v="1424213.8"/>
    <n v="10"/>
    <n v="121"/>
    <n v="0"/>
    <n v="0"/>
    <n v="0"/>
    <n v="4"/>
    <n v="6"/>
  </r>
  <r>
    <x v="15"/>
    <x v="3"/>
    <x v="59"/>
    <x v="43"/>
    <x v="9"/>
    <n v="1925013.8800000099"/>
    <n v="12"/>
    <n v="178"/>
    <n v="0"/>
    <n v="0"/>
    <n v="0"/>
    <n v="1"/>
    <n v="11"/>
  </r>
  <r>
    <x v="15"/>
    <x v="3"/>
    <x v="60"/>
    <x v="44"/>
    <x v="3"/>
    <n v="407886.52999999898"/>
    <n v="5"/>
    <n v="56"/>
    <n v="0"/>
    <n v="0"/>
    <n v="3"/>
    <n v="0"/>
    <n v="2"/>
  </r>
  <r>
    <x v="15"/>
    <x v="3"/>
    <x v="61"/>
    <x v="45"/>
    <x v="14"/>
    <n v="400901.27999999898"/>
    <n v="2"/>
    <n v="27"/>
    <n v="0"/>
    <n v="0"/>
    <n v="0"/>
    <n v="2"/>
    <n v="0"/>
  </r>
  <r>
    <x v="15"/>
    <x v="3"/>
    <x v="62"/>
    <x v="46"/>
    <x v="10"/>
    <n v="1010922.78"/>
    <n v="9"/>
    <n v="115"/>
    <n v="0"/>
    <n v="0"/>
    <n v="1"/>
    <n v="1"/>
    <n v="7"/>
  </r>
  <r>
    <x v="15"/>
    <x v="3"/>
    <x v="63"/>
    <x v="47"/>
    <x v="15"/>
    <n v="2033535.47999999"/>
    <n v="13"/>
    <n v="166"/>
    <n v="2"/>
    <n v="1"/>
    <n v="4"/>
    <n v="5"/>
    <n v="1"/>
  </r>
  <r>
    <x v="15"/>
    <x v="3"/>
    <x v="64"/>
    <x v="48"/>
    <x v="9"/>
    <n v="2405755.4900000002"/>
    <n v="11"/>
    <n v="151"/>
    <n v="0"/>
    <n v="0"/>
    <n v="0"/>
    <n v="2"/>
    <n v="9"/>
  </r>
  <r>
    <x v="15"/>
    <x v="3"/>
    <x v="65"/>
    <x v="49"/>
    <x v="11"/>
    <n v="9214926.5599999893"/>
    <n v="35"/>
    <n v="497"/>
    <n v="1"/>
    <n v="2"/>
    <n v="9"/>
    <n v="14"/>
    <n v="9"/>
  </r>
  <r>
    <x v="15"/>
    <x v="3"/>
    <x v="66"/>
    <x v="50"/>
    <x v="9"/>
    <n v="2633499.1799999899"/>
    <n v="21"/>
    <n v="258"/>
    <n v="1"/>
    <n v="0"/>
    <n v="3"/>
    <n v="10"/>
    <n v="7"/>
  </r>
  <r>
    <x v="15"/>
    <x v="3"/>
    <x v="67"/>
    <x v="51"/>
    <x v="0"/>
    <n v="2529467.7400000002"/>
    <n v="14"/>
    <n v="165"/>
    <n v="0"/>
    <n v="2"/>
    <n v="6"/>
    <n v="6"/>
    <n v="0"/>
  </r>
  <r>
    <x v="15"/>
    <x v="3"/>
    <x v="68"/>
    <x v="52"/>
    <x v="3"/>
    <n v="2560450"/>
    <n v="10"/>
    <n v="148"/>
    <n v="0"/>
    <n v="1"/>
    <n v="0"/>
    <n v="3"/>
    <n v="6"/>
  </r>
  <r>
    <x v="15"/>
    <x v="3"/>
    <x v="69"/>
    <x v="53"/>
    <x v="9"/>
    <n v="2463801.5299999998"/>
    <n v="18"/>
    <n v="235"/>
    <n v="1"/>
    <n v="2"/>
    <n v="3"/>
    <n v="3"/>
    <n v="9"/>
  </r>
  <r>
    <x v="15"/>
    <x v="3"/>
    <x v="70"/>
    <x v="54"/>
    <x v="0"/>
    <n v="2044799.12"/>
    <n v="12"/>
    <n v="163"/>
    <n v="2"/>
    <n v="1"/>
    <n v="4"/>
    <n v="5"/>
    <n v="0"/>
  </r>
  <r>
    <x v="15"/>
    <x v="3"/>
    <x v="71"/>
    <x v="55"/>
    <x v="0"/>
    <n v="224879.26"/>
    <n v="3"/>
    <n v="19"/>
    <n v="0"/>
    <n v="0"/>
    <n v="0"/>
    <n v="0"/>
    <n v="3"/>
  </r>
  <r>
    <x v="15"/>
    <x v="3"/>
    <x v="72"/>
    <x v="56"/>
    <x v="9"/>
    <n v="2310435.9700000002"/>
    <n v="15"/>
    <n v="228"/>
    <n v="0"/>
    <n v="1"/>
    <n v="2"/>
    <n v="12"/>
    <n v="0"/>
  </r>
  <r>
    <x v="15"/>
    <x v="3"/>
    <x v="73"/>
    <x v="57"/>
    <x v="4"/>
    <n v="671147.14000000095"/>
    <n v="4"/>
    <n v="58"/>
    <n v="0"/>
    <n v="1"/>
    <n v="0"/>
    <n v="1"/>
    <n v="2"/>
  </r>
  <r>
    <x v="15"/>
    <x v="3"/>
    <x v="74"/>
    <x v="58"/>
    <x v="0"/>
    <n v="847729.48000000103"/>
    <n v="12"/>
    <n v="111"/>
    <n v="1"/>
    <n v="2"/>
    <n v="1"/>
    <n v="8"/>
    <n v="0"/>
  </r>
  <r>
    <x v="15"/>
    <x v="3"/>
    <x v="75"/>
    <x v="59"/>
    <x v="9"/>
    <n v="641901.70999999798"/>
    <n v="5"/>
    <n v="63"/>
    <n v="0"/>
    <n v="0"/>
    <n v="0"/>
    <n v="1"/>
    <n v="4"/>
  </r>
  <r>
    <x v="15"/>
    <x v="3"/>
    <x v="76"/>
    <x v="60"/>
    <x v="10"/>
    <n v="2713916.75"/>
    <n v="15"/>
    <n v="207"/>
    <n v="0"/>
    <n v="0"/>
    <n v="1"/>
    <n v="0"/>
    <n v="14"/>
  </r>
  <r>
    <x v="15"/>
    <x v="3"/>
    <x v="77"/>
    <x v="61"/>
    <x v="3"/>
    <n v="10253185.3799999"/>
    <n v="42"/>
    <n v="668"/>
    <n v="3"/>
    <n v="4"/>
    <n v="13"/>
    <n v="22"/>
    <n v="0"/>
  </r>
  <r>
    <x v="15"/>
    <x v="3"/>
    <x v="78"/>
    <x v="62"/>
    <x v="11"/>
    <n v="1768877.41"/>
    <n v="11"/>
    <n v="154"/>
    <n v="0"/>
    <n v="1"/>
    <n v="6"/>
    <n v="1"/>
    <n v="3"/>
  </r>
  <r>
    <x v="15"/>
    <x v="3"/>
    <x v="79"/>
    <x v="63"/>
    <x v="2"/>
    <n v="460042.22"/>
    <n v="6"/>
    <n v="58"/>
    <n v="0"/>
    <n v="1"/>
    <n v="0"/>
    <n v="5"/>
    <n v="0"/>
  </r>
  <r>
    <x v="15"/>
    <x v="3"/>
    <x v="80"/>
    <x v="64"/>
    <x v="11"/>
    <n v="2696174.33"/>
    <n v="12"/>
    <n v="179"/>
    <n v="0"/>
    <n v="1"/>
    <n v="0"/>
    <n v="0"/>
    <n v="11"/>
  </r>
  <r>
    <x v="15"/>
    <x v="3"/>
    <x v="81"/>
    <x v="65"/>
    <x v="6"/>
    <n v="4398813.9499999899"/>
    <n v="19"/>
    <n v="274"/>
    <n v="0"/>
    <n v="1"/>
    <n v="2"/>
    <n v="5"/>
    <n v="11"/>
  </r>
  <r>
    <x v="16"/>
    <x v="4"/>
    <x v="0"/>
    <x v="0"/>
    <x v="0"/>
    <n v="1428353.9"/>
    <n v="12"/>
    <n v="134"/>
    <n v="3"/>
    <n v="2"/>
    <n v="3"/>
    <n v="4"/>
    <n v="0"/>
  </r>
  <r>
    <x v="16"/>
    <x v="4"/>
    <x v="1"/>
    <x v="1"/>
    <x v="1"/>
    <n v="3872430.1600000202"/>
    <n v="11"/>
    <n v="157"/>
    <n v="3"/>
    <n v="7"/>
    <n v="1"/>
    <n v="0"/>
    <n v="0"/>
  </r>
  <r>
    <x v="16"/>
    <x v="4"/>
    <x v="2"/>
    <x v="1"/>
    <x v="1"/>
    <n v="1114231.1200000001"/>
    <n v="7"/>
    <n v="113"/>
    <n v="2"/>
    <n v="5"/>
    <n v="0"/>
    <n v="0"/>
    <n v="0"/>
  </r>
  <r>
    <x v="16"/>
    <x v="4"/>
    <x v="3"/>
    <x v="1"/>
    <x v="1"/>
    <n v="2385778.8199999998"/>
    <n v="15"/>
    <n v="214"/>
    <n v="1"/>
    <n v="3"/>
    <n v="4"/>
    <n v="3"/>
    <n v="4"/>
  </r>
  <r>
    <x v="16"/>
    <x v="4"/>
    <x v="4"/>
    <x v="1"/>
    <x v="1"/>
    <n v="5082116.1999999899"/>
    <n v="13"/>
    <n v="212"/>
    <n v="2"/>
    <n v="0"/>
    <n v="3"/>
    <n v="2"/>
    <n v="6"/>
  </r>
  <r>
    <x v="16"/>
    <x v="4"/>
    <x v="5"/>
    <x v="1"/>
    <x v="1"/>
    <n v="2667599.8699999899"/>
    <n v="16"/>
    <n v="213"/>
    <n v="0"/>
    <n v="11"/>
    <n v="5"/>
    <n v="0"/>
    <n v="0"/>
  </r>
  <r>
    <x v="16"/>
    <x v="4"/>
    <x v="6"/>
    <x v="1"/>
    <x v="1"/>
    <n v="6629099.5199999996"/>
    <n v="21"/>
    <n v="308"/>
    <n v="6"/>
    <n v="7"/>
    <n v="5"/>
    <n v="2"/>
    <n v="1"/>
  </r>
  <r>
    <x v="16"/>
    <x v="4"/>
    <x v="7"/>
    <x v="1"/>
    <x v="1"/>
    <n v="4742570.3100000201"/>
    <n v="16"/>
    <n v="220"/>
    <n v="3"/>
    <n v="3"/>
    <n v="9"/>
    <n v="1"/>
    <n v="0"/>
  </r>
  <r>
    <x v="16"/>
    <x v="4"/>
    <x v="8"/>
    <x v="1"/>
    <x v="1"/>
    <n v="5343101.7"/>
    <n v="12"/>
    <n v="203"/>
    <n v="0"/>
    <n v="0"/>
    <n v="0"/>
    <n v="2"/>
    <n v="10"/>
  </r>
  <r>
    <x v="16"/>
    <x v="4"/>
    <x v="9"/>
    <x v="1"/>
    <x v="1"/>
    <n v="4829393.4000000097"/>
    <n v="12"/>
    <n v="171"/>
    <n v="0"/>
    <n v="0"/>
    <n v="1"/>
    <n v="5"/>
    <n v="6"/>
  </r>
  <r>
    <x v="16"/>
    <x v="4"/>
    <x v="10"/>
    <x v="1"/>
    <x v="1"/>
    <n v="4900417.7999999896"/>
    <n v="17"/>
    <n v="256"/>
    <n v="0"/>
    <n v="0"/>
    <n v="2"/>
    <n v="10"/>
    <n v="5"/>
  </r>
  <r>
    <x v="16"/>
    <x v="4"/>
    <x v="11"/>
    <x v="1"/>
    <x v="1"/>
    <n v="1322122"/>
    <n v="6"/>
    <n v="69"/>
    <n v="3"/>
    <n v="2"/>
    <n v="1"/>
    <n v="0"/>
    <n v="0"/>
  </r>
  <r>
    <x v="16"/>
    <x v="4"/>
    <x v="12"/>
    <x v="1"/>
    <x v="1"/>
    <n v="6279660.4000000097"/>
    <n v="18"/>
    <n v="266"/>
    <n v="0"/>
    <n v="0"/>
    <n v="0"/>
    <n v="6"/>
    <n v="12"/>
  </r>
  <r>
    <x v="16"/>
    <x v="4"/>
    <x v="85"/>
    <x v="1"/>
    <x v="1"/>
    <n v="3210572.14"/>
    <n v="12"/>
    <n v="198"/>
    <n v="0"/>
    <n v="1"/>
    <n v="2"/>
    <n v="0"/>
    <n v="9"/>
  </r>
  <r>
    <x v="16"/>
    <x v="4"/>
    <x v="13"/>
    <x v="1"/>
    <x v="1"/>
    <n v="465959.73000000097"/>
    <n v="2"/>
    <n v="27"/>
    <n v="0"/>
    <n v="1"/>
    <n v="0"/>
    <n v="1"/>
    <n v="0"/>
  </r>
  <r>
    <x v="16"/>
    <x v="4"/>
    <x v="82"/>
    <x v="1"/>
    <x v="1"/>
    <n v="1524852.32"/>
    <n v="10"/>
    <n v="134"/>
    <n v="0"/>
    <n v="4"/>
    <n v="3"/>
    <n v="1"/>
    <n v="2"/>
  </r>
  <r>
    <x v="16"/>
    <x v="4"/>
    <x v="14"/>
    <x v="1"/>
    <x v="1"/>
    <n v="2156638.75"/>
    <n v="11"/>
    <n v="133"/>
    <n v="2"/>
    <n v="8"/>
    <n v="1"/>
    <n v="0"/>
    <n v="0"/>
  </r>
  <r>
    <x v="16"/>
    <x v="4"/>
    <x v="15"/>
    <x v="1"/>
    <x v="1"/>
    <n v="219419.56000000099"/>
    <n v="2"/>
    <n v="18"/>
    <n v="0"/>
    <n v="0"/>
    <n v="1"/>
    <n v="1"/>
    <n v="0"/>
  </r>
  <r>
    <x v="16"/>
    <x v="4"/>
    <x v="83"/>
    <x v="1"/>
    <x v="1"/>
    <n v="1772267.66"/>
    <n v="7"/>
    <n v="84"/>
    <n v="1"/>
    <n v="0"/>
    <n v="1"/>
    <n v="5"/>
    <n v="0"/>
  </r>
  <r>
    <x v="16"/>
    <x v="4"/>
    <x v="16"/>
    <x v="1"/>
    <x v="1"/>
    <n v="4094793.62"/>
    <n v="18"/>
    <n v="237"/>
    <n v="1"/>
    <n v="3"/>
    <n v="6"/>
    <n v="1"/>
    <n v="7"/>
  </r>
  <r>
    <x v="16"/>
    <x v="4"/>
    <x v="17"/>
    <x v="1"/>
    <x v="1"/>
    <n v="2386025.61"/>
    <n v="10"/>
    <n v="142"/>
    <n v="0"/>
    <n v="1"/>
    <n v="1"/>
    <n v="3"/>
    <n v="5"/>
  </r>
  <r>
    <x v="16"/>
    <x v="4"/>
    <x v="18"/>
    <x v="2"/>
    <x v="2"/>
    <n v="547940.26"/>
    <n v="8"/>
    <n v="72"/>
    <n v="0"/>
    <n v="0"/>
    <n v="2"/>
    <n v="6"/>
    <n v="0"/>
  </r>
  <r>
    <x v="16"/>
    <x v="4"/>
    <x v="19"/>
    <x v="3"/>
    <x v="3"/>
    <n v="444130.52000000101"/>
    <n v="3"/>
    <n v="45"/>
    <n v="0"/>
    <n v="0"/>
    <n v="0"/>
    <n v="3"/>
    <n v="0"/>
  </r>
  <r>
    <x v="16"/>
    <x v="4"/>
    <x v="20"/>
    <x v="4"/>
    <x v="4"/>
    <n v="498094.85000000102"/>
    <n v="3"/>
    <n v="36"/>
    <n v="0"/>
    <n v="0"/>
    <n v="0"/>
    <n v="3"/>
    <n v="0"/>
  </r>
  <r>
    <x v="16"/>
    <x v="4"/>
    <x v="21"/>
    <x v="5"/>
    <x v="5"/>
    <n v="1034581.84"/>
    <n v="11"/>
    <n v="116"/>
    <n v="1"/>
    <n v="1"/>
    <n v="8"/>
    <n v="1"/>
    <n v="0"/>
  </r>
  <r>
    <x v="16"/>
    <x v="4"/>
    <x v="22"/>
    <x v="6"/>
    <x v="0"/>
    <n v="38712.639999999999"/>
    <n v="1"/>
    <n v="2"/>
    <n v="0"/>
    <n v="0"/>
    <n v="0"/>
    <n v="1"/>
    <n v="0"/>
  </r>
  <r>
    <x v="16"/>
    <x v="4"/>
    <x v="84"/>
    <x v="66"/>
    <x v="0"/>
    <n v="17925947.100000098"/>
    <n v="82"/>
    <n v="1330"/>
    <n v="8"/>
    <n v="15"/>
    <n v="18"/>
    <n v="35"/>
    <n v="6"/>
  </r>
  <r>
    <x v="16"/>
    <x v="4"/>
    <x v="23"/>
    <x v="7"/>
    <x v="5"/>
    <n v="577869.30999999901"/>
    <n v="11"/>
    <n v="71"/>
    <n v="1"/>
    <n v="1"/>
    <n v="6"/>
    <n v="3"/>
    <n v="0"/>
  </r>
  <r>
    <x v="16"/>
    <x v="4"/>
    <x v="24"/>
    <x v="8"/>
    <x v="5"/>
    <n v="4231838.8400000297"/>
    <n v="30"/>
    <n v="409"/>
    <n v="1"/>
    <n v="1"/>
    <n v="9"/>
    <n v="14"/>
    <n v="5"/>
  </r>
  <r>
    <x v="16"/>
    <x v="4"/>
    <x v="25"/>
    <x v="9"/>
    <x v="6"/>
    <n v="3620703.9300000099"/>
    <n v="19"/>
    <n v="277"/>
    <n v="0"/>
    <n v="0"/>
    <n v="1"/>
    <n v="5"/>
    <n v="13"/>
  </r>
  <r>
    <x v="16"/>
    <x v="4"/>
    <x v="26"/>
    <x v="10"/>
    <x v="7"/>
    <n v="2770743.44"/>
    <n v="12"/>
    <n v="180"/>
    <n v="0"/>
    <n v="0"/>
    <n v="0"/>
    <n v="0"/>
    <n v="12"/>
  </r>
  <r>
    <x v="16"/>
    <x v="4"/>
    <x v="27"/>
    <x v="11"/>
    <x v="8"/>
    <n v="891726.20999999705"/>
    <n v="7"/>
    <n v="84"/>
    <n v="1"/>
    <n v="0"/>
    <n v="2"/>
    <n v="2"/>
    <n v="2"/>
  </r>
  <r>
    <x v="16"/>
    <x v="4"/>
    <x v="28"/>
    <x v="12"/>
    <x v="2"/>
    <n v="892927.6"/>
    <n v="9"/>
    <n v="90"/>
    <n v="1"/>
    <n v="0"/>
    <n v="2"/>
    <n v="5"/>
    <n v="1"/>
  </r>
  <r>
    <x v="16"/>
    <x v="4"/>
    <x v="29"/>
    <x v="13"/>
    <x v="9"/>
    <n v="5845244.0800000001"/>
    <n v="28"/>
    <n v="424"/>
    <n v="0"/>
    <n v="2"/>
    <n v="1"/>
    <n v="10"/>
    <n v="15"/>
  </r>
  <r>
    <x v="16"/>
    <x v="4"/>
    <x v="30"/>
    <x v="14"/>
    <x v="4"/>
    <n v="4167236.78000001"/>
    <n v="17"/>
    <n v="276"/>
    <n v="1"/>
    <n v="3"/>
    <n v="0"/>
    <n v="1"/>
    <n v="12"/>
  </r>
  <r>
    <x v="16"/>
    <x v="4"/>
    <x v="31"/>
    <x v="15"/>
    <x v="9"/>
    <n v="1238149.6499999999"/>
    <n v="9"/>
    <n v="119"/>
    <n v="1"/>
    <n v="0"/>
    <n v="0"/>
    <n v="1"/>
    <n v="7"/>
  </r>
  <r>
    <x v="16"/>
    <x v="4"/>
    <x v="32"/>
    <x v="16"/>
    <x v="10"/>
    <n v="2172915.77"/>
    <n v="10"/>
    <n v="149"/>
    <n v="0"/>
    <n v="0"/>
    <n v="0"/>
    <n v="0"/>
    <n v="10"/>
  </r>
  <r>
    <x v="16"/>
    <x v="4"/>
    <x v="33"/>
    <x v="17"/>
    <x v="0"/>
    <n v="362588.78"/>
    <n v="8"/>
    <n v="54"/>
    <n v="1"/>
    <n v="3"/>
    <n v="2"/>
    <n v="2"/>
    <n v="0"/>
  </r>
  <r>
    <x v="16"/>
    <x v="4"/>
    <x v="34"/>
    <x v="18"/>
    <x v="8"/>
    <n v="3963641.72"/>
    <n v="17"/>
    <n v="245"/>
    <n v="1"/>
    <n v="3"/>
    <n v="1"/>
    <n v="5"/>
    <n v="7"/>
  </r>
  <r>
    <x v="16"/>
    <x v="4"/>
    <x v="35"/>
    <x v="19"/>
    <x v="0"/>
    <n v="261999.29"/>
    <n v="2"/>
    <n v="15"/>
    <n v="0"/>
    <n v="0"/>
    <n v="0"/>
    <n v="2"/>
    <n v="0"/>
  </r>
  <r>
    <x v="16"/>
    <x v="4"/>
    <x v="36"/>
    <x v="20"/>
    <x v="6"/>
    <n v="653737.55000000098"/>
    <n v="7"/>
    <n v="60"/>
    <n v="0"/>
    <n v="0"/>
    <n v="0"/>
    <n v="3"/>
    <n v="4"/>
  </r>
  <r>
    <x v="16"/>
    <x v="4"/>
    <x v="37"/>
    <x v="21"/>
    <x v="3"/>
    <n v="2245869.9500000002"/>
    <n v="12"/>
    <n v="191"/>
    <n v="0"/>
    <n v="1"/>
    <n v="5"/>
    <n v="2"/>
    <n v="4"/>
  </r>
  <r>
    <x v="16"/>
    <x v="4"/>
    <x v="38"/>
    <x v="22"/>
    <x v="11"/>
    <n v="625613.85999999905"/>
    <n v="3"/>
    <n v="51"/>
    <n v="0"/>
    <n v="0"/>
    <n v="0"/>
    <n v="0"/>
    <n v="3"/>
  </r>
  <r>
    <x v="16"/>
    <x v="4"/>
    <x v="39"/>
    <x v="23"/>
    <x v="3"/>
    <n v="6817730.5699999901"/>
    <n v="27"/>
    <n v="415"/>
    <n v="6"/>
    <n v="0"/>
    <n v="6"/>
    <n v="9"/>
    <n v="6"/>
  </r>
  <r>
    <x v="16"/>
    <x v="4"/>
    <x v="40"/>
    <x v="24"/>
    <x v="0"/>
    <n v="255303.62000000101"/>
    <n v="5"/>
    <n v="42"/>
    <n v="0"/>
    <n v="4"/>
    <n v="1"/>
    <n v="0"/>
    <n v="0"/>
  </r>
  <r>
    <x v="16"/>
    <x v="4"/>
    <x v="41"/>
    <x v="25"/>
    <x v="10"/>
    <n v="839171.18"/>
    <n v="5"/>
    <n v="78"/>
    <n v="0"/>
    <n v="0"/>
    <n v="0"/>
    <n v="5"/>
    <n v="0"/>
  </r>
  <r>
    <x v="16"/>
    <x v="4"/>
    <x v="42"/>
    <x v="26"/>
    <x v="12"/>
    <n v="2594955.52"/>
    <n v="15"/>
    <n v="207"/>
    <n v="0"/>
    <n v="3"/>
    <n v="2"/>
    <n v="9"/>
    <n v="1"/>
  </r>
  <r>
    <x v="16"/>
    <x v="4"/>
    <x v="43"/>
    <x v="27"/>
    <x v="3"/>
    <n v="1032802.92"/>
    <n v="4"/>
    <n v="64"/>
    <n v="0"/>
    <n v="0"/>
    <n v="0"/>
    <n v="0"/>
    <n v="4"/>
  </r>
  <r>
    <x v="16"/>
    <x v="4"/>
    <x v="44"/>
    <x v="28"/>
    <x v="9"/>
    <n v="1424071.75"/>
    <n v="13"/>
    <n v="157"/>
    <n v="0"/>
    <n v="0"/>
    <n v="3"/>
    <n v="7"/>
    <n v="3"/>
  </r>
  <r>
    <x v="16"/>
    <x v="4"/>
    <x v="45"/>
    <x v="29"/>
    <x v="4"/>
    <n v="4787971.0000000102"/>
    <n v="18"/>
    <n v="286"/>
    <n v="0"/>
    <n v="7"/>
    <n v="4"/>
    <n v="5"/>
    <n v="2"/>
  </r>
  <r>
    <x v="16"/>
    <x v="4"/>
    <x v="46"/>
    <x v="30"/>
    <x v="13"/>
    <n v="2504512.39"/>
    <n v="10"/>
    <n v="140"/>
    <n v="0"/>
    <n v="1"/>
    <n v="0"/>
    <n v="8"/>
    <n v="1"/>
  </r>
  <r>
    <x v="16"/>
    <x v="4"/>
    <x v="47"/>
    <x v="31"/>
    <x v="14"/>
    <n v="3969226.56"/>
    <n v="24"/>
    <n v="326"/>
    <n v="1"/>
    <n v="0"/>
    <n v="7"/>
    <n v="12"/>
    <n v="4"/>
  </r>
  <r>
    <x v="16"/>
    <x v="4"/>
    <x v="48"/>
    <x v="32"/>
    <x v="11"/>
    <n v="633912.6"/>
    <n v="4"/>
    <n v="57"/>
    <n v="0"/>
    <n v="0"/>
    <n v="0"/>
    <n v="0"/>
    <n v="4"/>
  </r>
  <r>
    <x v="16"/>
    <x v="4"/>
    <x v="49"/>
    <x v="33"/>
    <x v="9"/>
    <n v="253204.38"/>
    <n v="2"/>
    <n v="23"/>
    <n v="0"/>
    <n v="0"/>
    <n v="0"/>
    <n v="0"/>
    <n v="2"/>
  </r>
  <r>
    <x v="16"/>
    <x v="4"/>
    <x v="50"/>
    <x v="34"/>
    <x v="10"/>
    <n v="4548146.6199999899"/>
    <n v="22"/>
    <n v="313"/>
    <n v="1"/>
    <n v="0"/>
    <n v="2"/>
    <n v="4"/>
    <n v="15"/>
  </r>
  <r>
    <x v="16"/>
    <x v="4"/>
    <x v="51"/>
    <x v="35"/>
    <x v="3"/>
    <n v="3169097.9200000102"/>
    <n v="12"/>
    <n v="165"/>
    <n v="2"/>
    <n v="0"/>
    <n v="0"/>
    <n v="0"/>
    <n v="10"/>
  </r>
  <r>
    <x v="16"/>
    <x v="4"/>
    <x v="52"/>
    <x v="36"/>
    <x v="5"/>
    <n v="862947.89000000095"/>
    <n v="7"/>
    <n v="73"/>
    <n v="5"/>
    <n v="1"/>
    <n v="1"/>
    <n v="0"/>
    <n v="0"/>
  </r>
  <r>
    <x v="16"/>
    <x v="4"/>
    <x v="53"/>
    <x v="37"/>
    <x v="10"/>
    <n v="642270.55000000005"/>
    <n v="5"/>
    <n v="58"/>
    <n v="0"/>
    <n v="0"/>
    <n v="0"/>
    <n v="2"/>
    <n v="3"/>
  </r>
  <r>
    <x v="16"/>
    <x v="4"/>
    <x v="54"/>
    <x v="38"/>
    <x v="11"/>
    <n v="5617981.4299999904"/>
    <n v="26"/>
    <n v="383"/>
    <n v="0"/>
    <n v="1"/>
    <n v="1"/>
    <n v="4"/>
    <n v="20"/>
  </r>
  <r>
    <x v="16"/>
    <x v="4"/>
    <x v="55"/>
    <x v="39"/>
    <x v="10"/>
    <n v="647548.03999999899"/>
    <n v="7"/>
    <n v="89"/>
    <n v="0"/>
    <n v="0"/>
    <n v="0"/>
    <n v="3"/>
    <n v="4"/>
  </r>
  <r>
    <x v="16"/>
    <x v="4"/>
    <x v="56"/>
    <x v="40"/>
    <x v="0"/>
    <n v="1006319.55"/>
    <n v="13"/>
    <n v="117"/>
    <n v="11"/>
    <n v="2"/>
    <n v="0"/>
    <n v="0"/>
    <n v="0"/>
  </r>
  <r>
    <x v="16"/>
    <x v="4"/>
    <x v="57"/>
    <x v="41"/>
    <x v="8"/>
    <n v="653077.12"/>
    <n v="15"/>
    <n v="88"/>
    <n v="0"/>
    <n v="7"/>
    <n v="2"/>
    <n v="5"/>
    <n v="1"/>
  </r>
  <r>
    <x v="16"/>
    <x v="4"/>
    <x v="58"/>
    <x v="42"/>
    <x v="14"/>
    <n v="1317616.82"/>
    <n v="10"/>
    <n v="121"/>
    <n v="0"/>
    <n v="0"/>
    <n v="0"/>
    <n v="4"/>
    <n v="6"/>
  </r>
  <r>
    <x v="16"/>
    <x v="4"/>
    <x v="59"/>
    <x v="43"/>
    <x v="9"/>
    <n v="1692326.14"/>
    <n v="9"/>
    <n v="129"/>
    <n v="0"/>
    <n v="0"/>
    <n v="0"/>
    <n v="1"/>
    <n v="8"/>
  </r>
  <r>
    <x v="16"/>
    <x v="4"/>
    <x v="60"/>
    <x v="44"/>
    <x v="3"/>
    <n v="421861.76"/>
    <n v="5"/>
    <n v="56"/>
    <n v="0"/>
    <n v="0"/>
    <n v="3"/>
    <n v="0"/>
    <n v="2"/>
  </r>
  <r>
    <x v="16"/>
    <x v="4"/>
    <x v="61"/>
    <x v="45"/>
    <x v="14"/>
    <n v="340132.63000000099"/>
    <n v="2"/>
    <n v="27"/>
    <n v="0"/>
    <n v="0"/>
    <n v="0"/>
    <n v="2"/>
    <n v="0"/>
  </r>
  <r>
    <x v="16"/>
    <x v="4"/>
    <x v="62"/>
    <x v="46"/>
    <x v="10"/>
    <n v="977655.299999999"/>
    <n v="9"/>
    <n v="115"/>
    <n v="0"/>
    <n v="0"/>
    <n v="1"/>
    <n v="1"/>
    <n v="7"/>
  </r>
  <r>
    <x v="16"/>
    <x v="4"/>
    <x v="63"/>
    <x v="47"/>
    <x v="15"/>
    <n v="1895048.77999999"/>
    <n v="13"/>
    <n v="166"/>
    <n v="2"/>
    <n v="1"/>
    <n v="4"/>
    <n v="5"/>
    <n v="1"/>
  </r>
  <r>
    <x v="16"/>
    <x v="4"/>
    <x v="64"/>
    <x v="48"/>
    <x v="9"/>
    <n v="2211553.67"/>
    <n v="11"/>
    <n v="151"/>
    <n v="0"/>
    <n v="0"/>
    <n v="0"/>
    <n v="2"/>
    <n v="9"/>
  </r>
  <r>
    <x v="16"/>
    <x v="4"/>
    <x v="65"/>
    <x v="49"/>
    <x v="11"/>
    <n v="8803135.72000001"/>
    <n v="34"/>
    <n v="488"/>
    <n v="1"/>
    <n v="2"/>
    <n v="9"/>
    <n v="14"/>
    <n v="8"/>
  </r>
  <r>
    <x v="16"/>
    <x v="4"/>
    <x v="66"/>
    <x v="50"/>
    <x v="9"/>
    <n v="2879833.97"/>
    <n v="21"/>
    <n v="252"/>
    <n v="1"/>
    <n v="0"/>
    <n v="3"/>
    <n v="10"/>
    <n v="7"/>
  </r>
  <r>
    <x v="16"/>
    <x v="4"/>
    <x v="67"/>
    <x v="51"/>
    <x v="0"/>
    <n v="2244346.49000001"/>
    <n v="14"/>
    <n v="165"/>
    <n v="0"/>
    <n v="2"/>
    <n v="6"/>
    <n v="6"/>
    <n v="0"/>
  </r>
  <r>
    <x v="16"/>
    <x v="4"/>
    <x v="68"/>
    <x v="52"/>
    <x v="3"/>
    <n v="2326116.9100000099"/>
    <n v="10"/>
    <n v="148"/>
    <n v="0"/>
    <n v="1"/>
    <n v="0"/>
    <n v="3"/>
    <n v="6"/>
  </r>
  <r>
    <x v="16"/>
    <x v="4"/>
    <x v="69"/>
    <x v="53"/>
    <x v="9"/>
    <n v="2302483.1"/>
    <n v="18"/>
    <n v="235"/>
    <n v="1"/>
    <n v="2"/>
    <n v="3"/>
    <n v="3"/>
    <n v="9"/>
  </r>
  <r>
    <x v="16"/>
    <x v="4"/>
    <x v="70"/>
    <x v="54"/>
    <x v="0"/>
    <n v="1968696.50000001"/>
    <n v="12"/>
    <n v="163"/>
    <n v="2"/>
    <n v="1"/>
    <n v="4"/>
    <n v="5"/>
    <n v="0"/>
  </r>
  <r>
    <x v="16"/>
    <x v="4"/>
    <x v="71"/>
    <x v="55"/>
    <x v="0"/>
    <n v="180552.85"/>
    <n v="3"/>
    <n v="19"/>
    <n v="0"/>
    <n v="0"/>
    <n v="0"/>
    <n v="0"/>
    <n v="3"/>
  </r>
  <r>
    <x v="16"/>
    <x v="4"/>
    <x v="72"/>
    <x v="56"/>
    <x v="9"/>
    <n v="1968885.5900000101"/>
    <n v="15"/>
    <n v="228"/>
    <n v="0"/>
    <n v="1"/>
    <n v="2"/>
    <n v="12"/>
    <n v="0"/>
  </r>
  <r>
    <x v="16"/>
    <x v="4"/>
    <x v="73"/>
    <x v="57"/>
    <x v="4"/>
    <n v="639887.85"/>
    <n v="4"/>
    <n v="58"/>
    <n v="0"/>
    <n v="1"/>
    <n v="0"/>
    <n v="1"/>
    <n v="2"/>
  </r>
  <r>
    <x v="16"/>
    <x v="4"/>
    <x v="74"/>
    <x v="58"/>
    <x v="0"/>
    <n v="786299.02999999898"/>
    <n v="12"/>
    <n v="111"/>
    <n v="1"/>
    <n v="2"/>
    <n v="1"/>
    <n v="8"/>
    <n v="0"/>
  </r>
  <r>
    <x v="16"/>
    <x v="4"/>
    <x v="75"/>
    <x v="59"/>
    <x v="9"/>
    <n v="662090.93999999994"/>
    <n v="5"/>
    <n v="60"/>
    <n v="0"/>
    <n v="0"/>
    <n v="0"/>
    <n v="1"/>
    <n v="4"/>
  </r>
  <r>
    <x v="16"/>
    <x v="4"/>
    <x v="76"/>
    <x v="60"/>
    <x v="10"/>
    <n v="2410426.3500000099"/>
    <n v="15"/>
    <n v="207"/>
    <n v="0"/>
    <n v="0"/>
    <n v="1"/>
    <n v="0"/>
    <n v="14"/>
  </r>
  <r>
    <x v="16"/>
    <x v="4"/>
    <x v="77"/>
    <x v="61"/>
    <x v="3"/>
    <n v="9428785.1799999792"/>
    <n v="42"/>
    <n v="668"/>
    <n v="3"/>
    <n v="4"/>
    <n v="13"/>
    <n v="22"/>
    <n v="0"/>
  </r>
  <r>
    <x v="16"/>
    <x v="4"/>
    <x v="78"/>
    <x v="62"/>
    <x v="11"/>
    <n v="1525076.4"/>
    <n v="11"/>
    <n v="154"/>
    <n v="0"/>
    <n v="1"/>
    <n v="6"/>
    <n v="1"/>
    <n v="3"/>
  </r>
  <r>
    <x v="16"/>
    <x v="4"/>
    <x v="79"/>
    <x v="63"/>
    <x v="2"/>
    <n v="456063.539999998"/>
    <n v="6"/>
    <n v="58"/>
    <n v="0"/>
    <n v="1"/>
    <n v="0"/>
    <n v="5"/>
    <n v="0"/>
  </r>
  <r>
    <x v="16"/>
    <x v="4"/>
    <x v="80"/>
    <x v="64"/>
    <x v="11"/>
    <n v="2495408.58"/>
    <n v="12"/>
    <n v="179"/>
    <n v="0"/>
    <n v="1"/>
    <n v="0"/>
    <n v="0"/>
    <n v="11"/>
  </r>
  <r>
    <x v="16"/>
    <x v="4"/>
    <x v="81"/>
    <x v="65"/>
    <x v="6"/>
    <n v="4295078.7699999996"/>
    <n v="19"/>
    <n v="274"/>
    <n v="0"/>
    <n v="1"/>
    <n v="2"/>
    <n v="5"/>
    <n v="11"/>
  </r>
  <r>
    <x v="17"/>
    <x v="4"/>
    <x v="0"/>
    <x v="0"/>
    <x v="0"/>
    <n v="1514826.68"/>
    <n v="12"/>
    <n v="134"/>
    <n v="3"/>
    <n v="2"/>
    <n v="3"/>
    <n v="4"/>
    <n v="0"/>
  </r>
  <r>
    <x v="17"/>
    <x v="4"/>
    <x v="1"/>
    <x v="1"/>
    <x v="1"/>
    <n v="4046609.4199999799"/>
    <n v="11"/>
    <n v="157"/>
    <n v="3"/>
    <n v="7"/>
    <n v="1"/>
    <n v="0"/>
    <n v="0"/>
  </r>
  <r>
    <x v="17"/>
    <x v="4"/>
    <x v="2"/>
    <x v="1"/>
    <x v="1"/>
    <n v="1081337.58"/>
    <n v="7"/>
    <n v="112"/>
    <n v="2"/>
    <n v="5"/>
    <n v="0"/>
    <n v="0"/>
    <n v="0"/>
  </r>
  <r>
    <x v="17"/>
    <x v="4"/>
    <x v="3"/>
    <x v="1"/>
    <x v="1"/>
    <n v="2778356.17"/>
    <n v="15"/>
    <n v="214"/>
    <n v="1"/>
    <n v="3"/>
    <n v="4"/>
    <n v="3"/>
    <n v="4"/>
  </r>
  <r>
    <x v="17"/>
    <x v="4"/>
    <x v="4"/>
    <x v="1"/>
    <x v="1"/>
    <n v="5533088.6300000204"/>
    <n v="13"/>
    <n v="212"/>
    <n v="2"/>
    <n v="0"/>
    <n v="3"/>
    <n v="2"/>
    <n v="6"/>
  </r>
  <r>
    <x v="17"/>
    <x v="4"/>
    <x v="5"/>
    <x v="1"/>
    <x v="1"/>
    <n v="2922763.1699999901"/>
    <n v="16"/>
    <n v="213"/>
    <n v="0"/>
    <n v="11"/>
    <n v="5"/>
    <n v="0"/>
    <n v="0"/>
  </r>
  <r>
    <x v="17"/>
    <x v="4"/>
    <x v="6"/>
    <x v="1"/>
    <x v="1"/>
    <n v="7144554.8899999904"/>
    <n v="21"/>
    <n v="308"/>
    <n v="6"/>
    <n v="7"/>
    <n v="5"/>
    <n v="2"/>
    <n v="1"/>
  </r>
  <r>
    <x v="17"/>
    <x v="4"/>
    <x v="7"/>
    <x v="1"/>
    <x v="1"/>
    <n v="5034302.7099999897"/>
    <n v="15"/>
    <n v="220"/>
    <n v="3"/>
    <n v="3"/>
    <n v="8"/>
    <n v="1"/>
    <n v="0"/>
  </r>
  <r>
    <x v="17"/>
    <x v="4"/>
    <x v="8"/>
    <x v="1"/>
    <x v="1"/>
    <n v="5946440.1900000097"/>
    <n v="12"/>
    <n v="203"/>
    <n v="0"/>
    <n v="0"/>
    <n v="0"/>
    <n v="2"/>
    <n v="10"/>
  </r>
  <r>
    <x v="17"/>
    <x v="4"/>
    <x v="9"/>
    <x v="1"/>
    <x v="1"/>
    <n v="5166985.5700000096"/>
    <n v="12"/>
    <n v="171"/>
    <n v="0"/>
    <n v="0"/>
    <n v="1"/>
    <n v="5"/>
    <n v="6"/>
  </r>
  <r>
    <x v="17"/>
    <x v="4"/>
    <x v="10"/>
    <x v="1"/>
    <x v="1"/>
    <n v="5208602.8200000301"/>
    <n v="17"/>
    <n v="256"/>
    <n v="0"/>
    <n v="0"/>
    <n v="2"/>
    <n v="10"/>
    <n v="5"/>
  </r>
  <r>
    <x v="17"/>
    <x v="4"/>
    <x v="11"/>
    <x v="1"/>
    <x v="1"/>
    <n v="1353132.14"/>
    <n v="6"/>
    <n v="69"/>
    <n v="3"/>
    <n v="2"/>
    <n v="1"/>
    <n v="0"/>
    <n v="0"/>
  </r>
  <r>
    <x v="17"/>
    <x v="4"/>
    <x v="12"/>
    <x v="1"/>
    <x v="1"/>
    <n v="6877471.2299999902"/>
    <n v="18"/>
    <n v="254"/>
    <n v="0"/>
    <n v="0"/>
    <n v="0"/>
    <n v="6"/>
    <n v="12"/>
  </r>
  <r>
    <x v="17"/>
    <x v="4"/>
    <x v="85"/>
    <x v="1"/>
    <x v="1"/>
    <n v="3650774.05"/>
    <n v="11"/>
    <n v="180"/>
    <n v="0"/>
    <n v="1"/>
    <n v="2"/>
    <n v="0"/>
    <n v="8"/>
  </r>
  <r>
    <x v="17"/>
    <x v="4"/>
    <x v="13"/>
    <x v="1"/>
    <x v="1"/>
    <n v="472583.83000000101"/>
    <n v="2"/>
    <n v="27"/>
    <n v="0"/>
    <n v="1"/>
    <n v="0"/>
    <n v="1"/>
    <n v="0"/>
  </r>
  <r>
    <x v="17"/>
    <x v="4"/>
    <x v="82"/>
    <x v="1"/>
    <x v="1"/>
    <n v="1671753.55"/>
    <n v="10"/>
    <n v="134"/>
    <n v="0"/>
    <n v="4"/>
    <n v="3"/>
    <n v="1"/>
    <n v="2"/>
  </r>
  <r>
    <x v="17"/>
    <x v="4"/>
    <x v="14"/>
    <x v="1"/>
    <x v="1"/>
    <n v="2327062.61"/>
    <n v="11"/>
    <n v="133"/>
    <n v="2"/>
    <n v="8"/>
    <n v="1"/>
    <n v="0"/>
    <n v="0"/>
  </r>
  <r>
    <x v="17"/>
    <x v="4"/>
    <x v="15"/>
    <x v="1"/>
    <x v="1"/>
    <n v="248272.82"/>
    <n v="2"/>
    <n v="18"/>
    <n v="0"/>
    <n v="0"/>
    <n v="1"/>
    <n v="1"/>
    <n v="0"/>
  </r>
  <r>
    <x v="17"/>
    <x v="4"/>
    <x v="83"/>
    <x v="1"/>
    <x v="1"/>
    <n v="1871821.29"/>
    <n v="7"/>
    <n v="84"/>
    <n v="1"/>
    <n v="0"/>
    <n v="1"/>
    <n v="5"/>
    <n v="0"/>
  </r>
  <r>
    <x v="17"/>
    <x v="4"/>
    <x v="16"/>
    <x v="1"/>
    <x v="1"/>
    <n v="4269898.5600000201"/>
    <n v="18"/>
    <n v="237"/>
    <n v="1"/>
    <n v="3"/>
    <n v="6"/>
    <n v="1"/>
    <n v="7"/>
  </r>
  <r>
    <x v="17"/>
    <x v="4"/>
    <x v="17"/>
    <x v="1"/>
    <x v="1"/>
    <n v="2771072.46"/>
    <n v="10"/>
    <n v="142"/>
    <n v="0"/>
    <n v="1"/>
    <n v="1"/>
    <n v="3"/>
    <n v="5"/>
  </r>
  <r>
    <x v="17"/>
    <x v="4"/>
    <x v="18"/>
    <x v="2"/>
    <x v="2"/>
    <n v="505035.71000000101"/>
    <n v="8"/>
    <n v="72"/>
    <n v="0"/>
    <n v="0"/>
    <n v="2"/>
    <n v="6"/>
    <n v="0"/>
  </r>
  <r>
    <x v="17"/>
    <x v="4"/>
    <x v="19"/>
    <x v="3"/>
    <x v="3"/>
    <n v="493468.13"/>
    <n v="3"/>
    <n v="45"/>
    <n v="0"/>
    <n v="0"/>
    <n v="0"/>
    <n v="3"/>
    <n v="0"/>
  </r>
  <r>
    <x v="17"/>
    <x v="4"/>
    <x v="20"/>
    <x v="4"/>
    <x v="4"/>
    <n v="480101.70999999897"/>
    <n v="3"/>
    <n v="36"/>
    <n v="0"/>
    <n v="0"/>
    <n v="0"/>
    <n v="3"/>
    <n v="0"/>
  </r>
  <r>
    <x v="17"/>
    <x v="4"/>
    <x v="21"/>
    <x v="5"/>
    <x v="5"/>
    <n v="984585.25000000198"/>
    <n v="10"/>
    <n v="111"/>
    <n v="1"/>
    <n v="0"/>
    <n v="8"/>
    <n v="1"/>
    <n v="0"/>
  </r>
  <r>
    <x v="17"/>
    <x v="4"/>
    <x v="22"/>
    <x v="6"/>
    <x v="0"/>
    <n v="30214.51"/>
    <n v="1"/>
    <n v="2"/>
    <n v="0"/>
    <n v="0"/>
    <n v="0"/>
    <n v="1"/>
    <n v="0"/>
  </r>
  <r>
    <x v="17"/>
    <x v="4"/>
    <x v="84"/>
    <x v="66"/>
    <x v="0"/>
    <n v="19153223.899999999"/>
    <n v="83"/>
    <n v="1329"/>
    <n v="8"/>
    <n v="15"/>
    <n v="18"/>
    <n v="36"/>
    <n v="6"/>
  </r>
  <r>
    <x v="17"/>
    <x v="4"/>
    <x v="23"/>
    <x v="7"/>
    <x v="5"/>
    <n v="566866.39000000095"/>
    <n v="11"/>
    <n v="71"/>
    <n v="1"/>
    <n v="1"/>
    <n v="6"/>
    <n v="3"/>
    <n v="0"/>
  </r>
  <r>
    <x v="17"/>
    <x v="4"/>
    <x v="24"/>
    <x v="8"/>
    <x v="5"/>
    <n v="4577138.9300000202"/>
    <n v="30"/>
    <n v="409"/>
    <n v="1"/>
    <n v="1"/>
    <n v="9"/>
    <n v="14"/>
    <n v="5"/>
  </r>
  <r>
    <x v="17"/>
    <x v="4"/>
    <x v="25"/>
    <x v="9"/>
    <x v="6"/>
    <n v="3972117.4100000099"/>
    <n v="19"/>
    <n v="277"/>
    <n v="0"/>
    <n v="0"/>
    <n v="1"/>
    <n v="5"/>
    <n v="13"/>
  </r>
  <r>
    <x v="17"/>
    <x v="4"/>
    <x v="26"/>
    <x v="10"/>
    <x v="7"/>
    <n v="2853587.22"/>
    <n v="11"/>
    <n v="162"/>
    <n v="0"/>
    <n v="0"/>
    <n v="0"/>
    <n v="0"/>
    <n v="11"/>
  </r>
  <r>
    <x v="17"/>
    <x v="4"/>
    <x v="27"/>
    <x v="11"/>
    <x v="8"/>
    <n v="890338.92999999598"/>
    <n v="7"/>
    <n v="84"/>
    <n v="1"/>
    <n v="0"/>
    <n v="2"/>
    <n v="2"/>
    <n v="2"/>
  </r>
  <r>
    <x v="17"/>
    <x v="4"/>
    <x v="28"/>
    <x v="12"/>
    <x v="2"/>
    <n v="928359.15999999701"/>
    <n v="9"/>
    <n v="90"/>
    <n v="1"/>
    <n v="0"/>
    <n v="2"/>
    <n v="5"/>
    <n v="1"/>
  </r>
  <r>
    <x v="17"/>
    <x v="4"/>
    <x v="29"/>
    <x v="13"/>
    <x v="9"/>
    <n v="6501899.2299999902"/>
    <n v="28"/>
    <n v="424"/>
    <n v="0"/>
    <n v="2"/>
    <n v="1"/>
    <n v="10"/>
    <n v="15"/>
  </r>
  <r>
    <x v="17"/>
    <x v="4"/>
    <x v="30"/>
    <x v="14"/>
    <x v="4"/>
    <n v="4716883.8400000101"/>
    <n v="17"/>
    <n v="276"/>
    <n v="1"/>
    <n v="3"/>
    <n v="0"/>
    <n v="1"/>
    <n v="12"/>
  </r>
  <r>
    <x v="17"/>
    <x v="4"/>
    <x v="31"/>
    <x v="15"/>
    <x v="9"/>
    <n v="1304040.47"/>
    <n v="9"/>
    <n v="119"/>
    <n v="1"/>
    <n v="0"/>
    <n v="0"/>
    <n v="1"/>
    <n v="7"/>
  </r>
  <r>
    <x v="17"/>
    <x v="4"/>
    <x v="32"/>
    <x v="16"/>
    <x v="10"/>
    <n v="2401706.54999999"/>
    <n v="10"/>
    <n v="149"/>
    <n v="0"/>
    <n v="0"/>
    <n v="0"/>
    <n v="0"/>
    <n v="10"/>
  </r>
  <r>
    <x v="17"/>
    <x v="4"/>
    <x v="33"/>
    <x v="17"/>
    <x v="0"/>
    <n v="620010.14999999898"/>
    <n v="9"/>
    <n v="69"/>
    <n v="1"/>
    <n v="3"/>
    <n v="2"/>
    <n v="3"/>
    <n v="0"/>
  </r>
  <r>
    <x v="17"/>
    <x v="4"/>
    <x v="34"/>
    <x v="18"/>
    <x v="8"/>
    <n v="4043757.48999999"/>
    <n v="17"/>
    <n v="245"/>
    <n v="1"/>
    <n v="3"/>
    <n v="1"/>
    <n v="5"/>
    <n v="7"/>
  </r>
  <r>
    <x v="17"/>
    <x v="4"/>
    <x v="36"/>
    <x v="20"/>
    <x v="6"/>
    <n v="684045.84"/>
    <n v="7"/>
    <n v="60"/>
    <n v="0"/>
    <n v="0"/>
    <n v="0"/>
    <n v="3"/>
    <n v="4"/>
  </r>
  <r>
    <x v="17"/>
    <x v="4"/>
    <x v="37"/>
    <x v="21"/>
    <x v="3"/>
    <n v="2299951.7699999898"/>
    <n v="12"/>
    <n v="191"/>
    <n v="0"/>
    <n v="1"/>
    <n v="5"/>
    <n v="2"/>
    <n v="4"/>
  </r>
  <r>
    <x v="17"/>
    <x v="4"/>
    <x v="38"/>
    <x v="22"/>
    <x v="11"/>
    <n v="646937.57999999798"/>
    <n v="3"/>
    <n v="51"/>
    <n v="0"/>
    <n v="0"/>
    <n v="0"/>
    <n v="0"/>
    <n v="3"/>
  </r>
  <r>
    <x v="17"/>
    <x v="4"/>
    <x v="39"/>
    <x v="23"/>
    <x v="3"/>
    <n v="7414707.3600000301"/>
    <n v="27"/>
    <n v="415"/>
    <n v="6"/>
    <n v="0"/>
    <n v="6"/>
    <n v="9"/>
    <n v="6"/>
  </r>
  <r>
    <x v="17"/>
    <x v="4"/>
    <x v="40"/>
    <x v="24"/>
    <x v="0"/>
    <n v="198626.53"/>
    <n v="5"/>
    <n v="42"/>
    <n v="0"/>
    <n v="4"/>
    <n v="1"/>
    <n v="0"/>
    <n v="0"/>
  </r>
  <r>
    <x v="17"/>
    <x v="4"/>
    <x v="41"/>
    <x v="25"/>
    <x v="10"/>
    <n v="900087.59000000195"/>
    <n v="5"/>
    <n v="78"/>
    <n v="0"/>
    <n v="0"/>
    <n v="0"/>
    <n v="5"/>
    <n v="0"/>
  </r>
  <r>
    <x v="17"/>
    <x v="4"/>
    <x v="42"/>
    <x v="26"/>
    <x v="12"/>
    <n v="2724086.9800000102"/>
    <n v="15"/>
    <n v="207"/>
    <n v="0"/>
    <n v="3"/>
    <n v="2"/>
    <n v="9"/>
    <n v="1"/>
  </r>
  <r>
    <x v="17"/>
    <x v="4"/>
    <x v="43"/>
    <x v="27"/>
    <x v="3"/>
    <n v="1107384.33"/>
    <n v="4"/>
    <n v="64"/>
    <n v="0"/>
    <n v="0"/>
    <n v="0"/>
    <n v="0"/>
    <n v="4"/>
  </r>
  <r>
    <x v="17"/>
    <x v="4"/>
    <x v="44"/>
    <x v="28"/>
    <x v="9"/>
    <n v="1612464.8999999899"/>
    <n v="11"/>
    <n v="147"/>
    <n v="0"/>
    <n v="0"/>
    <n v="2"/>
    <n v="6"/>
    <n v="3"/>
  </r>
  <r>
    <x v="17"/>
    <x v="4"/>
    <x v="45"/>
    <x v="29"/>
    <x v="4"/>
    <n v="5069628.0900000101"/>
    <n v="18"/>
    <n v="280"/>
    <n v="0"/>
    <n v="7"/>
    <n v="4"/>
    <n v="5"/>
    <n v="2"/>
  </r>
  <r>
    <x v="17"/>
    <x v="4"/>
    <x v="46"/>
    <x v="30"/>
    <x v="13"/>
    <n v="2704342.62"/>
    <n v="9"/>
    <n v="134"/>
    <n v="0"/>
    <n v="1"/>
    <n v="0"/>
    <n v="7"/>
    <n v="1"/>
  </r>
  <r>
    <x v="17"/>
    <x v="4"/>
    <x v="47"/>
    <x v="31"/>
    <x v="14"/>
    <n v="4241615.3500000201"/>
    <n v="24"/>
    <n v="326"/>
    <n v="1"/>
    <n v="0"/>
    <n v="7"/>
    <n v="12"/>
    <n v="4"/>
  </r>
  <r>
    <x v="17"/>
    <x v="4"/>
    <x v="48"/>
    <x v="32"/>
    <x v="11"/>
    <n v="784767.33"/>
    <n v="4"/>
    <n v="57"/>
    <n v="0"/>
    <n v="0"/>
    <n v="0"/>
    <n v="0"/>
    <n v="4"/>
  </r>
  <r>
    <x v="17"/>
    <x v="4"/>
    <x v="49"/>
    <x v="33"/>
    <x v="9"/>
    <n v="238685.950000001"/>
    <n v="2"/>
    <n v="23"/>
    <n v="0"/>
    <n v="0"/>
    <n v="0"/>
    <n v="0"/>
    <n v="2"/>
  </r>
  <r>
    <x v="17"/>
    <x v="4"/>
    <x v="50"/>
    <x v="34"/>
    <x v="10"/>
    <n v="4936830.5699999901"/>
    <n v="22"/>
    <n v="313"/>
    <n v="1"/>
    <n v="0"/>
    <n v="2"/>
    <n v="4"/>
    <n v="15"/>
  </r>
  <r>
    <x v="17"/>
    <x v="4"/>
    <x v="51"/>
    <x v="35"/>
    <x v="3"/>
    <n v="3349042.0699999901"/>
    <n v="12"/>
    <n v="165"/>
    <n v="2"/>
    <n v="0"/>
    <n v="0"/>
    <n v="0"/>
    <n v="10"/>
  </r>
  <r>
    <x v="17"/>
    <x v="4"/>
    <x v="52"/>
    <x v="36"/>
    <x v="5"/>
    <n v="749713.29000000097"/>
    <n v="7"/>
    <n v="73"/>
    <n v="5"/>
    <n v="1"/>
    <n v="1"/>
    <n v="0"/>
    <n v="0"/>
  </r>
  <r>
    <x v="17"/>
    <x v="4"/>
    <x v="53"/>
    <x v="37"/>
    <x v="10"/>
    <n v="698699.52999999805"/>
    <n v="5"/>
    <n v="58"/>
    <n v="0"/>
    <n v="0"/>
    <n v="0"/>
    <n v="2"/>
    <n v="3"/>
  </r>
  <r>
    <x v="17"/>
    <x v="4"/>
    <x v="54"/>
    <x v="38"/>
    <x v="11"/>
    <n v="6464519.1300000297"/>
    <n v="26"/>
    <n v="383"/>
    <n v="0"/>
    <n v="1"/>
    <n v="1"/>
    <n v="4"/>
    <n v="20"/>
  </r>
  <r>
    <x v="17"/>
    <x v="4"/>
    <x v="55"/>
    <x v="39"/>
    <x v="10"/>
    <n v="675638.349999998"/>
    <n v="7"/>
    <n v="89"/>
    <n v="0"/>
    <n v="0"/>
    <n v="0"/>
    <n v="3"/>
    <n v="4"/>
  </r>
  <r>
    <x v="17"/>
    <x v="4"/>
    <x v="56"/>
    <x v="40"/>
    <x v="0"/>
    <n v="1082120.78"/>
    <n v="13"/>
    <n v="117"/>
    <n v="11"/>
    <n v="2"/>
    <n v="0"/>
    <n v="0"/>
    <n v="0"/>
  </r>
  <r>
    <x v="17"/>
    <x v="4"/>
    <x v="57"/>
    <x v="41"/>
    <x v="8"/>
    <n v="650221.52999999898"/>
    <n v="15"/>
    <n v="88"/>
    <n v="0"/>
    <n v="7"/>
    <n v="2"/>
    <n v="5"/>
    <n v="1"/>
  </r>
  <r>
    <x v="17"/>
    <x v="4"/>
    <x v="58"/>
    <x v="42"/>
    <x v="14"/>
    <n v="1394603.82"/>
    <n v="10"/>
    <n v="121"/>
    <n v="0"/>
    <n v="0"/>
    <n v="0"/>
    <n v="4"/>
    <n v="6"/>
  </r>
  <r>
    <x v="17"/>
    <x v="4"/>
    <x v="59"/>
    <x v="43"/>
    <x v="9"/>
    <n v="1871014.52"/>
    <n v="9"/>
    <n v="138"/>
    <n v="0"/>
    <n v="0"/>
    <n v="0"/>
    <n v="1"/>
    <n v="8"/>
  </r>
  <r>
    <x v="17"/>
    <x v="4"/>
    <x v="60"/>
    <x v="44"/>
    <x v="3"/>
    <n v="386113.72999999899"/>
    <n v="5"/>
    <n v="56"/>
    <n v="0"/>
    <n v="0"/>
    <n v="3"/>
    <n v="0"/>
    <n v="2"/>
  </r>
  <r>
    <x v="17"/>
    <x v="4"/>
    <x v="61"/>
    <x v="45"/>
    <x v="14"/>
    <n v="395687.02"/>
    <n v="2"/>
    <n v="27"/>
    <n v="0"/>
    <n v="0"/>
    <n v="0"/>
    <n v="2"/>
    <n v="0"/>
  </r>
  <r>
    <x v="17"/>
    <x v="4"/>
    <x v="62"/>
    <x v="46"/>
    <x v="10"/>
    <n v="883061.15000000095"/>
    <n v="8"/>
    <n v="108"/>
    <n v="0"/>
    <n v="0"/>
    <n v="0"/>
    <n v="1"/>
    <n v="7"/>
  </r>
  <r>
    <x v="17"/>
    <x v="4"/>
    <x v="63"/>
    <x v="47"/>
    <x v="15"/>
    <n v="2076044.5699999901"/>
    <n v="13"/>
    <n v="166"/>
    <n v="2"/>
    <n v="1"/>
    <n v="4"/>
    <n v="5"/>
    <n v="1"/>
  </r>
  <r>
    <x v="17"/>
    <x v="4"/>
    <x v="64"/>
    <x v="48"/>
    <x v="9"/>
    <n v="2369728.2400000002"/>
    <n v="11"/>
    <n v="151"/>
    <n v="0"/>
    <n v="0"/>
    <n v="0"/>
    <n v="2"/>
    <n v="9"/>
  </r>
  <r>
    <x v="17"/>
    <x v="4"/>
    <x v="65"/>
    <x v="49"/>
    <x v="11"/>
    <n v="9559810.8399999905"/>
    <n v="34"/>
    <n v="479"/>
    <n v="1"/>
    <n v="2"/>
    <n v="9"/>
    <n v="14"/>
    <n v="8"/>
  </r>
  <r>
    <x v="17"/>
    <x v="4"/>
    <x v="66"/>
    <x v="50"/>
    <x v="9"/>
    <n v="2512850.9500000002"/>
    <n v="21"/>
    <n v="252"/>
    <n v="1"/>
    <n v="0"/>
    <n v="3"/>
    <n v="10"/>
    <n v="7"/>
  </r>
  <r>
    <x v="17"/>
    <x v="4"/>
    <x v="67"/>
    <x v="51"/>
    <x v="0"/>
    <n v="2486964.61"/>
    <n v="14"/>
    <n v="165"/>
    <n v="0"/>
    <n v="2"/>
    <n v="6"/>
    <n v="6"/>
    <n v="0"/>
  </r>
  <r>
    <x v="17"/>
    <x v="4"/>
    <x v="68"/>
    <x v="52"/>
    <x v="3"/>
    <n v="2508527.62"/>
    <n v="12"/>
    <n v="166"/>
    <n v="0"/>
    <n v="1"/>
    <n v="0"/>
    <n v="3"/>
    <n v="8"/>
  </r>
  <r>
    <x v="17"/>
    <x v="4"/>
    <x v="69"/>
    <x v="53"/>
    <x v="9"/>
    <n v="2497205.65"/>
    <n v="18"/>
    <n v="235"/>
    <n v="1"/>
    <n v="2"/>
    <n v="3"/>
    <n v="3"/>
    <n v="9"/>
  </r>
  <r>
    <x v="17"/>
    <x v="4"/>
    <x v="70"/>
    <x v="54"/>
    <x v="0"/>
    <n v="2102831.4200000102"/>
    <n v="12"/>
    <n v="163"/>
    <n v="2"/>
    <n v="1"/>
    <n v="4"/>
    <n v="5"/>
    <n v="0"/>
  </r>
  <r>
    <x v="17"/>
    <x v="4"/>
    <x v="71"/>
    <x v="55"/>
    <x v="0"/>
    <n v="195280.5"/>
    <n v="3"/>
    <n v="19"/>
    <n v="0"/>
    <n v="0"/>
    <n v="0"/>
    <n v="0"/>
    <n v="3"/>
  </r>
  <r>
    <x v="17"/>
    <x v="4"/>
    <x v="72"/>
    <x v="56"/>
    <x v="9"/>
    <n v="2182051.4399999902"/>
    <n v="15"/>
    <n v="228"/>
    <n v="0"/>
    <n v="1"/>
    <n v="2"/>
    <n v="12"/>
    <n v="0"/>
  </r>
  <r>
    <x v="17"/>
    <x v="4"/>
    <x v="73"/>
    <x v="57"/>
    <x v="4"/>
    <n v="664049.21000000101"/>
    <n v="4"/>
    <n v="58"/>
    <n v="0"/>
    <n v="1"/>
    <n v="0"/>
    <n v="1"/>
    <n v="2"/>
  </r>
  <r>
    <x v="17"/>
    <x v="4"/>
    <x v="74"/>
    <x v="58"/>
    <x v="0"/>
    <n v="887011.63999999897"/>
    <n v="12"/>
    <n v="111"/>
    <n v="1"/>
    <n v="2"/>
    <n v="1"/>
    <n v="8"/>
    <n v="0"/>
  </r>
  <r>
    <x v="17"/>
    <x v="4"/>
    <x v="75"/>
    <x v="59"/>
    <x v="9"/>
    <n v="699346.19"/>
    <n v="5"/>
    <n v="60"/>
    <n v="0"/>
    <n v="0"/>
    <n v="0"/>
    <n v="1"/>
    <n v="4"/>
  </r>
  <r>
    <x v="17"/>
    <x v="4"/>
    <x v="76"/>
    <x v="60"/>
    <x v="10"/>
    <n v="2690408.1700000199"/>
    <n v="15"/>
    <n v="207"/>
    <n v="0"/>
    <n v="0"/>
    <n v="1"/>
    <n v="0"/>
    <n v="14"/>
  </r>
  <r>
    <x v="17"/>
    <x v="4"/>
    <x v="77"/>
    <x v="61"/>
    <x v="3"/>
    <n v="10212898.75"/>
    <n v="39"/>
    <n v="626"/>
    <n v="3"/>
    <n v="4"/>
    <n v="13"/>
    <n v="19"/>
    <n v="0"/>
  </r>
  <r>
    <x v="17"/>
    <x v="4"/>
    <x v="78"/>
    <x v="62"/>
    <x v="11"/>
    <n v="1733422.7"/>
    <n v="11"/>
    <n v="154"/>
    <n v="0"/>
    <n v="1"/>
    <n v="6"/>
    <n v="1"/>
    <n v="3"/>
  </r>
  <r>
    <x v="17"/>
    <x v="4"/>
    <x v="79"/>
    <x v="63"/>
    <x v="2"/>
    <n v="433223.19999999902"/>
    <n v="6"/>
    <n v="55"/>
    <n v="0"/>
    <n v="1"/>
    <n v="0"/>
    <n v="5"/>
    <n v="0"/>
  </r>
  <r>
    <x v="17"/>
    <x v="4"/>
    <x v="80"/>
    <x v="64"/>
    <x v="11"/>
    <n v="2736872.8400000101"/>
    <n v="12"/>
    <n v="179"/>
    <n v="0"/>
    <n v="1"/>
    <n v="0"/>
    <n v="0"/>
    <n v="11"/>
  </r>
  <r>
    <x v="17"/>
    <x v="4"/>
    <x v="81"/>
    <x v="65"/>
    <x v="6"/>
    <n v="4506439.76000001"/>
    <n v="19"/>
    <n v="274"/>
    <n v="0"/>
    <n v="1"/>
    <n v="2"/>
    <n v="5"/>
    <n v="11"/>
  </r>
  <r>
    <x v="18"/>
    <x v="4"/>
    <x v="0"/>
    <x v="0"/>
    <x v="0"/>
    <n v="1554454.3"/>
    <n v="12"/>
    <n v="134"/>
    <n v="3"/>
    <n v="2"/>
    <n v="3"/>
    <n v="4"/>
    <n v="0"/>
  </r>
  <r>
    <x v="18"/>
    <x v="4"/>
    <x v="1"/>
    <x v="1"/>
    <x v="1"/>
    <n v="4592575.7899999795"/>
    <n v="11"/>
    <n v="157"/>
    <n v="3"/>
    <n v="7"/>
    <n v="1"/>
    <n v="0"/>
    <n v="0"/>
  </r>
  <r>
    <x v="18"/>
    <x v="4"/>
    <x v="2"/>
    <x v="1"/>
    <x v="1"/>
    <n v="1151437.46"/>
    <n v="7"/>
    <n v="112"/>
    <n v="2"/>
    <n v="5"/>
    <n v="0"/>
    <n v="0"/>
    <n v="0"/>
  </r>
  <r>
    <x v="18"/>
    <x v="4"/>
    <x v="3"/>
    <x v="1"/>
    <x v="1"/>
    <n v="2805279.98"/>
    <n v="15"/>
    <n v="214"/>
    <n v="1"/>
    <n v="3"/>
    <n v="4"/>
    <n v="3"/>
    <n v="4"/>
  </r>
  <r>
    <x v="18"/>
    <x v="4"/>
    <x v="4"/>
    <x v="1"/>
    <x v="1"/>
    <n v="5847430.3000000101"/>
    <n v="13"/>
    <n v="212"/>
    <n v="2"/>
    <n v="0"/>
    <n v="3"/>
    <n v="2"/>
    <n v="6"/>
  </r>
  <r>
    <x v="18"/>
    <x v="4"/>
    <x v="5"/>
    <x v="1"/>
    <x v="1"/>
    <n v="2967831.82"/>
    <n v="15"/>
    <n v="205"/>
    <n v="0"/>
    <n v="10"/>
    <n v="5"/>
    <n v="0"/>
    <n v="0"/>
  </r>
  <r>
    <x v="18"/>
    <x v="4"/>
    <x v="6"/>
    <x v="1"/>
    <x v="1"/>
    <n v="7145958.1900000405"/>
    <n v="21"/>
    <n v="308"/>
    <n v="6"/>
    <n v="7"/>
    <n v="5"/>
    <n v="2"/>
    <n v="1"/>
  </r>
  <r>
    <x v="18"/>
    <x v="4"/>
    <x v="7"/>
    <x v="1"/>
    <x v="1"/>
    <n v="5429006.6299999896"/>
    <n v="15"/>
    <n v="211"/>
    <n v="3"/>
    <n v="3"/>
    <n v="8"/>
    <n v="1"/>
    <n v="0"/>
  </r>
  <r>
    <x v="18"/>
    <x v="4"/>
    <x v="8"/>
    <x v="1"/>
    <x v="1"/>
    <n v="6470133.8200000199"/>
    <n v="12"/>
    <n v="203"/>
    <n v="0"/>
    <n v="0"/>
    <n v="0"/>
    <n v="2"/>
    <n v="10"/>
  </r>
  <r>
    <x v="18"/>
    <x v="4"/>
    <x v="9"/>
    <x v="1"/>
    <x v="1"/>
    <n v="5649772.47999998"/>
    <n v="11"/>
    <n v="162"/>
    <n v="0"/>
    <n v="0"/>
    <n v="1"/>
    <n v="5"/>
    <n v="5"/>
  </r>
  <r>
    <x v="18"/>
    <x v="4"/>
    <x v="10"/>
    <x v="1"/>
    <x v="1"/>
    <n v="5629668.0999999801"/>
    <n v="17"/>
    <n v="256"/>
    <n v="0"/>
    <n v="0"/>
    <n v="2"/>
    <n v="10"/>
    <n v="5"/>
  </r>
  <r>
    <x v="18"/>
    <x v="4"/>
    <x v="11"/>
    <x v="1"/>
    <x v="1"/>
    <n v="1419549.6"/>
    <n v="6"/>
    <n v="69"/>
    <n v="3"/>
    <n v="2"/>
    <n v="1"/>
    <n v="0"/>
    <n v="0"/>
  </r>
  <r>
    <x v="18"/>
    <x v="4"/>
    <x v="12"/>
    <x v="1"/>
    <x v="1"/>
    <n v="7264108.8099999996"/>
    <n v="16"/>
    <n v="236"/>
    <n v="0"/>
    <n v="0"/>
    <n v="0"/>
    <n v="5"/>
    <n v="11"/>
  </r>
  <r>
    <x v="18"/>
    <x v="4"/>
    <x v="85"/>
    <x v="1"/>
    <x v="1"/>
    <n v="3876723.72"/>
    <n v="11"/>
    <n v="180"/>
    <n v="0"/>
    <n v="1"/>
    <n v="2"/>
    <n v="0"/>
    <n v="8"/>
  </r>
  <r>
    <x v="18"/>
    <x v="4"/>
    <x v="13"/>
    <x v="1"/>
    <x v="1"/>
    <n v="521374.8"/>
    <n v="2"/>
    <n v="21"/>
    <n v="0"/>
    <n v="1"/>
    <n v="0"/>
    <n v="1"/>
    <n v="0"/>
  </r>
  <r>
    <x v="18"/>
    <x v="4"/>
    <x v="82"/>
    <x v="1"/>
    <x v="1"/>
    <n v="1684485.55"/>
    <n v="10"/>
    <n v="134"/>
    <n v="0"/>
    <n v="4"/>
    <n v="3"/>
    <n v="1"/>
    <n v="2"/>
  </r>
  <r>
    <x v="18"/>
    <x v="4"/>
    <x v="14"/>
    <x v="1"/>
    <x v="1"/>
    <n v="2404061"/>
    <n v="10"/>
    <n v="124"/>
    <n v="1"/>
    <n v="8"/>
    <n v="1"/>
    <n v="0"/>
    <n v="0"/>
  </r>
  <r>
    <x v="18"/>
    <x v="4"/>
    <x v="15"/>
    <x v="1"/>
    <x v="1"/>
    <n v="241831.73"/>
    <n v="2"/>
    <n v="18"/>
    <n v="0"/>
    <n v="0"/>
    <n v="1"/>
    <n v="1"/>
    <n v="0"/>
  </r>
  <r>
    <x v="18"/>
    <x v="4"/>
    <x v="83"/>
    <x v="1"/>
    <x v="1"/>
    <n v="1823271.29"/>
    <n v="7"/>
    <n v="84"/>
    <n v="1"/>
    <n v="0"/>
    <n v="1"/>
    <n v="5"/>
    <n v="0"/>
  </r>
  <r>
    <x v="18"/>
    <x v="4"/>
    <x v="16"/>
    <x v="1"/>
    <x v="1"/>
    <n v="4382063.22"/>
    <n v="17"/>
    <n v="219"/>
    <n v="1"/>
    <n v="2"/>
    <n v="6"/>
    <n v="1"/>
    <n v="7"/>
  </r>
  <r>
    <x v="18"/>
    <x v="4"/>
    <x v="17"/>
    <x v="1"/>
    <x v="1"/>
    <n v="2867896.1500000102"/>
    <n v="10"/>
    <n v="142"/>
    <n v="0"/>
    <n v="1"/>
    <n v="1"/>
    <n v="3"/>
    <n v="5"/>
  </r>
  <r>
    <x v="18"/>
    <x v="4"/>
    <x v="18"/>
    <x v="2"/>
    <x v="2"/>
    <n v="561367.17000000097"/>
    <n v="8"/>
    <n v="72"/>
    <n v="0"/>
    <n v="0"/>
    <n v="2"/>
    <n v="6"/>
    <n v="0"/>
  </r>
  <r>
    <x v="18"/>
    <x v="4"/>
    <x v="19"/>
    <x v="3"/>
    <x v="3"/>
    <n v="500658.88"/>
    <n v="3"/>
    <n v="45"/>
    <n v="0"/>
    <n v="0"/>
    <n v="0"/>
    <n v="3"/>
    <n v="0"/>
  </r>
  <r>
    <x v="18"/>
    <x v="4"/>
    <x v="20"/>
    <x v="4"/>
    <x v="4"/>
    <n v="525520.00999999896"/>
    <n v="2"/>
    <n v="29"/>
    <n v="0"/>
    <n v="0"/>
    <n v="0"/>
    <n v="2"/>
    <n v="0"/>
  </r>
  <r>
    <x v="18"/>
    <x v="4"/>
    <x v="21"/>
    <x v="5"/>
    <x v="5"/>
    <n v="1008176.46"/>
    <n v="10"/>
    <n v="111"/>
    <n v="1"/>
    <n v="0"/>
    <n v="8"/>
    <n v="1"/>
    <n v="0"/>
  </r>
  <r>
    <x v="18"/>
    <x v="4"/>
    <x v="22"/>
    <x v="6"/>
    <x v="0"/>
    <n v="20947.2"/>
    <n v="1"/>
    <n v="2"/>
    <n v="0"/>
    <n v="0"/>
    <n v="0"/>
    <n v="1"/>
    <n v="0"/>
  </r>
  <r>
    <x v="18"/>
    <x v="4"/>
    <x v="84"/>
    <x v="66"/>
    <x v="0"/>
    <n v="20029384.079999801"/>
    <n v="83"/>
    <n v="1328"/>
    <n v="7"/>
    <n v="15"/>
    <n v="18"/>
    <n v="37"/>
    <n v="6"/>
  </r>
  <r>
    <x v="18"/>
    <x v="4"/>
    <x v="23"/>
    <x v="7"/>
    <x v="5"/>
    <n v="549262.57999999996"/>
    <n v="11"/>
    <n v="71"/>
    <n v="1"/>
    <n v="1"/>
    <n v="6"/>
    <n v="3"/>
    <n v="0"/>
  </r>
  <r>
    <x v="18"/>
    <x v="4"/>
    <x v="24"/>
    <x v="8"/>
    <x v="5"/>
    <n v="4660604.77999999"/>
    <n v="29"/>
    <n v="404"/>
    <n v="1"/>
    <n v="1"/>
    <n v="8"/>
    <n v="14"/>
    <n v="5"/>
  </r>
  <r>
    <x v="18"/>
    <x v="4"/>
    <x v="25"/>
    <x v="9"/>
    <x v="6"/>
    <n v="4031066.93"/>
    <n v="18"/>
    <n v="263"/>
    <n v="0"/>
    <n v="0"/>
    <n v="1"/>
    <n v="5"/>
    <n v="12"/>
  </r>
  <r>
    <x v="18"/>
    <x v="4"/>
    <x v="26"/>
    <x v="10"/>
    <x v="7"/>
    <n v="2942773.5800000099"/>
    <n v="11"/>
    <n v="159"/>
    <n v="0"/>
    <n v="0"/>
    <n v="0"/>
    <n v="0"/>
    <n v="11"/>
  </r>
  <r>
    <x v="18"/>
    <x v="4"/>
    <x v="27"/>
    <x v="11"/>
    <x v="8"/>
    <n v="868902.78000000305"/>
    <n v="7"/>
    <n v="84"/>
    <n v="1"/>
    <n v="0"/>
    <n v="2"/>
    <n v="2"/>
    <n v="2"/>
  </r>
  <r>
    <x v="18"/>
    <x v="4"/>
    <x v="28"/>
    <x v="12"/>
    <x v="2"/>
    <n v="914305.90999999805"/>
    <n v="9"/>
    <n v="90"/>
    <n v="1"/>
    <n v="0"/>
    <n v="2"/>
    <n v="5"/>
    <n v="1"/>
  </r>
  <r>
    <x v="18"/>
    <x v="4"/>
    <x v="29"/>
    <x v="13"/>
    <x v="9"/>
    <n v="7127489.2099999804"/>
    <n v="27"/>
    <n v="421"/>
    <n v="0"/>
    <n v="2"/>
    <n v="1"/>
    <n v="10"/>
    <n v="14"/>
  </r>
  <r>
    <x v="18"/>
    <x v="4"/>
    <x v="30"/>
    <x v="14"/>
    <x v="4"/>
    <n v="4716617.7500000298"/>
    <n v="17"/>
    <n v="276"/>
    <n v="1"/>
    <n v="3"/>
    <n v="0"/>
    <n v="1"/>
    <n v="12"/>
  </r>
  <r>
    <x v="18"/>
    <x v="4"/>
    <x v="31"/>
    <x v="15"/>
    <x v="9"/>
    <n v="1340644.8699999901"/>
    <n v="9"/>
    <n v="119"/>
    <n v="1"/>
    <n v="0"/>
    <n v="0"/>
    <n v="1"/>
    <n v="7"/>
  </r>
  <r>
    <x v="18"/>
    <x v="4"/>
    <x v="32"/>
    <x v="16"/>
    <x v="10"/>
    <n v="2368983.64"/>
    <n v="10"/>
    <n v="155"/>
    <n v="0"/>
    <n v="0"/>
    <n v="0"/>
    <n v="0"/>
    <n v="10"/>
  </r>
  <r>
    <x v="18"/>
    <x v="4"/>
    <x v="33"/>
    <x v="17"/>
    <x v="0"/>
    <n v="571662.78999999899"/>
    <n v="9"/>
    <n v="69"/>
    <n v="1"/>
    <n v="3"/>
    <n v="2"/>
    <n v="3"/>
    <n v="0"/>
  </r>
  <r>
    <x v="18"/>
    <x v="4"/>
    <x v="34"/>
    <x v="18"/>
    <x v="8"/>
    <n v="4116045.4899999802"/>
    <n v="17"/>
    <n v="245"/>
    <n v="1"/>
    <n v="3"/>
    <n v="1"/>
    <n v="5"/>
    <n v="7"/>
  </r>
  <r>
    <x v="18"/>
    <x v="4"/>
    <x v="36"/>
    <x v="20"/>
    <x v="6"/>
    <n v="631610.98"/>
    <n v="7"/>
    <n v="60"/>
    <n v="0"/>
    <n v="0"/>
    <n v="0"/>
    <n v="3"/>
    <n v="4"/>
  </r>
  <r>
    <x v="18"/>
    <x v="4"/>
    <x v="37"/>
    <x v="21"/>
    <x v="3"/>
    <n v="2351570.39"/>
    <n v="12"/>
    <n v="191"/>
    <n v="0"/>
    <n v="1"/>
    <n v="5"/>
    <n v="2"/>
    <n v="4"/>
  </r>
  <r>
    <x v="18"/>
    <x v="4"/>
    <x v="38"/>
    <x v="22"/>
    <x v="11"/>
    <n v="711885.820000001"/>
    <n v="2"/>
    <n v="36"/>
    <n v="0"/>
    <n v="0"/>
    <n v="0"/>
    <n v="0"/>
    <n v="2"/>
  </r>
  <r>
    <x v="18"/>
    <x v="4"/>
    <x v="39"/>
    <x v="23"/>
    <x v="3"/>
    <n v="7844262.5999999596"/>
    <n v="27"/>
    <n v="415"/>
    <n v="6"/>
    <n v="0"/>
    <n v="6"/>
    <n v="9"/>
    <n v="6"/>
  </r>
  <r>
    <x v="18"/>
    <x v="4"/>
    <x v="40"/>
    <x v="24"/>
    <x v="0"/>
    <n v="210272.83000000101"/>
    <n v="5"/>
    <n v="42"/>
    <n v="0"/>
    <n v="4"/>
    <n v="1"/>
    <n v="0"/>
    <n v="0"/>
  </r>
  <r>
    <x v="18"/>
    <x v="4"/>
    <x v="41"/>
    <x v="25"/>
    <x v="10"/>
    <n v="949880.07"/>
    <n v="5"/>
    <n v="78"/>
    <n v="0"/>
    <n v="0"/>
    <n v="0"/>
    <n v="5"/>
    <n v="0"/>
  </r>
  <r>
    <x v="18"/>
    <x v="4"/>
    <x v="42"/>
    <x v="26"/>
    <x v="12"/>
    <n v="2899161.82"/>
    <n v="14"/>
    <n v="201"/>
    <n v="0"/>
    <n v="2"/>
    <n v="2"/>
    <n v="9"/>
    <n v="1"/>
  </r>
  <r>
    <x v="18"/>
    <x v="4"/>
    <x v="43"/>
    <x v="27"/>
    <x v="3"/>
    <n v="1120874"/>
    <n v="4"/>
    <n v="64"/>
    <n v="0"/>
    <n v="0"/>
    <n v="0"/>
    <n v="0"/>
    <n v="4"/>
  </r>
  <r>
    <x v="18"/>
    <x v="4"/>
    <x v="44"/>
    <x v="28"/>
    <x v="9"/>
    <n v="1694222.49"/>
    <n v="11"/>
    <n v="151"/>
    <n v="0"/>
    <n v="0"/>
    <n v="2"/>
    <n v="6"/>
    <n v="3"/>
  </r>
  <r>
    <x v="18"/>
    <x v="4"/>
    <x v="45"/>
    <x v="29"/>
    <x v="4"/>
    <n v="5220156.5300000096"/>
    <n v="18"/>
    <n v="280"/>
    <n v="0"/>
    <n v="7"/>
    <n v="4"/>
    <n v="5"/>
    <n v="2"/>
  </r>
  <r>
    <x v="18"/>
    <x v="4"/>
    <x v="46"/>
    <x v="30"/>
    <x v="13"/>
    <n v="2907188.23999999"/>
    <n v="9"/>
    <n v="134"/>
    <n v="0"/>
    <n v="1"/>
    <n v="0"/>
    <n v="7"/>
    <n v="1"/>
  </r>
  <r>
    <x v="18"/>
    <x v="4"/>
    <x v="47"/>
    <x v="31"/>
    <x v="14"/>
    <n v="4481592.0999999996"/>
    <n v="25"/>
    <n v="335"/>
    <n v="1"/>
    <n v="0"/>
    <n v="7"/>
    <n v="13"/>
    <n v="4"/>
  </r>
  <r>
    <x v="18"/>
    <x v="4"/>
    <x v="48"/>
    <x v="32"/>
    <x v="11"/>
    <n v="813008.52"/>
    <n v="4"/>
    <n v="57"/>
    <n v="0"/>
    <n v="0"/>
    <n v="0"/>
    <n v="0"/>
    <n v="4"/>
  </r>
  <r>
    <x v="18"/>
    <x v="4"/>
    <x v="49"/>
    <x v="33"/>
    <x v="9"/>
    <n v="243438.359999999"/>
    <n v="2"/>
    <n v="23"/>
    <n v="0"/>
    <n v="0"/>
    <n v="0"/>
    <n v="0"/>
    <n v="2"/>
  </r>
  <r>
    <x v="18"/>
    <x v="4"/>
    <x v="50"/>
    <x v="34"/>
    <x v="10"/>
    <n v="5211119.1900000004"/>
    <n v="22"/>
    <n v="313"/>
    <n v="1"/>
    <n v="0"/>
    <n v="2"/>
    <n v="4"/>
    <n v="15"/>
  </r>
  <r>
    <x v="18"/>
    <x v="4"/>
    <x v="51"/>
    <x v="35"/>
    <x v="3"/>
    <n v="3739836.0599999898"/>
    <n v="12"/>
    <n v="165"/>
    <n v="2"/>
    <n v="0"/>
    <n v="0"/>
    <n v="0"/>
    <n v="10"/>
  </r>
  <r>
    <x v="18"/>
    <x v="4"/>
    <x v="52"/>
    <x v="36"/>
    <x v="5"/>
    <n v="874549.81000000099"/>
    <n v="7"/>
    <n v="73"/>
    <n v="5"/>
    <n v="1"/>
    <n v="1"/>
    <n v="0"/>
    <n v="0"/>
  </r>
  <r>
    <x v="18"/>
    <x v="4"/>
    <x v="53"/>
    <x v="37"/>
    <x v="10"/>
    <n v="769923.25"/>
    <n v="5"/>
    <n v="58"/>
    <n v="0"/>
    <n v="0"/>
    <n v="0"/>
    <n v="2"/>
    <n v="3"/>
  </r>
  <r>
    <x v="18"/>
    <x v="4"/>
    <x v="54"/>
    <x v="38"/>
    <x v="11"/>
    <n v="6700523.3500000397"/>
    <n v="26"/>
    <n v="383"/>
    <n v="0"/>
    <n v="1"/>
    <n v="1"/>
    <n v="4"/>
    <n v="20"/>
  </r>
  <r>
    <x v="18"/>
    <x v="4"/>
    <x v="55"/>
    <x v="39"/>
    <x v="10"/>
    <n v="650891.43999999994"/>
    <n v="7"/>
    <n v="89"/>
    <n v="0"/>
    <n v="0"/>
    <n v="0"/>
    <n v="3"/>
    <n v="4"/>
  </r>
  <r>
    <x v="18"/>
    <x v="4"/>
    <x v="56"/>
    <x v="40"/>
    <x v="0"/>
    <n v="1100837.3"/>
    <n v="13"/>
    <n v="117"/>
    <n v="11"/>
    <n v="2"/>
    <n v="0"/>
    <n v="0"/>
    <n v="0"/>
  </r>
  <r>
    <x v="18"/>
    <x v="4"/>
    <x v="57"/>
    <x v="41"/>
    <x v="8"/>
    <n v="677574.720000003"/>
    <n v="15"/>
    <n v="88"/>
    <n v="0"/>
    <n v="7"/>
    <n v="2"/>
    <n v="5"/>
    <n v="1"/>
  </r>
  <r>
    <x v="18"/>
    <x v="4"/>
    <x v="58"/>
    <x v="42"/>
    <x v="14"/>
    <n v="1489346.53"/>
    <n v="10"/>
    <n v="121"/>
    <n v="0"/>
    <n v="0"/>
    <n v="0"/>
    <n v="4"/>
    <n v="6"/>
  </r>
  <r>
    <x v="18"/>
    <x v="4"/>
    <x v="59"/>
    <x v="43"/>
    <x v="9"/>
    <n v="1937766.92"/>
    <n v="9"/>
    <n v="138"/>
    <n v="0"/>
    <n v="0"/>
    <n v="0"/>
    <n v="1"/>
    <n v="8"/>
  </r>
  <r>
    <x v="18"/>
    <x v="4"/>
    <x v="60"/>
    <x v="44"/>
    <x v="3"/>
    <n v="402534.00999999902"/>
    <n v="5"/>
    <n v="56"/>
    <n v="0"/>
    <n v="0"/>
    <n v="3"/>
    <n v="0"/>
    <n v="2"/>
  </r>
  <r>
    <x v="18"/>
    <x v="4"/>
    <x v="61"/>
    <x v="45"/>
    <x v="14"/>
    <n v="365320.81000000099"/>
    <n v="2"/>
    <n v="27"/>
    <n v="0"/>
    <n v="0"/>
    <n v="0"/>
    <n v="2"/>
    <n v="0"/>
  </r>
  <r>
    <x v="18"/>
    <x v="4"/>
    <x v="62"/>
    <x v="46"/>
    <x v="10"/>
    <n v="907354.74999999802"/>
    <n v="8"/>
    <n v="108"/>
    <n v="0"/>
    <n v="0"/>
    <n v="0"/>
    <n v="1"/>
    <n v="7"/>
  </r>
  <r>
    <x v="18"/>
    <x v="4"/>
    <x v="63"/>
    <x v="47"/>
    <x v="15"/>
    <n v="2089049.44"/>
    <n v="13"/>
    <n v="166"/>
    <n v="2"/>
    <n v="1"/>
    <n v="4"/>
    <n v="5"/>
    <n v="1"/>
  </r>
  <r>
    <x v="18"/>
    <x v="4"/>
    <x v="64"/>
    <x v="48"/>
    <x v="9"/>
    <n v="2415664.5"/>
    <n v="11"/>
    <n v="151"/>
    <n v="0"/>
    <n v="0"/>
    <n v="0"/>
    <n v="2"/>
    <n v="9"/>
  </r>
  <r>
    <x v="18"/>
    <x v="4"/>
    <x v="65"/>
    <x v="49"/>
    <x v="11"/>
    <n v="10150855.24"/>
    <n v="35"/>
    <n v="487"/>
    <n v="1"/>
    <n v="2"/>
    <n v="9"/>
    <n v="14"/>
    <n v="9"/>
  </r>
  <r>
    <x v="18"/>
    <x v="4"/>
    <x v="66"/>
    <x v="50"/>
    <x v="9"/>
    <n v="2570785.7799999998"/>
    <n v="20"/>
    <n v="248"/>
    <n v="1"/>
    <n v="0"/>
    <n v="3"/>
    <n v="10"/>
    <n v="6"/>
  </r>
  <r>
    <x v="18"/>
    <x v="4"/>
    <x v="67"/>
    <x v="51"/>
    <x v="0"/>
    <n v="2453717.34"/>
    <n v="13"/>
    <n v="162"/>
    <n v="0"/>
    <n v="2"/>
    <n v="6"/>
    <n v="5"/>
    <n v="0"/>
  </r>
  <r>
    <x v="18"/>
    <x v="4"/>
    <x v="68"/>
    <x v="52"/>
    <x v="3"/>
    <n v="2746814.46"/>
    <n v="12"/>
    <n v="166"/>
    <n v="0"/>
    <n v="1"/>
    <n v="0"/>
    <n v="3"/>
    <n v="8"/>
  </r>
  <r>
    <x v="18"/>
    <x v="4"/>
    <x v="69"/>
    <x v="53"/>
    <x v="9"/>
    <n v="2544623.6900000102"/>
    <n v="18"/>
    <n v="235"/>
    <n v="1"/>
    <n v="2"/>
    <n v="2"/>
    <n v="3"/>
    <n v="10"/>
  </r>
  <r>
    <x v="18"/>
    <x v="4"/>
    <x v="70"/>
    <x v="54"/>
    <x v="0"/>
    <n v="2177480.9000000102"/>
    <n v="12"/>
    <n v="163"/>
    <n v="2"/>
    <n v="1"/>
    <n v="4"/>
    <n v="5"/>
    <n v="0"/>
  </r>
  <r>
    <x v="18"/>
    <x v="4"/>
    <x v="71"/>
    <x v="55"/>
    <x v="0"/>
    <n v="186002.7"/>
    <n v="2"/>
    <n v="16"/>
    <n v="0"/>
    <n v="0"/>
    <n v="0"/>
    <n v="0"/>
    <n v="2"/>
  </r>
  <r>
    <x v="18"/>
    <x v="4"/>
    <x v="72"/>
    <x v="56"/>
    <x v="9"/>
    <n v="2283516.35"/>
    <n v="15"/>
    <n v="228"/>
    <n v="0"/>
    <n v="1"/>
    <n v="2"/>
    <n v="12"/>
    <n v="0"/>
  </r>
  <r>
    <x v="18"/>
    <x v="4"/>
    <x v="73"/>
    <x v="57"/>
    <x v="4"/>
    <n v="740861.01999999897"/>
    <n v="4"/>
    <n v="58"/>
    <n v="0"/>
    <n v="1"/>
    <n v="0"/>
    <n v="1"/>
    <n v="2"/>
  </r>
  <r>
    <x v="18"/>
    <x v="4"/>
    <x v="74"/>
    <x v="58"/>
    <x v="0"/>
    <n v="882055.35"/>
    <n v="12"/>
    <n v="111"/>
    <n v="1"/>
    <n v="2"/>
    <n v="1"/>
    <n v="8"/>
    <n v="0"/>
  </r>
  <r>
    <x v="18"/>
    <x v="4"/>
    <x v="75"/>
    <x v="59"/>
    <x v="9"/>
    <n v="655534.5"/>
    <n v="5"/>
    <n v="60"/>
    <n v="0"/>
    <n v="0"/>
    <n v="0"/>
    <n v="1"/>
    <n v="4"/>
  </r>
  <r>
    <x v="18"/>
    <x v="4"/>
    <x v="76"/>
    <x v="60"/>
    <x v="10"/>
    <n v="2807844.9799999902"/>
    <n v="14"/>
    <n v="208"/>
    <n v="0"/>
    <n v="0"/>
    <n v="1"/>
    <n v="0"/>
    <n v="13"/>
  </r>
  <r>
    <x v="18"/>
    <x v="4"/>
    <x v="77"/>
    <x v="61"/>
    <x v="3"/>
    <n v="10710310.5300001"/>
    <n v="39"/>
    <n v="626"/>
    <n v="3"/>
    <n v="4"/>
    <n v="13"/>
    <n v="19"/>
    <n v="0"/>
  </r>
  <r>
    <x v="18"/>
    <x v="4"/>
    <x v="78"/>
    <x v="62"/>
    <x v="11"/>
    <n v="1731639.65"/>
    <n v="11"/>
    <n v="154"/>
    <n v="0"/>
    <n v="1"/>
    <n v="6"/>
    <n v="1"/>
    <n v="3"/>
  </r>
  <r>
    <x v="18"/>
    <x v="4"/>
    <x v="79"/>
    <x v="63"/>
    <x v="2"/>
    <n v="418372.98"/>
    <n v="6"/>
    <n v="55"/>
    <n v="0"/>
    <n v="1"/>
    <n v="0"/>
    <n v="5"/>
    <n v="0"/>
  </r>
  <r>
    <x v="18"/>
    <x v="4"/>
    <x v="80"/>
    <x v="64"/>
    <x v="11"/>
    <n v="2876069.28"/>
    <n v="12"/>
    <n v="179"/>
    <n v="0"/>
    <n v="1"/>
    <n v="0"/>
    <n v="0"/>
    <n v="11"/>
  </r>
  <r>
    <x v="18"/>
    <x v="4"/>
    <x v="81"/>
    <x v="65"/>
    <x v="6"/>
    <n v="4784245.6400000202"/>
    <n v="19"/>
    <n v="274"/>
    <n v="0"/>
    <n v="1"/>
    <n v="2"/>
    <n v="5"/>
    <n v="11"/>
  </r>
  <r>
    <x v="19"/>
    <x v="4"/>
    <x v="0"/>
    <x v="0"/>
    <x v="0"/>
    <n v="1643702.0800000101"/>
    <n v="12"/>
    <n v="134"/>
    <n v="3"/>
    <n v="2"/>
    <n v="3"/>
    <n v="4"/>
    <n v="0"/>
  </r>
  <r>
    <x v="19"/>
    <x v="4"/>
    <x v="1"/>
    <x v="1"/>
    <x v="1"/>
    <n v="4443854.09"/>
    <n v="11"/>
    <n v="157"/>
    <n v="3"/>
    <n v="7"/>
    <n v="1"/>
    <n v="0"/>
    <n v="0"/>
  </r>
  <r>
    <x v="19"/>
    <x v="4"/>
    <x v="2"/>
    <x v="1"/>
    <x v="1"/>
    <n v="1300274.78"/>
    <n v="7"/>
    <n v="112"/>
    <n v="2"/>
    <n v="5"/>
    <n v="0"/>
    <n v="0"/>
    <n v="0"/>
  </r>
  <r>
    <x v="19"/>
    <x v="4"/>
    <x v="3"/>
    <x v="1"/>
    <x v="1"/>
    <n v="2872924.09"/>
    <n v="15"/>
    <n v="212"/>
    <n v="1"/>
    <n v="3"/>
    <n v="4"/>
    <n v="3"/>
    <n v="4"/>
  </r>
  <r>
    <x v="19"/>
    <x v="4"/>
    <x v="4"/>
    <x v="1"/>
    <x v="1"/>
    <n v="5696470.3700000001"/>
    <n v="13"/>
    <n v="212"/>
    <n v="2"/>
    <n v="0"/>
    <n v="3"/>
    <n v="2"/>
    <n v="6"/>
  </r>
  <r>
    <x v="19"/>
    <x v="4"/>
    <x v="5"/>
    <x v="1"/>
    <x v="1"/>
    <n v="3064678.6599999899"/>
    <n v="14"/>
    <n v="195"/>
    <n v="0"/>
    <n v="9"/>
    <n v="5"/>
    <n v="0"/>
    <n v="0"/>
  </r>
  <r>
    <x v="19"/>
    <x v="4"/>
    <x v="6"/>
    <x v="1"/>
    <x v="1"/>
    <n v="7150787.1000000099"/>
    <n v="21"/>
    <n v="308"/>
    <n v="6"/>
    <n v="7"/>
    <n v="5"/>
    <n v="2"/>
    <n v="1"/>
  </r>
  <r>
    <x v="19"/>
    <x v="4"/>
    <x v="7"/>
    <x v="1"/>
    <x v="1"/>
    <n v="5424293.9100000104"/>
    <n v="14"/>
    <n v="211"/>
    <n v="3"/>
    <n v="3"/>
    <n v="8"/>
    <n v="0"/>
    <n v="0"/>
  </r>
  <r>
    <x v="19"/>
    <x v="4"/>
    <x v="8"/>
    <x v="1"/>
    <x v="1"/>
    <n v="6421929.1900000097"/>
    <n v="12"/>
    <n v="203"/>
    <n v="0"/>
    <n v="0"/>
    <n v="0"/>
    <n v="2"/>
    <n v="10"/>
  </r>
  <r>
    <x v="19"/>
    <x v="4"/>
    <x v="9"/>
    <x v="1"/>
    <x v="1"/>
    <n v="5259637.6500000097"/>
    <n v="11"/>
    <n v="162"/>
    <n v="0"/>
    <n v="0"/>
    <n v="1"/>
    <n v="5"/>
    <n v="5"/>
  </r>
  <r>
    <x v="19"/>
    <x v="4"/>
    <x v="10"/>
    <x v="1"/>
    <x v="1"/>
    <n v="5535304.9499999704"/>
    <n v="17"/>
    <n v="256"/>
    <n v="0"/>
    <n v="0"/>
    <n v="2"/>
    <n v="10"/>
    <n v="5"/>
  </r>
  <r>
    <x v="19"/>
    <x v="4"/>
    <x v="11"/>
    <x v="1"/>
    <x v="1"/>
    <n v="1427678.66"/>
    <n v="6"/>
    <n v="69"/>
    <n v="3"/>
    <n v="2"/>
    <n v="1"/>
    <n v="0"/>
    <n v="0"/>
  </r>
  <r>
    <x v="19"/>
    <x v="4"/>
    <x v="12"/>
    <x v="1"/>
    <x v="1"/>
    <n v="7302444.4500000002"/>
    <n v="17"/>
    <n v="254"/>
    <n v="0"/>
    <n v="0"/>
    <n v="0"/>
    <n v="6"/>
    <n v="11"/>
  </r>
  <r>
    <x v="19"/>
    <x v="4"/>
    <x v="85"/>
    <x v="1"/>
    <x v="1"/>
    <n v="3851033.2199999802"/>
    <n v="11"/>
    <n v="180"/>
    <n v="0"/>
    <n v="1"/>
    <n v="2"/>
    <n v="0"/>
    <n v="8"/>
  </r>
  <r>
    <x v="19"/>
    <x v="4"/>
    <x v="13"/>
    <x v="1"/>
    <x v="1"/>
    <n v="502770.61999999901"/>
    <n v="2"/>
    <n v="23"/>
    <n v="0"/>
    <n v="1"/>
    <n v="0"/>
    <n v="1"/>
    <n v="0"/>
  </r>
  <r>
    <x v="19"/>
    <x v="4"/>
    <x v="82"/>
    <x v="1"/>
    <x v="1"/>
    <n v="1663029.8999999899"/>
    <n v="10"/>
    <n v="134"/>
    <n v="0"/>
    <n v="4"/>
    <n v="3"/>
    <n v="1"/>
    <n v="2"/>
  </r>
  <r>
    <x v="19"/>
    <x v="4"/>
    <x v="14"/>
    <x v="1"/>
    <x v="1"/>
    <n v="2437179.52"/>
    <n v="10"/>
    <n v="124"/>
    <n v="1"/>
    <n v="8"/>
    <n v="1"/>
    <n v="0"/>
    <n v="0"/>
  </r>
  <r>
    <x v="19"/>
    <x v="4"/>
    <x v="15"/>
    <x v="1"/>
    <x v="1"/>
    <n v="246207.26"/>
    <n v="2"/>
    <n v="18"/>
    <n v="0"/>
    <n v="0"/>
    <n v="1"/>
    <n v="1"/>
    <n v="0"/>
  </r>
  <r>
    <x v="19"/>
    <x v="4"/>
    <x v="83"/>
    <x v="1"/>
    <x v="1"/>
    <n v="1852724.29"/>
    <n v="7"/>
    <n v="84"/>
    <n v="1"/>
    <n v="0"/>
    <n v="1"/>
    <n v="5"/>
    <n v="0"/>
  </r>
  <r>
    <x v="19"/>
    <x v="4"/>
    <x v="16"/>
    <x v="1"/>
    <x v="1"/>
    <n v="4269252.8600000199"/>
    <n v="17"/>
    <n v="223"/>
    <n v="1"/>
    <n v="2"/>
    <n v="6"/>
    <n v="1"/>
    <n v="7"/>
  </r>
  <r>
    <x v="19"/>
    <x v="4"/>
    <x v="17"/>
    <x v="1"/>
    <x v="1"/>
    <n v="2861517.25999999"/>
    <n v="10"/>
    <n v="142"/>
    <n v="0"/>
    <n v="1"/>
    <n v="1"/>
    <n v="3"/>
    <n v="5"/>
  </r>
  <r>
    <x v="19"/>
    <x v="4"/>
    <x v="18"/>
    <x v="2"/>
    <x v="2"/>
    <n v="621137"/>
    <n v="8"/>
    <n v="72"/>
    <n v="0"/>
    <n v="0"/>
    <n v="2"/>
    <n v="6"/>
    <n v="0"/>
  </r>
  <r>
    <x v="19"/>
    <x v="4"/>
    <x v="19"/>
    <x v="3"/>
    <x v="3"/>
    <n v="505014.54"/>
    <n v="3"/>
    <n v="45"/>
    <n v="0"/>
    <n v="0"/>
    <n v="0"/>
    <n v="3"/>
    <n v="0"/>
  </r>
  <r>
    <x v="19"/>
    <x v="4"/>
    <x v="20"/>
    <x v="4"/>
    <x v="4"/>
    <n v="575939.98999999894"/>
    <n v="2"/>
    <n v="29"/>
    <n v="0"/>
    <n v="0"/>
    <n v="0"/>
    <n v="2"/>
    <n v="0"/>
  </r>
  <r>
    <x v="19"/>
    <x v="4"/>
    <x v="21"/>
    <x v="5"/>
    <x v="5"/>
    <n v="1030018.14"/>
    <n v="10"/>
    <n v="111"/>
    <n v="1"/>
    <n v="0"/>
    <n v="8"/>
    <n v="1"/>
    <n v="0"/>
  </r>
  <r>
    <x v="19"/>
    <x v="4"/>
    <x v="22"/>
    <x v="6"/>
    <x v="0"/>
    <n v="22102.4399999999"/>
    <n v="1"/>
    <n v="2"/>
    <n v="0"/>
    <n v="0"/>
    <n v="0"/>
    <n v="1"/>
    <n v="0"/>
  </r>
  <r>
    <x v="19"/>
    <x v="4"/>
    <x v="84"/>
    <x v="66"/>
    <x v="0"/>
    <n v="19917811.07"/>
    <n v="83"/>
    <n v="1320"/>
    <n v="8"/>
    <n v="14"/>
    <n v="18"/>
    <n v="37"/>
    <n v="6"/>
  </r>
  <r>
    <x v="19"/>
    <x v="4"/>
    <x v="23"/>
    <x v="7"/>
    <x v="5"/>
    <n v="559003.06999999902"/>
    <n v="11"/>
    <n v="71"/>
    <n v="1"/>
    <n v="1"/>
    <n v="6"/>
    <n v="3"/>
    <n v="0"/>
  </r>
  <r>
    <x v="19"/>
    <x v="4"/>
    <x v="24"/>
    <x v="8"/>
    <x v="5"/>
    <n v="4752386.22000001"/>
    <n v="28"/>
    <n v="389"/>
    <n v="1"/>
    <n v="1"/>
    <n v="8"/>
    <n v="13"/>
    <n v="5"/>
  </r>
  <r>
    <x v="19"/>
    <x v="4"/>
    <x v="25"/>
    <x v="9"/>
    <x v="6"/>
    <n v="4112396.8899999899"/>
    <n v="19"/>
    <n v="273"/>
    <n v="0"/>
    <n v="0"/>
    <n v="2"/>
    <n v="5"/>
    <n v="12"/>
  </r>
  <r>
    <x v="19"/>
    <x v="4"/>
    <x v="26"/>
    <x v="10"/>
    <x v="7"/>
    <n v="2938528.23999999"/>
    <n v="11"/>
    <n v="159"/>
    <n v="0"/>
    <n v="0"/>
    <n v="0"/>
    <n v="0"/>
    <n v="11"/>
  </r>
  <r>
    <x v="19"/>
    <x v="4"/>
    <x v="27"/>
    <x v="11"/>
    <x v="8"/>
    <n v="946201.72999999905"/>
    <n v="7"/>
    <n v="84"/>
    <n v="1"/>
    <n v="0"/>
    <n v="2"/>
    <n v="2"/>
    <n v="2"/>
  </r>
  <r>
    <x v="19"/>
    <x v="4"/>
    <x v="28"/>
    <x v="12"/>
    <x v="2"/>
    <n v="938297.29999999504"/>
    <n v="9"/>
    <n v="90"/>
    <n v="1"/>
    <n v="0"/>
    <n v="2"/>
    <n v="5"/>
    <n v="1"/>
  </r>
  <r>
    <x v="19"/>
    <x v="4"/>
    <x v="29"/>
    <x v="13"/>
    <x v="9"/>
    <n v="6700175.1600000104"/>
    <n v="27"/>
    <n v="403"/>
    <n v="0"/>
    <n v="2"/>
    <n v="1"/>
    <n v="10"/>
    <n v="14"/>
  </r>
  <r>
    <x v="19"/>
    <x v="4"/>
    <x v="30"/>
    <x v="14"/>
    <x v="4"/>
    <n v="4602324.2700000303"/>
    <n v="17"/>
    <n v="276"/>
    <n v="1"/>
    <n v="3"/>
    <n v="0"/>
    <n v="1"/>
    <n v="12"/>
  </r>
  <r>
    <x v="19"/>
    <x v="4"/>
    <x v="31"/>
    <x v="15"/>
    <x v="9"/>
    <n v="1391683.8"/>
    <n v="9"/>
    <n v="119"/>
    <n v="1"/>
    <n v="0"/>
    <n v="0"/>
    <n v="1"/>
    <n v="7"/>
  </r>
  <r>
    <x v="19"/>
    <x v="4"/>
    <x v="32"/>
    <x v="16"/>
    <x v="10"/>
    <n v="2508989.77"/>
    <n v="10"/>
    <n v="155"/>
    <n v="0"/>
    <n v="0"/>
    <n v="0"/>
    <n v="0"/>
    <n v="10"/>
  </r>
  <r>
    <x v="19"/>
    <x v="4"/>
    <x v="33"/>
    <x v="17"/>
    <x v="0"/>
    <n v="596083.93999999994"/>
    <n v="8"/>
    <n v="67"/>
    <n v="1"/>
    <n v="3"/>
    <n v="2"/>
    <n v="2"/>
    <n v="0"/>
  </r>
  <r>
    <x v="19"/>
    <x v="4"/>
    <x v="34"/>
    <x v="18"/>
    <x v="8"/>
    <n v="4197502.3199999901"/>
    <n v="17"/>
    <n v="245"/>
    <n v="1"/>
    <n v="3"/>
    <n v="1"/>
    <n v="5"/>
    <n v="7"/>
  </r>
  <r>
    <x v="19"/>
    <x v="4"/>
    <x v="36"/>
    <x v="20"/>
    <x v="6"/>
    <n v="641153.90999999898"/>
    <n v="7"/>
    <n v="60"/>
    <n v="0"/>
    <n v="0"/>
    <n v="0"/>
    <n v="3"/>
    <n v="4"/>
  </r>
  <r>
    <x v="19"/>
    <x v="4"/>
    <x v="37"/>
    <x v="21"/>
    <x v="3"/>
    <n v="2397755.09"/>
    <n v="12"/>
    <n v="191"/>
    <n v="0"/>
    <n v="1"/>
    <n v="5"/>
    <n v="2"/>
    <n v="4"/>
  </r>
  <r>
    <x v="19"/>
    <x v="4"/>
    <x v="38"/>
    <x v="22"/>
    <x v="11"/>
    <n v="678670.55"/>
    <n v="3"/>
    <n v="45"/>
    <n v="0"/>
    <n v="0"/>
    <n v="0"/>
    <n v="0"/>
    <n v="3"/>
  </r>
  <r>
    <x v="19"/>
    <x v="4"/>
    <x v="39"/>
    <x v="23"/>
    <x v="3"/>
    <n v="7676819.2099999599"/>
    <n v="27"/>
    <n v="415"/>
    <n v="6"/>
    <n v="0"/>
    <n v="6"/>
    <n v="9"/>
    <n v="6"/>
  </r>
  <r>
    <x v="19"/>
    <x v="4"/>
    <x v="40"/>
    <x v="24"/>
    <x v="0"/>
    <n v="231252.14"/>
    <n v="5"/>
    <n v="34"/>
    <n v="0"/>
    <n v="4"/>
    <n v="1"/>
    <n v="0"/>
    <n v="0"/>
  </r>
  <r>
    <x v="19"/>
    <x v="4"/>
    <x v="41"/>
    <x v="25"/>
    <x v="10"/>
    <n v="947967.87000000104"/>
    <n v="5"/>
    <n v="78"/>
    <n v="0"/>
    <n v="0"/>
    <n v="0"/>
    <n v="5"/>
    <n v="0"/>
  </r>
  <r>
    <x v="19"/>
    <x v="4"/>
    <x v="42"/>
    <x v="26"/>
    <x v="12"/>
    <n v="2786429.62"/>
    <n v="14"/>
    <n v="201"/>
    <n v="0"/>
    <n v="2"/>
    <n v="2"/>
    <n v="9"/>
    <n v="1"/>
  </r>
  <r>
    <x v="19"/>
    <x v="4"/>
    <x v="43"/>
    <x v="27"/>
    <x v="3"/>
    <n v="1184074.1699999899"/>
    <n v="4"/>
    <n v="64"/>
    <n v="0"/>
    <n v="0"/>
    <n v="0"/>
    <n v="0"/>
    <n v="4"/>
  </r>
  <r>
    <x v="19"/>
    <x v="4"/>
    <x v="44"/>
    <x v="28"/>
    <x v="9"/>
    <n v="1667582.5799999901"/>
    <n v="12"/>
    <n v="154"/>
    <n v="0"/>
    <n v="0"/>
    <n v="3"/>
    <n v="6"/>
    <n v="3"/>
  </r>
  <r>
    <x v="19"/>
    <x v="4"/>
    <x v="45"/>
    <x v="29"/>
    <x v="4"/>
    <n v="5088377.0400000103"/>
    <n v="20"/>
    <n v="298"/>
    <n v="0"/>
    <n v="7"/>
    <n v="6"/>
    <n v="5"/>
    <n v="2"/>
  </r>
  <r>
    <x v="19"/>
    <x v="4"/>
    <x v="46"/>
    <x v="30"/>
    <x v="13"/>
    <n v="2761156.99"/>
    <n v="9"/>
    <n v="134"/>
    <n v="0"/>
    <n v="1"/>
    <n v="0"/>
    <n v="7"/>
    <n v="1"/>
  </r>
  <r>
    <x v="19"/>
    <x v="4"/>
    <x v="47"/>
    <x v="31"/>
    <x v="14"/>
    <n v="4290014.5200000098"/>
    <n v="22"/>
    <n v="303"/>
    <n v="1"/>
    <n v="0"/>
    <n v="7"/>
    <n v="11"/>
    <n v="3"/>
  </r>
  <r>
    <x v="19"/>
    <x v="4"/>
    <x v="48"/>
    <x v="32"/>
    <x v="11"/>
    <n v="747475.86"/>
    <n v="4"/>
    <n v="57"/>
    <n v="0"/>
    <n v="0"/>
    <n v="0"/>
    <n v="0"/>
    <n v="4"/>
  </r>
  <r>
    <x v="19"/>
    <x v="4"/>
    <x v="49"/>
    <x v="33"/>
    <x v="9"/>
    <n v="241793.74"/>
    <n v="2"/>
    <n v="23"/>
    <n v="0"/>
    <n v="0"/>
    <n v="0"/>
    <n v="0"/>
    <n v="2"/>
  </r>
  <r>
    <x v="19"/>
    <x v="4"/>
    <x v="50"/>
    <x v="34"/>
    <x v="10"/>
    <n v="5142927.4999999702"/>
    <n v="22"/>
    <n v="313"/>
    <n v="1"/>
    <n v="0"/>
    <n v="2"/>
    <n v="4"/>
    <n v="15"/>
  </r>
  <r>
    <x v="19"/>
    <x v="4"/>
    <x v="51"/>
    <x v="35"/>
    <x v="3"/>
    <n v="3608405.84"/>
    <n v="12"/>
    <n v="166"/>
    <n v="2"/>
    <n v="0"/>
    <n v="0"/>
    <n v="0"/>
    <n v="10"/>
  </r>
  <r>
    <x v="19"/>
    <x v="4"/>
    <x v="52"/>
    <x v="36"/>
    <x v="5"/>
    <n v="956620.34000000195"/>
    <n v="7"/>
    <n v="73"/>
    <n v="5"/>
    <n v="1"/>
    <n v="1"/>
    <n v="0"/>
    <n v="0"/>
  </r>
  <r>
    <x v="19"/>
    <x v="4"/>
    <x v="53"/>
    <x v="37"/>
    <x v="10"/>
    <n v="757423.91000000096"/>
    <n v="5"/>
    <n v="58"/>
    <n v="0"/>
    <n v="0"/>
    <n v="0"/>
    <n v="2"/>
    <n v="3"/>
  </r>
  <r>
    <x v="19"/>
    <x v="4"/>
    <x v="54"/>
    <x v="38"/>
    <x v="11"/>
    <n v="6506105.7400000095"/>
    <n v="26"/>
    <n v="383"/>
    <n v="0"/>
    <n v="1"/>
    <n v="1"/>
    <n v="4"/>
    <n v="20"/>
  </r>
  <r>
    <x v="19"/>
    <x v="4"/>
    <x v="55"/>
    <x v="39"/>
    <x v="10"/>
    <n v="705884.37000000197"/>
    <n v="7"/>
    <n v="89"/>
    <n v="0"/>
    <n v="0"/>
    <n v="0"/>
    <n v="3"/>
    <n v="4"/>
  </r>
  <r>
    <x v="19"/>
    <x v="4"/>
    <x v="56"/>
    <x v="40"/>
    <x v="0"/>
    <n v="1110584.22999999"/>
    <n v="13"/>
    <n v="117"/>
    <n v="11"/>
    <n v="2"/>
    <n v="0"/>
    <n v="0"/>
    <n v="0"/>
  </r>
  <r>
    <x v="19"/>
    <x v="4"/>
    <x v="57"/>
    <x v="41"/>
    <x v="8"/>
    <n v="647397.679999999"/>
    <n v="15"/>
    <n v="88"/>
    <n v="0"/>
    <n v="7"/>
    <n v="2"/>
    <n v="5"/>
    <n v="1"/>
  </r>
  <r>
    <x v="19"/>
    <x v="4"/>
    <x v="58"/>
    <x v="42"/>
    <x v="14"/>
    <n v="1489108.56"/>
    <n v="10"/>
    <n v="121"/>
    <n v="0"/>
    <n v="0"/>
    <n v="0"/>
    <n v="4"/>
    <n v="6"/>
  </r>
  <r>
    <x v="19"/>
    <x v="4"/>
    <x v="59"/>
    <x v="43"/>
    <x v="9"/>
    <n v="1871359.21"/>
    <n v="9"/>
    <n v="144"/>
    <n v="0"/>
    <n v="0"/>
    <n v="0"/>
    <n v="1"/>
    <n v="8"/>
  </r>
  <r>
    <x v="19"/>
    <x v="4"/>
    <x v="60"/>
    <x v="44"/>
    <x v="3"/>
    <n v="426704.83999999898"/>
    <n v="5"/>
    <n v="56"/>
    <n v="0"/>
    <n v="0"/>
    <n v="3"/>
    <n v="0"/>
    <n v="2"/>
  </r>
  <r>
    <x v="19"/>
    <x v="4"/>
    <x v="61"/>
    <x v="45"/>
    <x v="14"/>
    <n v="412366.68"/>
    <n v="3"/>
    <n v="36"/>
    <n v="0"/>
    <n v="0"/>
    <n v="0"/>
    <n v="3"/>
    <n v="0"/>
  </r>
  <r>
    <x v="19"/>
    <x v="4"/>
    <x v="62"/>
    <x v="46"/>
    <x v="10"/>
    <n v="877525.75"/>
    <n v="8"/>
    <n v="108"/>
    <n v="0"/>
    <n v="0"/>
    <n v="0"/>
    <n v="1"/>
    <n v="7"/>
  </r>
  <r>
    <x v="19"/>
    <x v="4"/>
    <x v="63"/>
    <x v="47"/>
    <x v="15"/>
    <n v="2030306.52"/>
    <n v="13"/>
    <n v="166"/>
    <n v="2"/>
    <n v="1"/>
    <n v="4"/>
    <n v="5"/>
    <n v="1"/>
  </r>
  <r>
    <x v="19"/>
    <x v="4"/>
    <x v="64"/>
    <x v="48"/>
    <x v="9"/>
    <n v="2427088.33"/>
    <n v="11"/>
    <n v="151"/>
    <n v="0"/>
    <n v="0"/>
    <n v="0"/>
    <n v="2"/>
    <n v="9"/>
  </r>
  <r>
    <x v="19"/>
    <x v="4"/>
    <x v="65"/>
    <x v="49"/>
    <x v="11"/>
    <n v="9657057.5999999791"/>
    <n v="35"/>
    <n v="469"/>
    <n v="1"/>
    <n v="2"/>
    <n v="9"/>
    <n v="14"/>
    <n v="9"/>
  </r>
  <r>
    <x v="19"/>
    <x v="4"/>
    <x v="66"/>
    <x v="50"/>
    <x v="9"/>
    <n v="2734929.5500000198"/>
    <n v="20"/>
    <n v="248"/>
    <n v="1"/>
    <n v="0"/>
    <n v="3"/>
    <n v="10"/>
    <n v="6"/>
  </r>
  <r>
    <x v="19"/>
    <x v="4"/>
    <x v="67"/>
    <x v="51"/>
    <x v="0"/>
    <n v="2590733.0699999998"/>
    <n v="13"/>
    <n v="162"/>
    <n v="0"/>
    <n v="2"/>
    <n v="6"/>
    <n v="5"/>
    <n v="0"/>
  </r>
  <r>
    <x v="19"/>
    <x v="4"/>
    <x v="68"/>
    <x v="52"/>
    <x v="3"/>
    <n v="2727177.38"/>
    <n v="12"/>
    <n v="166"/>
    <n v="0"/>
    <n v="1"/>
    <n v="0"/>
    <n v="3"/>
    <n v="8"/>
  </r>
  <r>
    <x v="19"/>
    <x v="4"/>
    <x v="69"/>
    <x v="53"/>
    <x v="9"/>
    <n v="2484939.3399999901"/>
    <n v="18"/>
    <n v="235"/>
    <n v="1"/>
    <n v="2"/>
    <n v="2"/>
    <n v="3"/>
    <n v="10"/>
  </r>
  <r>
    <x v="19"/>
    <x v="4"/>
    <x v="70"/>
    <x v="54"/>
    <x v="0"/>
    <n v="2140163.3499999898"/>
    <n v="12"/>
    <n v="163"/>
    <n v="2"/>
    <n v="1"/>
    <n v="4"/>
    <n v="5"/>
    <n v="0"/>
  </r>
  <r>
    <x v="19"/>
    <x v="4"/>
    <x v="71"/>
    <x v="55"/>
    <x v="0"/>
    <n v="186839.31"/>
    <n v="2"/>
    <n v="16"/>
    <n v="0"/>
    <n v="0"/>
    <n v="0"/>
    <n v="0"/>
    <n v="2"/>
  </r>
  <r>
    <x v="19"/>
    <x v="4"/>
    <x v="72"/>
    <x v="56"/>
    <x v="9"/>
    <n v="2201555.9000000102"/>
    <n v="15"/>
    <n v="228"/>
    <n v="0"/>
    <n v="1"/>
    <n v="2"/>
    <n v="12"/>
    <n v="0"/>
  </r>
  <r>
    <x v="19"/>
    <x v="4"/>
    <x v="73"/>
    <x v="57"/>
    <x v="4"/>
    <n v="746777.01000000199"/>
    <n v="4"/>
    <n v="58"/>
    <n v="0"/>
    <n v="1"/>
    <n v="0"/>
    <n v="1"/>
    <n v="2"/>
  </r>
  <r>
    <x v="19"/>
    <x v="4"/>
    <x v="74"/>
    <x v="58"/>
    <x v="0"/>
    <n v="864242.31000000099"/>
    <n v="12"/>
    <n v="111"/>
    <n v="1"/>
    <n v="2"/>
    <n v="1"/>
    <n v="8"/>
    <n v="0"/>
  </r>
  <r>
    <x v="19"/>
    <x v="4"/>
    <x v="75"/>
    <x v="59"/>
    <x v="9"/>
    <n v="622831.34000000102"/>
    <n v="5"/>
    <n v="60"/>
    <n v="0"/>
    <n v="0"/>
    <n v="0"/>
    <n v="1"/>
    <n v="4"/>
  </r>
  <r>
    <x v="19"/>
    <x v="4"/>
    <x v="76"/>
    <x v="60"/>
    <x v="10"/>
    <n v="2827180.95000001"/>
    <n v="14"/>
    <n v="208"/>
    <n v="0"/>
    <n v="0"/>
    <n v="1"/>
    <n v="0"/>
    <n v="13"/>
  </r>
  <r>
    <x v="19"/>
    <x v="4"/>
    <x v="77"/>
    <x v="61"/>
    <x v="3"/>
    <n v="10367328.8999999"/>
    <n v="40"/>
    <n v="633"/>
    <n v="3"/>
    <n v="4"/>
    <n v="13"/>
    <n v="20"/>
    <n v="0"/>
  </r>
  <r>
    <x v="19"/>
    <x v="4"/>
    <x v="78"/>
    <x v="62"/>
    <x v="11"/>
    <n v="1638382.3199999901"/>
    <n v="11"/>
    <n v="154"/>
    <n v="0"/>
    <n v="1"/>
    <n v="6"/>
    <n v="1"/>
    <n v="3"/>
  </r>
  <r>
    <x v="19"/>
    <x v="4"/>
    <x v="79"/>
    <x v="63"/>
    <x v="2"/>
    <n v="450916.760000001"/>
    <n v="6"/>
    <n v="55"/>
    <n v="0"/>
    <n v="1"/>
    <n v="0"/>
    <n v="5"/>
    <n v="0"/>
  </r>
  <r>
    <x v="19"/>
    <x v="4"/>
    <x v="80"/>
    <x v="64"/>
    <x v="11"/>
    <n v="2912878.0500000101"/>
    <n v="12"/>
    <n v="179"/>
    <n v="0"/>
    <n v="1"/>
    <n v="0"/>
    <n v="0"/>
    <n v="11"/>
  </r>
  <r>
    <x v="19"/>
    <x v="4"/>
    <x v="81"/>
    <x v="65"/>
    <x v="6"/>
    <n v="4688276.0099999905"/>
    <n v="18"/>
    <n v="262"/>
    <n v="0"/>
    <n v="1"/>
    <n v="1"/>
    <n v="5"/>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BL quarterly change" cacheId="0" applyNumberFormats="0" applyBorderFormats="0" applyFontFormats="0" applyPatternFormats="0" applyAlignmentFormats="0" applyWidthHeightFormats="1" dataCaption="Values" updatedVersion="6" minRefreshableVersion="3" rowGrandTotals="0" itemPrintTitles="1" createdVersion="5" indent="0" outline="1" outlineData="1" multipleFieldFilters="0" chartFormat="14" rowHeaderCaption="Quarter">
  <location ref="J68:Q88" firstHeaderRow="0" firstDataRow="1" firstDataCol="1" rowPageCount="2" colPageCount="1"/>
  <pivotFields count="14">
    <pivotField axis="axisRow" numFmtId="17"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multipleItemSelectionAllowed="1" showAll="0"/>
    <pivotField axis="axisPage" multipleItemSelectionAllowed="1"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 x="17"/>
      </items>
    </pivotField>
    <pivotField axis="axisPage" multipleItemSelectionAllowed="1" showAll="0">
      <items count="21">
        <item m="1" x="19"/>
        <item m="1" x="16"/>
        <item m="1" x="17"/>
        <item m="1" x="18"/>
        <item x="0"/>
        <item x="1"/>
        <item x="2"/>
        <item x="3"/>
        <item x="4"/>
        <item x="5"/>
        <item x="6"/>
        <item x="7"/>
        <item x="8"/>
        <item x="9"/>
        <item x="10"/>
        <item x="11"/>
        <item x="12"/>
        <item x="13"/>
        <item x="14"/>
        <item x="15"/>
        <item t="default"/>
      </items>
    </pivotField>
    <pivotField dataField="1" numFmtId="44"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dataField="1" dragToRow="0" dragToCol="0" dragToPage="0" showAll="0" defaultSubtotal="0"/>
  </pivotFields>
  <rowFields count="1">
    <field x="0"/>
  </rowFields>
  <rowItems count="20">
    <i>
      <x v="8"/>
    </i>
    <i>
      <x v="9"/>
    </i>
    <i>
      <x v="10"/>
    </i>
    <i>
      <x v="11"/>
    </i>
    <i>
      <x v="12"/>
    </i>
    <i>
      <x v="13"/>
    </i>
    <i>
      <x v="14"/>
    </i>
    <i>
      <x v="15"/>
    </i>
    <i>
      <x v="16"/>
    </i>
    <i>
      <x v="17"/>
    </i>
    <i>
      <x v="18"/>
    </i>
    <i>
      <x v="19"/>
    </i>
    <i>
      <x v="20"/>
    </i>
    <i>
      <x v="21"/>
    </i>
    <i>
      <x v="22"/>
    </i>
    <i>
      <x v="23"/>
    </i>
    <i>
      <x v="24"/>
    </i>
    <i>
      <x v="25"/>
    </i>
    <i>
      <x v="26"/>
    </i>
    <i>
      <x v="27"/>
    </i>
  </rowItems>
  <colFields count="1">
    <field x="-2"/>
  </colFields>
  <colItems count="7">
    <i>
      <x/>
    </i>
    <i i="1">
      <x v="1"/>
    </i>
    <i i="2">
      <x v="2"/>
    </i>
    <i i="3">
      <x v="3"/>
    </i>
    <i i="4">
      <x v="4"/>
    </i>
    <i i="5">
      <x v="5"/>
    </i>
    <i i="6">
      <x v="6"/>
    </i>
  </colItems>
  <pageFields count="2">
    <pageField fld="3" hier="-1"/>
    <pageField fld="4" hier="-1"/>
  </pageFields>
  <dataFields count="7">
    <dataField name="GMP ($)" fld="5" baseField="0" baseItem="0"/>
    <dataField name="Δ GMP ($)" fld="5" showDataAs="difference" baseField="0" baseItem="1048828" numFmtId="8"/>
    <dataField name="GMP per EGM " fld="13" baseField="0" baseItem="0"/>
    <dataField name="# of venues" fld="6" baseField="0" baseItem="0" numFmtId="167"/>
    <dataField name="Δ venues" fld="6" showDataAs="difference" baseField="0" baseItem="1048828" numFmtId="167"/>
    <dataField name="# of EGMs" fld="7" baseField="0" baseItem="0" numFmtId="3"/>
    <dataField name="Δ EGMs" fld="7" showDataAs="difference" baseField="0" baseItem="1048828" numFmtId="167"/>
  </dataFields>
  <formats count="22">
    <format dxfId="54">
      <pivotArea outline="0" collapsedLevelsAreSubtotals="1" fieldPosition="0"/>
    </format>
    <format dxfId="53">
      <pivotArea outline="0" collapsedLevelsAreSubtotals="1" fieldPosition="0">
        <references count="1">
          <reference field="4294967294" count="1" selected="0">
            <x v="3"/>
          </reference>
        </references>
      </pivotArea>
    </format>
    <format dxfId="52">
      <pivotArea outline="0" fieldPosition="0">
        <references count="1">
          <reference field="4294967294" count="1">
            <x v="3"/>
          </reference>
        </references>
      </pivotArea>
    </format>
    <format dxfId="51">
      <pivotArea outline="0" fieldPosition="0">
        <references count="1">
          <reference field="4294967294" count="1">
            <x v="4"/>
          </reference>
        </references>
      </pivotArea>
    </format>
    <format dxfId="50">
      <pivotArea dataOnly="0" labelOnly="1" outline="0" fieldPosition="0">
        <references count="1">
          <reference field="4294967294" count="2">
            <x v="3"/>
            <x v="4"/>
          </reference>
        </references>
      </pivotArea>
    </format>
    <format dxfId="49">
      <pivotArea outline="0" fieldPosition="0">
        <references count="1">
          <reference field="4294967294" count="1">
            <x v="5"/>
          </reference>
        </references>
      </pivotArea>
    </format>
    <format dxfId="48">
      <pivotArea outline="0" collapsedLevelsAreSubtotals="1" fieldPosition="0">
        <references count="1">
          <reference field="4294967294" count="1" selected="0">
            <x v="6"/>
          </reference>
        </references>
      </pivotArea>
    </format>
    <format dxfId="47">
      <pivotArea outline="0" collapsedLevelsAreSubtotals="1" fieldPosition="0">
        <references count="1">
          <reference field="4294967294" count="1" selected="0">
            <x v="1"/>
          </reference>
        </references>
      </pivotArea>
    </format>
    <format dxfId="46">
      <pivotArea outline="0" collapsedLevelsAreSubtotals="1" fieldPosition="0">
        <references count="1">
          <reference field="4294967294" count="1" selected="0">
            <x v="5"/>
          </reference>
        </references>
      </pivotArea>
    </format>
    <format dxfId="45">
      <pivotArea outline="0" collapsedLevelsAreSubtotals="1" fieldPosition="0">
        <references count="1">
          <reference field="4294967294" count="1" selected="0">
            <x v="0"/>
          </reference>
        </references>
      </pivotArea>
    </format>
    <format dxfId="44">
      <pivotArea type="all" dataOnly="0" outline="0"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outline="0" fieldPosition="0">
        <references count="1">
          <reference field="4294967294" count="6">
            <x v="0"/>
            <x v="1"/>
            <x v="3"/>
            <x v="4"/>
            <x v="5"/>
            <x v="6"/>
          </reference>
        </references>
      </pivotArea>
    </format>
    <format dxfId="38">
      <pivotArea dataOnly="0" labelOnly="1" outline="0" fieldPosition="0">
        <references count="1">
          <reference field="4294967294" count="1">
            <x v="1"/>
          </reference>
        </references>
      </pivotArea>
    </format>
    <format dxfId="37">
      <pivotArea type="all" dataOnly="0" outline="0" fieldPosition="0"/>
    </format>
    <format dxfId="36">
      <pivotArea field="0" type="button" dataOnly="0" labelOnly="1" outline="0" axis="axisRow" fieldPosition="0"/>
    </format>
    <format dxfId="35">
      <pivotArea dataOnly="0" labelOnly="1" outline="0" fieldPosition="0">
        <references count="1">
          <reference field="4294967294" count="7">
            <x v="0"/>
            <x v="1"/>
            <x v="2"/>
            <x v="3"/>
            <x v="4"/>
            <x v="5"/>
            <x v="6"/>
          </reference>
        </references>
      </pivotArea>
    </format>
    <format dxfId="34">
      <pivotArea outline="0" collapsedLevelsAreSubtotals="1" fieldPosition="0"/>
    </format>
    <format dxfId="33">
      <pivotArea dataOnly="0" labelOnly="1" fieldPosition="0">
        <references count="1">
          <reference field="0" count="0"/>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Comparison GMP per EGM"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39">
  <location ref="AD9:AE30" firstHeaderRow="1" firstDataRow="1" firstDataCol="1"/>
  <pivotFields count="14">
    <pivotField axis="axisRow" numFmtId="14"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showAll="0"/>
    <pivotField showAll="0" defaultSubtotal="0">
      <items count="74">
        <item x="0"/>
        <item x="1"/>
        <item x="2"/>
        <item x="3"/>
        <item x="4"/>
        <item x="5"/>
        <item x="6"/>
        <item x="66"/>
        <item x="7"/>
        <item x="8"/>
        <item x="9"/>
        <item m="1" x="73"/>
        <item x="10"/>
        <item x="11"/>
        <item x="12"/>
        <item x="13"/>
        <item x="14"/>
        <item x="15"/>
        <item x="16"/>
        <item m="1" x="71"/>
        <item x="17"/>
        <item x="18"/>
        <item x="19"/>
        <item x="20"/>
        <item x="21"/>
        <item x="22"/>
        <item x="23"/>
        <item x="24"/>
        <item x="25"/>
        <item m="1" x="70"/>
        <item x="26"/>
        <item x="27"/>
        <item x="28"/>
        <item x="29"/>
        <item x="30"/>
        <item x="31"/>
        <item m="1" x="69"/>
        <item x="32"/>
        <item x="33"/>
        <item x="34"/>
        <item m="1" x="72"/>
        <item x="35"/>
        <item x="36"/>
        <item x="37"/>
        <item m="1" x="67"/>
        <item x="38"/>
        <item x="39"/>
        <item x="40"/>
        <item x="42"/>
        <item x="43"/>
        <item x="44"/>
        <item x="41"/>
        <item x="45"/>
        <item x="46"/>
        <item x="47"/>
        <item x="48"/>
        <item x="49"/>
        <item x="50"/>
        <item x="51"/>
        <item x="52"/>
        <item x="53"/>
        <item x="54"/>
        <item x="55"/>
        <item x="56"/>
        <item x="57"/>
        <item m="1" x="68"/>
        <item x="58"/>
        <item x="59"/>
        <item x="60"/>
        <item x="61"/>
        <item x="62"/>
        <item x="63"/>
        <item x="64"/>
        <item x="65"/>
      </items>
    </pivotField>
    <pivotField showAll="0">
      <items count="21">
        <item h="1" m="1" x="18"/>
        <item h="1" x="1"/>
        <item h="1" x="11"/>
        <item h="1" x="0"/>
        <item h="1" m="1" x="19"/>
        <item h="1" x="7"/>
        <item h="1" x="4"/>
        <item h="1" x="10"/>
        <item h="1" x="12"/>
        <item h="1" x="13"/>
        <item h="1" m="1" x="16"/>
        <item h="1" x="6"/>
        <item h="1" x="5"/>
        <item h="1" m="1" x="17"/>
        <item h="1" x="8"/>
        <item h="1" x="14"/>
        <item x="15"/>
        <item h="1" x="9"/>
        <item h="1" x="3"/>
        <item h="1" x="2"/>
        <item t="default"/>
      </items>
    </pivotField>
    <pivotField numFmtId="4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GMP per EGM " fld="13" baseField="0" baseItem="0" numFmtId="44"/>
  </dataFields>
  <formats count="2">
    <format dxfId="12">
      <pivotArea outline="0" collapsedLevelsAreSubtotals="1" fieldPosition="0"/>
    </format>
    <format dxfId="11">
      <pivotArea dataOnly="0" labelOnly="1" fieldPosition="0">
        <references count="1">
          <reference field="0" count="0"/>
        </references>
      </pivotArea>
    </format>
  </formats>
  <chartFormats count="1">
    <chartFormat chart="36" format="1" series="1">
      <pivotArea type="data" outline="0" fieldPosition="0">
        <references count="1">
          <reference field="4294967294" count="1" selected="0">
            <x v="0"/>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G key stats venue gaming machines"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2">
  <location ref="BD9:BF30" firstHeaderRow="0" firstDataRow="1" firstDataCol="1"/>
  <pivotFields count="14">
    <pivotField axis="axisRow" numFmtId="17"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pivotField showAll="0"/>
    <pivotField showAll="0">
      <items count="75">
        <item h="1" x="0"/>
        <item h="1" x="1"/>
        <item h="1" x="2"/>
        <item h="1" x="3"/>
        <item h="1" x="4"/>
        <item h="1" x="5"/>
        <item h="1" x="6"/>
        <item h="1" x="66"/>
        <item h="1" x="7"/>
        <item h="1" x="8"/>
        <item h="1" x="9"/>
        <item h="1" m="1" x="73"/>
        <item h="1" x="10"/>
        <item h="1" x="11"/>
        <item h="1" x="12"/>
        <item h="1" x="13"/>
        <item h="1" x="14"/>
        <item h="1" x="15"/>
        <item h="1" x="16"/>
        <item h="1" m="1" x="71"/>
        <item x="17"/>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 t="default"/>
      </items>
    </pivotField>
    <pivotField showAll="0">
      <items count="21">
        <item m="1" x="18"/>
        <item x="1"/>
        <item x="11"/>
        <item x="0"/>
        <item m="1" x="19"/>
        <item x="7"/>
        <item x="4"/>
        <item x="10"/>
        <item x="12"/>
        <item x="13"/>
        <item m="1" x="16"/>
        <item x="6"/>
        <item x="5"/>
        <item m="1" x="17"/>
        <item x="8"/>
        <item x="14"/>
        <item x="15"/>
        <item x="9"/>
        <item x="3"/>
        <item x="2"/>
        <item t="default"/>
      </items>
    </pivotField>
    <pivotField numFmtId="44" showAll="0"/>
    <pivotField dataField="1" numFmtId="168" showAll="0"/>
    <pivotField dataField="1" numFmtId="168" showAll="0"/>
    <pivotField numFmtId="168" showAll="0"/>
    <pivotField numFmtId="168" showAll="0"/>
    <pivotField numFmtId="168" showAll="0"/>
    <pivotField numFmtId="168" showAll="0"/>
    <pivotField numFmtId="168" showAll="0"/>
    <pivotField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i="1">
      <x v="1"/>
    </i>
  </colItems>
  <dataFields count="2">
    <dataField name="# of venues" fld="6" baseField="0" baseItem="13" numFmtId="3"/>
    <dataField name="# of Gaming Machines " fld="7" baseField="0" baseItem="12" numFmtId="3"/>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G EGMs by quarter"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43">
  <location ref="BK9:BL30" firstHeaderRow="1" firstDataRow="1" firstDataCol="1"/>
  <pivotFields count="14">
    <pivotField axis="axisRow" numFmtId="17"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showAll="0"/>
    <pivotField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x="17"/>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s>
    </pivotField>
    <pivotField showAll="0">
      <items count="21">
        <item m="1" x="18"/>
        <item x="1"/>
        <item x="11"/>
        <item x="0"/>
        <item m="1" x="19"/>
        <item x="7"/>
        <item x="4"/>
        <item x="10"/>
        <item x="12"/>
        <item x="13"/>
        <item m="1" x="16"/>
        <item x="6"/>
        <item x="5"/>
        <item m="1" x="17"/>
        <item x="8"/>
        <item x="14"/>
        <item x="15"/>
        <item x="9"/>
        <item x="3"/>
        <item x="2"/>
        <item t="default"/>
      </items>
    </pivotField>
    <pivotField numFmtId="44"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 # of Gaming Machines" fld="7" baseField="0" baseItem="0"/>
  </dataFields>
  <formats count="1">
    <format dxfId="13">
      <pivotArea outline="0" collapsedLevelsAreSubtotals="1" fieldPosition="0"/>
    </format>
  </formats>
  <chartFormats count="1">
    <chartFormat chart="26" format="4"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G GMP national quarterly all"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24" rowHeaderCaption="Quarter">
  <location ref="AP9:AS30" firstHeaderRow="0" firstDataRow="1" firstDataCol="1" rowPageCount="2" colPageCount="1"/>
  <pivotFields count="14">
    <pivotField axis="axisRow" numFmtId="14"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pivotField multipleItemSelectionAllowed="1" showAll="0"/>
    <pivotField axis="axisPage" showAll="0" defaultSubtotal="0">
      <items count="74">
        <item x="0"/>
        <item x="1"/>
        <item x="2"/>
        <item x="3"/>
        <item x="4"/>
        <item x="5"/>
        <item x="6"/>
        <item x="66"/>
        <item x="7"/>
        <item x="8"/>
        <item x="9"/>
        <item m="1" x="73"/>
        <item x="10"/>
        <item x="11"/>
        <item x="12"/>
        <item x="13"/>
        <item x="14"/>
        <item x="15"/>
        <item x="16"/>
        <item m="1" x="71"/>
        <item x="18"/>
        <item x="19"/>
        <item x="20"/>
        <item x="21"/>
        <item x="22"/>
        <item x="23"/>
        <item x="24"/>
        <item x="25"/>
        <item m="1" x="70"/>
        <item x="26"/>
        <item x="27"/>
        <item x="28"/>
        <item x="29"/>
        <item x="30"/>
        <item x="31"/>
        <item m="1" x="69"/>
        <item x="32"/>
        <item x="33"/>
        <item x="34"/>
        <item m="1" x="72"/>
        <item x="35"/>
        <item x="36"/>
        <item x="37"/>
        <item m="1" x="67"/>
        <item x="38"/>
        <item x="39"/>
        <item x="40"/>
        <item x="42"/>
        <item x="43"/>
        <item x="44"/>
        <item x="41"/>
        <item x="45"/>
        <item x="46"/>
        <item x="47"/>
        <item x="48"/>
        <item x="49"/>
        <item x="50"/>
        <item x="51"/>
        <item x="52"/>
        <item x="53"/>
        <item x="54"/>
        <item x="55"/>
        <item x="56"/>
        <item x="57"/>
        <item m="1" x="68"/>
        <item x="58"/>
        <item x="59"/>
        <item x="60"/>
        <item x="61"/>
        <item x="62"/>
        <item x="63"/>
        <item x="64"/>
        <item x="65"/>
        <item x="17"/>
      </items>
    </pivotField>
    <pivotField axis="axisPage" showAll="0">
      <items count="21">
        <item m="1" x="19"/>
        <item m="1" x="16"/>
        <item m="1" x="17"/>
        <item m="1" x="18"/>
        <item x="0"/>
        <item x="1"/>
        <item x="2"/>
        <item x="3"/>
        <item x="4"/>
        <item x="5"/>
        <item x="6"/>
        <item x="7"/>
        <item x="8"/>
        <item x="9"/>
        <item x="10"/>
        <item x="11"/>
        <item x="12"/>
        <item x="13"/>
        <item x="14"/>
        <item x="15"/>
        <item t="default"/>
      </items>
    </pivotField>
    <pivotField dataField="1" numFmtId="44"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pageFields count="2">
    <pageField fld="3" hier="-1"/>
    <pageField fld="4" hier="-1"/>
  </pageFields>
  <dataFields count="3">
    <dataField name="GMP ($)" fld="5" baseField="0" baseItem="0"/>
    <dataField name="# venues " fld="6" baseField="0" baseItem="0" numFmtId="3"/>
    <dataField name=" # of Gaming Machines " fld="7" baseField="0" baseItem="0"/>
  </dataFields>
  <formats count="3">
    <format dxfId="16">
      <pivotArea outline="0" collapsedLevelsAreSubtotals="1" fieldPosition="0"/>
    </format>
    <format dxfId="15">
      <pivotArea dataOnly="0" labelOnly="1" fieldPosition="0">
        <references count="1">
          <reference field="0" count="0"/>
        </references>
      </pivotArea>
    </format>
    <format dxfId="14">
      <pivotArea outline="0" fieldPosition="0">
        <references count="1">
          <reference field="4294967294" count="1">
            <x v="1"/>
          </reference>
        </references>
      </pivotArea>
    </format>
  </formats>
  <chartFormats count="1">
    <chartFormat chart="18" format="4"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G dep rating"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50">
  <location ref="BN9:BS30" firstHeaderRow="0" firstDataRow="1" firstDataCol="1"/>
  <pivotFields count="14">
    <pivotField axis="axisRow" numFmtId="14" multipleItemSelectionAllowed="1"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showAll="0"/>
    <pivotField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x="17"/>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s>
    </pivotField>
    <pivotField showAll="0">
      <items count="21">
        <item m="1" x="18"/>
        <item x="1"/>
        <item x="11"/>
        <item x="0"/>
        <item m="1" x="19"/>
        <item x="7"/>
        <item x="4"/>
        <item x="10"/>
        <item x="12"/>
        <item x="13"/>
        <item m="1" x="16"/>
        <item x="6"/>
        <item x="5"/>
        <item m="1" x="17"/>
        <item x="8"/>
        <item x="14"/>
        <item x="15"/>
        <item x="9"/>
        <item x="3"/>
        <item x="2"/>
        <item t="default"/>
      </items>
    </pivotField>
    <pivotField numFmtId="44"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Fields count="1">
    <field x="-2"/>
  </colFields>
  <colItems count="5">
    <i>
      <x/>
    </i>
    <i i="1">
      <x v="1"/>
    </i>
    <i i="2">
      <x v="2"/>
    </i>
    <i i="3">
      <x v="3"/>
    </i>
    <i i="4">
      <x v="4"/>
    </i>
  </colItems>
  <dataFields count="5">
    <dataField name="Very low" fld="8" baseField="0" baseItem="1"/>
    <dataField name="Medium low" fld="9" baseField="0" baseItem="1"/>
    <dataField name="Medium" fld="10" baseField="0" baseItem="1"/>
    <dataField name="Medium high" fld="11" baseField="0" baseItem="1"/>
    <dataField name="Very high" fld="12" baseField="0" baseItem="1"/>
  </dataFields>
  <formats count="1">
    <format dxfId="17">
      <pivotArea outline="0" collapsedLevelsAreSubtotals="1"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bl yearly change" cacheId="0" applyNumberFormats="0" applyBorderFormats="0" applyFontFormats="0" applyPatternFormats="0" applyAlignmentFormats="0" applyWidthHeightFormats="1" dataCaption="Values" updatedVersion="6" minRefreshableVersion="3" rowGrandTotals="0" itemPrintTitles="1" createdVersion="5" indent="0" outline="1" outlineData="1" multipleFieldFilters="0" chartFormat="14" rowHeaderCaption="Year">
  <location ref="S68:U73" firstHeaderRow="0" firstDataRow="1" firstDataCol="1" rowPageCount="2" colPageCount="1"/>
  <pivotFields count="14">
    <pivotField numFmtId="14"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axis="axisRow" numFmtId="1" showAll="0" defaultSubtotal="0">
      <items count="7">
        <item m="1" x="6"/>
        <item m="1" x="5"/>
        <item x="0"/>
        <item x="1"/>
        <item x="2"/>
        <item x="3"/>
        <item x="4"/>
      </items>
    </pivotField>
    <pivotField axis="axisPage" multipleItemSelectionAllowed="1" showAll="0">
      <items count="114">
        <item x="0"/>
        <item m="1" x="112"/>
        <item x="18"/>
        <item x="19"/>
        <item x="20"/>
        <item x="21"/>
        <item x="22"/>
        <item m="1" x="94"/>
        <item x="23"/>
        <item x="24"/>
        <item x="25"/>
        <item m="1" x="110"/>
        <item x="26"/>
        <item x="27"/>
        <item x="28"/>
        <item x="29"/>
        <item x="30"/>
        <item x="31"/>
        <item x="32"/>
        <item m="1" x="107"/>
        <item x="34"/>
        <item x="35"/>
        <item x="36"/>
        <item x="37"/>
        <item x="38"/>
        <item x="39"/>
        <item x="40"/>
        <item x="41"/>
        <item m="1" x="103"/>
        <item x="42"/>
        <item x="43"/>
        <item x="44"/>
        <item x="45"/>
        <item x="46"/>
        <item x="47"/>
        <item m="1" x="93"/>
        <item x="48"/>
        <item x="49"/>
        <item x="50"/>
        <item m="1" x="109"/>
        <item x="51"/>
        <item x="52"/>
        <item x="53"/>
        <item m="1" x="89"/>
        <item x="54"/>
        <item x="55"/>
        <item x="56"/>
        <item x="58"/>
        <item x="59"/>
        <item x="60"/>
        <item x="57"/>
        <item x="61"/>
        <item x="62"/>
        <item x="63"/>
        <item x="64"/>
        <item x="65"/>
        <item x="66"/>
        <item x="67"/>
        <item x="68"/>
        <item x="69"/>
        <item x="70"/>
        <item x="71"/>
        <item x="72"/>
        <item x="73"/>
        <item m="1" x="91"/>
        <item x="74"/>
        <item x="75"/>
        <item x="76"/>
        <item x="77"/>
        <item x="78"/>
        <item x="79"/>
        <item x="80"/>
        <item x="81"/>
        <item x="7"/>
        <item x="8"/>
        <item x="6"/>
        <item m="1" x="100"/>
        <item x="10"/>
        <item m="1" x="96"/>
        <item x="83"/>
        <item m="1" x="111"/>
        <item x="5"/>
        <item m="1" x="102"/>
        <item x="84"/>
        <item x="17"/>
        <item x="3"/>
        <item x="9"/>
        <item m="1" x="108"/>
        <item x="15"/>
        <item m="1" x="92"/>
        <item m="1" x="99"/>
        <item x="16"/>
        <item x="13"/>
        <item m="1" x="95"/>
        <item x="12"/>
        <item m="1" x="106"/>
        <item x="1"/>
        <item x="11"/>
        <item x="85"/>
        <item m="1" x="87"/>
        <item m="1" x="97"/>
        <item x="82"/>
        <item m="1" x="98"/>
        <item m="1" x="86"/>
        <item x="4"/>
        <item m="1" x="90"/>
        <item x="14"/>
        <item m="1" x="105"/>
        <item x="2"/>
        <item m="1" x="104"/>
        <item m="1" x="101"/>
        <item x="33"/>
        <item m="1" x="88"/>
        <item t="default"/>
      </items>
    </pivotField>
    <pivotField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x="17"/>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s>
    </pivotField>
    <pivotField axis="axisPage" multipleItemSelectionAllowed="1" showAll="0">
      <items count="21">
        <item m="1" x="19"/>
        <item m="1" x="16"/>
        <item m="1" x="17"/>
        <item m="1" x="18"/>
        <item x="0"/>
        <item x="1"/>
        <item x="2"/>
        <item x="3"/>
        <item x="4"/>
        <item x="5"/>
        <item x="6"/>
        <item x="7"/>
        <item x="8"/>
        <item x="9"/>
        <item x="10"/>
        <item x="11"/>
        <item x="12"/>
        <item x="13"/>
        <item x="14"/>
        <item x="15"/>
        <item t="default"/>
      </items>
    </pivotField>
    <pivotField dataField="1" numFmtId="4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1"/>
  </rowFields>
  <rowItems count="5">
    <i>
      <x v="2"/>
    </i>
    <i>
      <x v="3"/>
    </i>
    <i>
      <x v="4"/>
    </i>
    <i>
      <x v="5"/>
    </i>
    <i>
      <x v="6"/>
    </i>
  </rowItems>
  <colFields count="1">
    <field x="-2"/>
  </colFields>
  <colItems count="2">
    <i>
      <x/>
    </i>
    <i i="1">
      <x v="1"/>
    </i>
  </colItems>
  <pageFields count="2">
    <pageField fld="2" hier="-1"/>
    <pageField fld="4" hier="-1"/>
  </pageFields>
  <dataFields count="2">
    <dataField name="GMP ($)" fld="5" baseField="0" baseItem="0"/>
    <dataField name="Δ GMP ($)" fld="5" showDataAs="difference" baseField="1" baseItem="1048828" numFmtId="8"/>
  </dataFields>
  <formats count="15">
    <format dxfId="69">
      <pivotArea outline="0" collapsedLevelsAreSubtotals="1" fieldPosition="0"/>
    </format>
    <format dxfId="68">
      <pivotArea outline="0" collapsedLevelsAreSubtotals="1" fieldPosition="0">
        <references count="1">
          <reference field="4294967294" count="1" selected="0">
            <x v="1"/>
          </reference>
        </references>
      </pivotArea>
    </format>
    <format dxfId="67">
      <pivotArea outline="0" collapsedLevelsAreSubtotals="1" fieldPosition="0">
        <references count="1">
          <reference field="4294967294" count="1" selected="0">
            <x v="0"/>
          </reference>
        </references>
      </pivotArea>
    </format>
    <format dxfId="66">
      <pivotArea type="all" dataOnly="0" outline="0" fieldPosition="0"/>
    </format>
    <format dxfId="65">
      <pivotArea dataOnly="0" labelOnly="1" outline="0" fieldPosition="0">
        <references count="1">
          <reference field="4294967294" count="2">
            <x v="0"/>
            <x v="1"/>
          </reference>
        </references>
      </pivotArea>
    </format>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fieldPosition="0">
        <references count="1">
          <reference field="1" count="0"/>
        </references>
      </pivotArea>
    </format>
    <format dxfId="60">
      <pivotArea dataOnly="0" labelOnly="1" outline="0" fieldPosition="0">
        <references count="1">
          <reference field="4294967294" count="2">
            <x v="0"/>
            <x v="1"/>
          </reference>
        </references>
      </pivotArea>
    </format>
    <format dxfId="59">
      <pivotArea type="all" dataOnly="0" outline="0" fieldPosition="0"/>
    </format>
    <format dxfId="58">
      <pivotArea field="1" type="button" dataOnly="0" labelOnly="1" outline="0" axis="axisRow" fieldPosition="0"/>
    </format>
    <format dxfId="57">
      <pivotArea dataOnly="0" labelOnly="1" outline="0" fieldPosition="0">
        <references count="1">
          <reference field="4294967294" count="2">
            <x v="0"/>
            <x v="1"/>
          </reference>
        </references>
      </pivotArea>
    </format>
    <format dxfId="56">
      <pivotArea outline="0" collapsedLevelsAreSubtotals="1" fieldPosition="0"/>
    </format>
    <format dxfId="55">
      <pivotArea dataOnly="0" labelOnly="1" fieldPosition="0">
        <references count="1">
          <reference field="1" count="0"/>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bl Q by TA"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14" rowHeaderCaption="District">
  <location ref="E7:K74" firstHeaderRow="0" firstDataRow="1" firstDataCol="1" rowPageCount="1" colPageCount="1"/>
  <pivotFields count="14">
    <pivotField axis="axisPage" numFmtId="14" multipleItemSelectionAllowed="1" showAll="0">
      <items count="29">
        <item h="1" m="1" x="22"/>
        <item h="1" m="1" x="20"/>
        <item h="1" m="1" x="26"/>
        <item h="1" m="1" x="24"/>
        <item h="1" m="1" x="23"/>
        <item h="1" m="1" x="21"/>
        <item h="1" m="1" x="27"/>
        <item h="1" m="1" x="25"/>
        <item h="1" x="0"/>
        <item h="1" x="1"/>
        <item h="1" x="2"/>
        <item h="1" x="3"/>
        <item h="1" x="4"/>
        <item h="1" x="5"/>
        <item h="1" x="6"/>
        <item h="1" x="7"/>
        <item h="1" x="8"/>
        <item h="1" x="9"/>
        <item h="1" x="10"/>
        <item h="1" x="11"/>
        <item h="1" x="12"/>
        <item h="1" x="13"/>
        <item h="1" x="14"/>
        <item h="1" x="15"/>
        <item h="1" x="16"/>
        <item h="1" x="17"/>
        <item h="1" x="18"/>
        <item x="19"/>
        <item t="default"/>
      </items>
    </pivotField>
    <pivotField numFmtId="1" showAll="0" defaultSubtotal="0"/>
    <pivotField multipleItemSelectionAllowed="1" showAll="0"/>
    <pivotField axis="axisRow" showAll="0" sortType="ascending" defaultSubtotal="0">
      <items count="74">
        <item x="0"/>
        <item x="1"/>
        <item x="2"/>
        <item x="3"/>
        <item x="4"/>
        <item x="5"/>
        <item x="6"/>
        <item x="66"/>
        <item x="7"/>
        <item x="8"/>
        <item x="9"/>
        <item m="1" x="73"/>
        <item x="10"/>
        <item x="11"/>
        <item x="12"/>
        <item x="13"/>
        <item x="14"/>
        <item x="15"/>
        <item x="16"/>
        <item m="1" x="71"/>
        <item x="17"/>
        <item x="18"/>
        <item x="19"/>
        <item x="20"/>
        <item x="21"/>
        <item x="22"/>
        <item x="23"/>
        <item x="24"/>
        <item x="25"/>
        <item m="1" x="70"/>
        <item x="26"/>
        <item x="27"/>
        <item x="28"/>
        <item x="29"/>
        <item x="30"/>
        <item x="31"/>
        <item m="1" x="69"/>
        <item x="32"/>
        <item x="33"/>
        <item x="34"/>
        <item m="1" x="72"/>
        <item x="35"/>
        <item x="36"/>
        <item x="37"/>
        <item m="1" x="67"/>
        <item x="38"/>
        <item x="39"/>
        <item x="40"/>
        <item x="42"/>
        <item x="43"/>
        <item x="44"/>
        <item x="41"/>
        <item x="45"/>
        <item x="46"/>
        <item x="47"/>
        <item x="48"/>
        <item x="49"/>
        <item x="50"/>
        <item x="51"/>
        <item x="52"/>
        <item x="53"/>
        <item x="54"/>
        <item x="55"/>
        <item x="56"/>
        <item x="57"/>
        <item m="1" x="68"/>
        <item x="58"/>
        <item x="59"/>
        <item x="60"/>
        <item x="61"/>
        <item x="62"/>
        <item x="63"/>
        <item x="64"/>
        <item x="65"/>
      </items>
    </pivotField>
    <pivotField showAll="0">
      <items count="21">
        <item m="1" x="18"/>
        <item x="1"/>
        <item x="11"/>
        <item x="0"/>
        <item m="1" x="19"/>
        <item x="7"/>
        <item x="4"/>
        <item x="10"/>
        <item x="12"/>
        <item x="13"/>
        <item m="1" x="16"/>
        <item x="6"/>
        <item x="5"/>
        <item m="1" x="17"/>
        <item x="8"/>
        <item x="14"/>
        <item x="15"/>
        <item x="9"/>
        <item x="3"/>
        <item x="2"/>
        <item t="default"/>
      </items>
    </pivotField>
    <pivotField dataField="1" numFmtId="44"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3"/>
  </rowFields>
  <rowItems count="67">
    <i>
      <x/>
    </i>
    <i>
      <x v="1"/>
    </i>
    <i>
      <x v="2"/>
    </i>
    <i>
      <x v="3"/>
    </i>
    <i>
      <x v="4"/>
    </i>
    <i>
      <x v="5"/>
    </i>
    <i>
      <x v="6"/>
    </i>
    <i>
      <x v="7"/>
    </i>
    <i>
      <x v="8"/>
    </i>
    <i>
      <x v="9"/>
    </i>
    <i>
      <x v="10"/>
    </i>
    <i>
      <x v="12"/>
    </i>
    <i>
      <x v="13"/>
    </i>
    <i>
      <x v="14"/>
    </i>
    <i>
      <x v="15"/>
    </i>
    <i>
      <x v="16"/>
    </i>
    <i>
      <x v="17"/>
    </i>
    <i>
      <x v="18"/>
    </i>
    <i>
      <x v="20"/>
    </i>
    <i>
      <x v="21"/>
    </i>
    <i>
      <x v="23"/>
    </i>
    <i>
      <x v="24"/>
    </i>
    <i>
      <x v="25"/>
    </i>
    <i>
      <x v="26"/>
    </i>
    <i>
      <x v="27"/>
    </i>
    <i>
      <x v="28"/>
    </i>
    <i>
      <x v="30"/>
    </i>
    <i>
      <x v="31"/>
    </i>
    <i>
      <x v="32"/>
    </i>
    <i>
      <x v="33"/>
    </i>
    <i>
      <x v="34"/>
    </i>
    <i>
      <x v="35"/>
    </i>
    <i>
      <x v="37"/>
    </i>
    <i>
      <x v="38"/>
    </i>
    <i>
      <x v="39"/>
    </i>
    <i>
      <x v="41"/>
    </i>
    <i>
      <x v="42"/>
    </i>
    <i>
      <x v="43"/>
    </i>
    <i>
      <x v="45"/>
    </i>
    <i>
      <x v="46"/>
    </i>
    <i>
      <x v="47"/>
    </i>
    <i>
      <x v="48"/>
    </i>
    <i>
      <x v="49"/>
    </i>
    <i>
      <x v="50"/>
    </i>
    <i>
      <x v="51"/>
    </i>
    <i>
      <x v="52"/>
    </i>
    <i>
      <x v="53"/>
    </i>
    <i>
      <x v="54"/>
    </i>
    <i>
      <x v="55"/>
    </i>
    <i>
      <x v="56"/>
    </i>
    <i>
      <x v="57"/>
    </i>
    <i>
      <x v="58"/>
    </i>
    <i>
      <x v="59"/>
    </i>
    <i>
      <x v="60"/>
    </i>
    <i>
      <x v="61"/>
    </i>
    <i>
      <x v="62"/>
    </i>
    <i>
      <x v="63"/>
    </i>
    <i>
      <x v="64"/>
    </i>
    <i>
      <x v="66"/>
    </i>
    <i>
      <x v="67"/>
    </i>
    <i>
      <x v="68"/>
    </i>
    <i>
      <x v="69"/>
    </i>
    <i>
      <x v="70"/>
    </i>
    <i>
      <x v="71"/>
    </i>
    <i>
      <x v="72"/>
    </i>
    <i>
      <x v="73"/>
    </i>
    <i t="grand">
      <x/>
    </i>
  </rowItems>
  <colFields count="1">
    <field x="-2"/>
  </colFields>
  <colItems count="6">
    <i>
      <x/>
    </i>
    <i i="1">
      <x v="1"/>
    </i>
    <i i="2">
      <x v="2"/>
    </i>
    <i i="3">
      <x v="3"/>
    </i>
    <i i="4">
      <x v="4"/>
    </i>
    <i i="5">
      <x v="5"/>
    </i>
  </colItems>
  <pageFields count="1">
    <pageField fld="0" hier="-1"/>
  </pageFields>
  <dataFields count="6">
    <dataField name="GMP ($)" fld="5" baseField="0" baseItem="0"/>
    <dataField name="% of GMP of total GMP" fld="5" showDataAs="percentOfCol" baseField="0" baseItem="0" numFmtId="10"/>
    <dataField name="# of venues" fld="6" baseField="0" baseItem="0" numFmtId="167"/>
    <dataField name="% of total Venues" fld="6" showDataAs="percentOfCol" baseField="0" baseItem="0" numFmtId="10"/>
    <dataField name="# of EGMs" fld="7" baseField="0" baseItem="0" numFmtId="3"/>
    <dataField name="% of total EGMs" fld="7" showDataAs="percentOfCol" baseField="0" baseItem="0" numFmtId="10"/>
  </dataFields>
  <formats count="15">
    <format dxfId="32">
      <pivotArea outline="0" collapsedLevelsAreSubtotals="1" fieldPosition="0"/>
    </format>
    <format dxfId="31">
      <pivotArea outline="0" collapsedLevelsAreSubtotals="1" fieldPosition="0">
        <references count="1">
          <reference field="4294967294" count="1" selected="0">
            <x v="2"/>
          </reference>
        </references>
      </pivotArea>
    </format>
    <format dxfId="30">
      <pivotArea outline="0" fieldPosition="0">
        <references count="1">
          <reference field="4294967294" count="1">
            <x v="2"/>
          </reference>
        </references>
      </pivotArea>
    </format>
    <format dxfId="29">
      <pivotArea dataOnly="0" labelOnly="1" outline="0" fieldPosition="0">
        <references count="1">
          <reference field="4294967294" count="1">
            <x v="2"/>
          </reference>
        </references>
      </pivotArea>
    </format>
    <format dxfId="28">
      <pivotArea outline="0" fieldPosition="0">
        <references count="1">
          <reference field="4294967294" count="1">
            <x v="4"/>
          </reference>
        </references>
      </pivotArea>
    </format>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4"/>
          </reference>
        </references>
      </pivotArea>
    </format>
    <format dxfId="25">
      <pivotArea outline="0" fieldPosition="0">
        <references count="1">
          <reference field="4294967294" count="1">
            <x v="1"/>
          </reference>
        </references>
      </pivotArea>
    </format>
    <format dxfId="24">
      <pivotArea dataOnly="0" labelOnly="1" outline="0" fieldPosition="0">
        <references count="1">
          <reference field="4294967294" count="1">
            <x v="4"/>
          </reference>
        </references>
      </pivotArea>
    </format>
    <format dxfId="23">
      <pivotArea dataOnly="0" labelOnly="1" outline="0" fieldPosition="0">
        <references count="1">
          <reference field="4294967294" count="1">
            <x v="0"/>
          </reference>
        </references>
      </pivotArea>
    </format>
    <format dxfId="22">
      <pivotArea outline="0" fieldPosition="0">
        <references count="1">
          <reference field="4294967294" count="1">
            <x v="3"/>
          </reference>
        </references>
      </pivotArea>
    </format>
    <format dxfId="21">
      <pivotArea outline="0" fieldPosition="0">
        <references count="1">
          <reference field="4294967294" count="1">
            <x v="5"/>
          </reference>
        </references>
      </pivotArea>
    </format>
    <format dxfId="20">
      <pivotArea dataOnly="0" labelOnly="1" outline="0" fieldPosition="0">
        <references count="1">
          <reference field="4294967294" count="6">
            <x v="0"/>
            <x v="1"/>
            <x v="2"/>
            <x v="3"/>
            <x v="4"/>
            <x v="5"/>
          </reference>
        </references>
      </pivotArea>
    </format>
    <format dxfId="19">
      <pivotArea dataOnly="0" labelOnly="1" outline="0" fieldPosition="0">
        <references count="1">
          <reference field="4294967294" count="1">
            <x v="1"/>
          </reference>
        </references>
      </pivotArea>
    </format>
    <format dxfId="18">
      <pivotArea dataOnly="0" labelOnly="1" outline="0" fieldPosition="0">
        <references count="1">
          <reference field="4294967294" count="1">
            <x v="3"/>
          </reference>
        </references>
      </pivotArea>
    </format>
  </formats>
  <conditionalFormats count="3">
    <conditionalFormat scope="field" priority="1">
      <pivotAreas count="1">
        <pivotArea outline="0" collapsedLevelsAreSubtotals="1" fieldPosition="0">
          <references count="2">
            <reference field="4294967294" count="1" selected="0">
              <x v="5"/>
            </reference>
            <reference field="3" count="0" selected="0"/>
          </references>
        </pivotArea>
      </pivotAreas>
    </conditionalFormat>
    <conditionalFormat scope="field" priority="2">
      <pivotAreas count="1">
        <pivotArea outline="0" collapsedLevelsAreSubtotals="1" fieldPosition="0">
          <references count="2">
            <reference field="4294967294" count="1" selected="0">
              <x v="3"/>
            </reference>
            <reference field="3" count="0" selected="0"/>
          </references>
        </pivotArea>
      </pivotAreas>
    </conditionalFormat>
    <conditionalFormat scope="field" priority="3">
      <pivotAreas count="1">
        <pivotArea outline="0" collapsedLevelsAreSubtotals="1" fieldPosition="0">
          <references count="2">
            <reference field="4294967294" count="1" selected="0">
              <x v="1"/>
            </reference>
            <reference field="3" count="0" selected="0"/>
          </references>
        </pivotArea>
      </pivotAreas>
    </conditionalFormat>
  </conditional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G Venues by quarter"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42">
  <location ref="BH9:BI30" firstHeaderRow="1" firstDataRow="1" firstDataCol="1"/>
  <pivotFields count="14">
    <pivotField axis="axisRow" numFmtId="17"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showAll="0"/>
    <pivotField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x="17"/>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s>
    </pivotField>
    <pivotField showAll="0">
      <items count="21">
        <item m="1" x="18"/>
        <item x="1"/>
        <item x="11"/>
        <item x="0"/>
        <item m="1" x="19"/>
        <item x="7"/>
        <item x="4"/>
        <item x="10"/>
        <item x="12"/>
        <item x="13"/>
        <item m="1" x="16"/>
        <item x="6"/>
        <item x="5"/>
        <item m="1" x="17"/>
        <item x="8"/>
        <item x="14"/>
        <item x="15"/>
        <item x="9"/>
        <item x="3"/>
        <item x="2"/>
        <item t="default"/>
      </items>
    </pivotField>
    <pivotField numFmtId="44"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 venues" fld="6" baseField="0" baseItem="0"/>
  </dataFields>
  <formats count="1">
    <format dxfId="0">
      <pivotArea outline="0" collapsedLevelsAreSubtotals="1" fieldPosition="0"/>
    </format>
  </formats>
  <chartFormats count="1">
    <chartFormat chart="23" format="3"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 GMP quarterly all" cacheId="0" applyNumberFormats="0" applyBorderFormats="0" applyFontFormats="0" applyPatternFormats="0" applyAlignmentFormats="0" applyWidthHeightFormats="1" dataCaption="Values" updatedVersion="6" minRefreshableVersion="3" rowGrandTotals="0" itemPrintTitles="1" createdVersion="5" indent="0" outline="1" outlineData="1" multipleFieldFilters="0" chartFormat="38" rowHeaderCaption="Quarter">
  <location ref="AG9:AH29" firstHeaderRow="1" firstDataRow="1" firstDataCol="1" rowPageCount="2" colPageCount="1"/>
  <pivotFields count="14">
    <pivotField axis="axisRow" numFmtId="17"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pivotField multipleItemSelectionAllowed="1" showAll="0"/>
    <pivotField axis="axisPage" multipleItemSelectionAllowed="1"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 x="17"/>
      </items>
    </pivotField>
    <pivotField axis="axisPage" multipleItemSelectionAllowed="1" showAll="0">
      <items count="21">
        <item m="1" x="19"/>
        <item m="1" x="16"/>
        <item m="1" x="17"/>
        <item m="1" x="18"/>
        <item x="0"/>
        <item x="1"/>
        <item x="2"/>
        <item x="3"/>
        <item x="4"/>
        <item x="5"/>
        <item x="6"/>
        <item x="7"/>
        <item x="8"/>
        <item x="9"/>
        <item x="10"/>
        <item x="11"/>
        <item x="12"/>
        <item x="13"/>
        <item x="14"/>
        <item x="15"/>
        <item t="default"/>
      </items>
    </pivotField>
    <pivotField dataField="1" numFmtId="4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0"/>
  </rowFields>
  <rowItems count="20">
    <i>
      <x v="8"/>
    </i>
    <i>
      <x v="9"/>
    </i>
    <i>
      <x v="10"/>
    </i>
    <i>
      <x v="11"/>
    </i>
    <i>
      <x v="12"/>
    </i>
    <i>
      <x v="13"/>
    </i>
    <i>
      <x v="14"/>
    </i>
    <i>
      <x v="15"/>
    </i>
    <i>
      <x v="16"/>
    </i>
    <i>
      <x v="17"/>
    </i>
    <i>
      <x v="18"/>
    </i>
    <i>
      <x v="19"/>
    </i>
    <i>
      <x v="20"/>
    </i>
    <i>
      <x v="21"/>
    </i>
    <i>
      <x v="22"/>
    </i>
    <i>
      <x v="23"/>
    </i>
    <i>
      <x v="24"/>
    </i>
    <i>
      <x v="25"/>
    </i>
    <i>
      <x v="26"/>
    </i>
    <i>
      <x v="27"/>
    </i>
  </rowItems>
  <colItems count="1">
    <i/>
  </colItems>
  <pageFields count="2">
    <pageField fld="3" hier="-1"/>
    <pageField fld="4" hier="-1"/>
  </pageFields>
  <dataFields count="1">
    <dataField name="GMP ($)" fld="5" baseField="0" baseItem="0"/>
  </dataFields>
  <formats count="1">
    <format dxfId="1">
      <pivotArea outline="0" collapsedLevelsAreSubtotals="1" fieldPosition="0"/>
    </format>
  </formats>
  <chartFormats count="2">
    <chartFormat chart="18" format="4"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G quarterly GMP"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34" rowHeaderCaption="Quarter">
  <location ref="AU9:AV30" firstHeaderRow="1" firstDataRow="1" firstDataCol="1" rowPageCount="2" colPageCount="1"/>
  <pivotFields count="14">
    <pivotField axis="axisRow" numFmtId="17"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multipleItemSelectionAllowed="1" showAll="0"/>
    <pivotField axis="axisPage" multipleItemSelectionAllowed="1"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 x="17"/>
      </items>
    </pivotField>
    <pivotField axis="axisPage" multipleItemSelectionAllowed="1" showAll="0">
      <items count="21">
        <item m="1" x="19"/>
        <item m="1" x="16"/>
        <item m="1" x="17"/>
        <item m="1" x="18"/>
        <item x="0"/>
        <item x="1"/>
        <item x="2"/>
        <item x="3"/>
        <item x="4"/>
        <item x="5"/>
        <item x="6"/>
        <item x="7"/>
        <item x="8"/>
        <item x="9"/>
        <item x="10"/>
        <item x="11"/>
        <item x="12"/>
        <item x="13"/>
        <item x="14"/>
        <item x="15"/>
        <item t="default"/>
      </items>
    </pivotField>
    <pivotField dataField="1" numFmtId="4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Items count="1">
    <i/>
  </colItems>
  <pageFields count="2">
    <pageField fld="3" hier="-1"/>
    <pageField fld="4" hier="-1"/>
  </pageFields>
  <dataFields count="1">
    <dataField name="GMP ($)" fld="5" baseField="0" baseItem="0"/>
  </dataFields>
  <formats count="1">
    <format dxfId="2">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GMP per EGM"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39">
  <location ref="CB9:CC30" firstHeaderRow="1" firstDataRow="1" firstDataCol="1"/>
  <pivotFields count="14">
    <pivotField axis="axisRow" numFmtId="14"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showAll="0"/>
    <pivotField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x="17"/>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s>
    </pivotField>
    <pivotField showAll="0">
      <items count="21">
        <item m="1" x="18"/>
        <item x="1"/>
        <item x="11"/>
        <item x="0"/>
        <item m="1" x="19"/>
        <item x="7"/>
        <item x="4"/>
        <item x="10"/>
        <item x="12"/>
        <item x="13"/>
        <item m="1" x="16"/>
        <item x="6"/>
        <item x="5"/>
        <item m="1" x="17"/>
        <item x="8"/>
        <item x="14"/>
        <item x="15"/>
        <item x="9"/>
        <item x="3"/>
        <item x="2"/>
        <item t="default"/>
      </items>
    </pivotField>
    <pivotField numFmtId="4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GMP per EGM " fld="13" baseField="0" baseItem="0" numFmtId="44"/>
  </dataFields>
  <formats count="2">
    <format dxfId="4">
      <pivotArea outline="0" collapsedLevelsAreSubtotals="1" fieldPosition="0"/>
    </format>
    <format dxfId="3">
      <pivotArea dataOnly="0" labelOnly="1" fieldPosition="0">
        <references count="1">
          <reference field="0" count="0"/>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G yearly GMP"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40" rowHeaderCaption="Quarter">
  <location ref="AZ9:BA15" firstHeaderRow="1" firstDataRow="1" firstDataCol="1" rowPageCount="2" colPageCount="1"/>
  <pivotFields count="14">
    <pivotField numFmtId="14"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axis="axisRow" numFmtId="1" showAll="0" defaultSubtotal="0">
      <items count="7">
        <item m="1" x="6"/>
        <item m="1" x="5"/>
        <item x="0"/>
        <item x="1"/>
        <item x="2"/>
        <item x="3"/>
        <item x="4"/>
      </items>
    </pivotField>
    <pivotField axis="axisPage" multipleItemSelectionAllowed="1" showAll="0">
      <items count="114">
        <item x="0"/>
        <item m="1" x="112"/>
        <item x="18"/>
        <item x="19"/>
        <item x="20"/>
        <item x="21"/>
        <item x="22"/>
        <item m="1" x="94"/>
        <item x="23"/>
        <item x="24"/>
        <item x="25"/>
        <item m="1" x="110"/>
        <item x="26"/>
        <item x="27"/>
        <item x="28"/>
        <item x="29"/>
        <item x="30"/>
        <item x="31"/>
        <item x="32"/>
        <item m="1" x="107"/>
        <item x="34"/>
        <item x="35"/>
        <item x="36"/>
        <item x="37"/>
        <item x="38"/>
        <item x="39"/>
        <item x="40"/>
        <item x="41"/>
        <item m="1" x="103"/>
        <item x="42"/>
        <item x="43"/>
        <item x="44"/>
        <item x="45"/>
        <item x="46"/>
        <item x="47"/>
        <item m="1" x="93"/>
        <item x="48"/>
        <item x="49"/>
        <item x="50"/>
        <item m="1" x="109"/>
        <item x="51"/>
        <item x="52"/>
        <item x="53"/>
        <item m="1" x="89"/>
        <item x="54"/>
        <item x="55"/>
        <item x="56"/>
        <item x="58"/>
        <item x="59"/>
        <item x="60"/>
        <item x="57"/>
        <item x="61"/>
        <item x="62"/>
        <item x="63"/>
        <item x="64"/>
        <item x="65"/>
        <item x="66"/>
        <item x="67"/>
        <item x="68"/>
        <item x="69"/>
        <item x="70"/>
        <item x="71"/>
        <item x="72"/>
        <item x="73"/>
        <item m="1" x="91"/>
        <item x="74"/>
        <item x="75"/>
        <item x="76"/>
        <item x="77"/>
        <item x="78"/>
        <item x="79"/>
        <item x="80"/>
        <item x="81"/>
        <item x="7"/>
        <item x="8"/>
        <item x="6"/>
        <item m="1" x="100"/>
        <item x="10"/>
        <item m="1" x="96"/>
        <item x="83"/>
        <item m="1" x="111"/>
        <item x="5"/>
        <item m="1" x="102"/>
        <item x="84"/>
        <item x="17"/>
        <item x="3"/>
        <item x="9"/>
        <item m="1" x="108"/>
        <item x="15"/>
        <item m="1" x="92"/>
        <item m="1" x="99"/>
        <item x="16"/>
        <item x="13"/>
        <item m="1" x="95"/>
        <item x="12"/>
        <item m="1" x="106"/>
        <item x="1"/>
        <item x="11"/>
        <item x="85"/>
        <item m="1" x="87"/>
        <item m="1" x="97"/>
        <item x="82"/>
        <item m="1" x="98"/>
        <item m="1" x="86"/>
        <item x="4"/>
        <item m="1" x="90"/>
        <item x="14"/>
        <item m="1" x="105"/>
        <item x="2"/>
        <item m="1" x="104"/>
        <item m="1" x="101"/>
        <item x="33"/>
        <item m="1" x="88"/>
        <item t="default"/>
      </items>
    </pivotField>
    <pivotField showAll="0" defaultSubtotal="0">
      <items count="74">
        <item h="1" x="0"/>
        <item h="1" x="1"/>
        <item h="1" x="2"/>
        <item h="1" x="3"/>
        <item h="1" x="4"/>
        <item h="1" x="5"/>
        <item h="1" x="6"/>
        <item h="1" x="66"/>
        <item h="1" x="7"/>
        <item h="1" x="8"/>
        <item h="1" x="9"/>
        <item h="1" m="1" x="73"/>
        <item h="1" x="10"/>
        <item h="1" x="11"/>
        <item h="1" x="12"/>
        <item h="1" x="13"/>
        <item h="1" x="14"/>
        <item h="1" x="15"/>
        <item h="1" x="16"/>
        <item h="1" m="1" x="71"/>
        <item x="17"/>
        <item h="1" x="18"/>
        <item h="1" x="19"/>
        <item h="1" x="20"/>
        <item h="1" x="21"/>
        <item h="1" x="22"/>
        <item h="1" x="23"/>
        <item h="1" x="24"/>
        <item h="1" x="25"/>
        <item h="1" m="1" x="70"/>
        <item h="1" x="26"/>
        <item h="1" x="27"/>
        <item h="1" x="28"/>
        <item h="1" x="29"/>
        <item h="1" x="30"/>
        <item h="1" x="31"/>
        <item h="1" m="1" x="69"/>
        <item h="1" x="32"/>
        <item h="1" x="33"/>
        <item h="1" x="34"/>
        <item h="1" m="1" x="72"/>
        <item h="1" x="35"/>
        <item h="1" x="36"/>
        <item h="1" x="37"/>
        <item h="1" m="1" x="67"/>
        <item h="1" x="38"/>
        <item h="1" x="39"/>
        <item h="1" x="40"/>
        <item h="1" x="42"/>
        <item h="1" x="43"/>
        <item h="1" x="44"/>
        <item h="1" x="41"/>
        <item h="1" x="45"/>
        <item h="1" x="46"/>
        <item h="1" x="47"/>
        <item h="1" x="48"/>
        <item h="1" x="49"/>
        <item h="1" x="50"/>
        <item h="1" x="51"/>
        <item h="1" x="52"/>
        <item h="1" x="53"/>
        <item h="1" x="54"/>
        <item h="1" x="55"/>
        <item h="1" x="56"/>
        <item h="1" x="57"/>
        <item h="1" m="1" x="68"/>
        <item h="1" x="58"/>
        <item h="1" x="59"/>
        <item h="1" x="60"/>
        <item h="1" x="61"/>
        <item h="1" x="62"/>
        <item h="1" x="63"/>
        <item h="1" x="64"/>
        <item h="1" x="65"/>
      </items>
    </pivotField>
    <pivotField axis="axisPage" multipleItemSelectionAllowed="1" showAll="0">
      <items count="21">
        <item m="1" x="19"/>
        <item m="1" x="16"/>
        <item m="1" x="17"/>
        <item m="1" x="18"/>
        <item x="0"/>
        <item x="1"/>
        <item x="2"/>
        <item x="3"/>
        <item x="4"/>
        <item x="5"/>
        <item x="6"/>
        <item x="7"/>
        <item x="8"/>
        <item x="9"/>
        <item x="10"/>
        <item x="11"/>
        <item x="12"/>
        <item x="13"/>
        <item x="14"/>
        <item x="15"/>
        <item t="default"/>
      </items>
    </pivotField>
    <pivotField dataField="1" numFmtId="4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1"/>
  </rowFields>
  <rowItems count="6">
    <i>
      <x v="2"/>
    </i>
    <i>
      <x v="3"/>
    </i>
    <i>
      <x v="4"/>
    </i>
    <i>
      <x v="5"/>
    </i>
    <i>
      <x v="6"/>
    </i>
    <i t="grand">
      <x/>
    </i>
  </rowItems>
  <colItems count="1">
    <i/>
  </colItems>
  <pageFields count="2">
    <pageField fld="2" hier="-1"/>
    <pageField fld="4" hier="-1"/>
  </pageFields>
  <dataFields count="1">
    <dataField name="GMP ($)" fld="5" baseField="0" baseItem="0"/>
  </dataFields>
  <formats count="3">
    <format dxfId="7">
      <pivotArea outline="0" collapsedLevelsAreSubtotals="1" fieldPosition="0"/>
    </format>
    <format dxfId="6">
      <pivotArea dataOnly="0" labelOnly="1" grandRow="1" outline="0" fieldPosition="0"/>
    </format>
    <format dxfId="5">
      <pivotArea dataOnly="0" labelOnly="1" fieldPosition="0">
        <references count="1">
          <reference field="1" count="0"/>
        </references>
      </pivotArea>
    </format>
  </formats>
  <chartFormats count="1">
    <chartFormat chart="24" format="3"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 Compare commentary"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24" rowHeaderCaption="Quarter">
  <location ref="Y9:AB30" firstHeaderRow="0" firstDataRow="1" firstDataCol="1" rowPageCount="2" colPageCount="1"/>
  <pivotFields count="14">
    <pivotField axis="axisRow" numFmtId="14" showAll="0">
      <items count="29">
        <item m="1" x="22"/>
        <item m="1" x="20"/>
        <item m="1" x="26"/>
        <item m="1" x="24"/>
        <item m="1" x="23"/>
        <item m="1" x="21"/>
        <item m="1" x="27"/>
        <item m="1" x="25"/>
        <item x="0"/>
        <item x="1"/>
        <item x="2"/>
        <item x="3"/>
        <item x="4"/>
        <item x="5"/>
        <item x="6"/>
        <item x="7"/>
        <item x="8"/>
        <item x="9"/>
        <item x="10"/>
        <item x="11"/>
        <item x="12"/>
        <item x="13"/>
        <item x="14"/>
        <item x="15"/>
        <item x="16"/>
        <item x="17"/>
        <item x="18"/>
        <item x="19"/>
        <item t="default"/>
      </items>
    </pivotField>
    <pivotField numFmtId="1" showAll="0" defaultSubtotal="0">
      <items count="7">
        <item m="1" x="6"/>
        <item m="1" x="5"/>
        <item x="0"/>
        <item x="1"/>
        <item x="2"/>
        <item x="3"/>
        <item x="4"/>
      </items>
    </pivotField>
    <pivotField multipleItemSelectionAllowed="1" showAll="0"/>
    <pivotField axis="axisPage" multipleItemSelectionAllowed="1" showAll="0" defaultSubtotal="0">
      <items count="74">
        <item x="0"/>
        <item x="1"/>
        <item x="2"/>
        <item x="3"/>
        <item x="4"/>
        <item x="5"/>
        <item x="6"/>
        <item x="66"/>
        <item x="7"/>
        <item x="8"/>
        <item x="9"/>
        <item m="1" x="73"/>
        <item x="10"/>
        <item x="11"/>
        <item x="12"/>
        <item x="13"/>
        <item x="14"/>
        <item x="15"/>
        <item x="16"/>
        <item m="1" x="71"/>
        <item x="18"/>
        <item x="19"/>
        <item x="20"/>
        <item x="21"/>
        <item x="22"/>
        <item x="23"/>
        <item x="24"/>
        <item x="25"/>
        <item m="1" x="70"/>
        <item x="26"/>
        <item x="27"/>
        <item x="28"/>
        <item x="29"/>
        <item x="30"/>
        <item x="31"/>
        <item m="1" x="69"/>
        <item x="32"/>
        <item x="33"/>
        <item x="34"/>
        <item m="1" x="72"/>
        <item x="35"/>
        <item x="36"/>
        <item x="37"/>
        <item m="1" x="67"/>
        <item x="38"/>
        <item x="39"/>
        <item x="40"/>
        <item x="42"/>
        <item x="43"/>
        <item x="44"/>
        <item x="41"/>
        <item x="45"/>
        <item x="46"/>
        <item x="47"/>
        <item x="48"/>
        <item x="49"/>
        <item x="50"/>
        <item x="51"/>
        <item x="52"/>
        <item x="53"/>
        <item x="54"/>
        <item x="55"/>
        <item x="56"/>
        <item x="57"/>
        <item m="1" x="68"/>
        <item x="58"/>
        <item x="59"/>
        <item x="60"/>
        <item x="61"/>
        <item x="62"/>
        <item x="63"/>
        <item x="64"/>
        <item x="65"/>
        <item x="17"/>
      </items>
    </pivotField>
    <pivotField axis="axisPage" multipleItemSelectionAllowed="1" showAll="0">
      <items count="21">
        <item h="1" m="1" x="19"/>
        <item h="1" m="1" x="16"/>
        <item h="1" m="1" x="17"/>
        <item h="1" m="1" x="18"/>
        <item h="1" x="0"/>
        <item h="1" x="1"/>
        <item h="1" x="2"/>
        <item h="1" x="3"/>
        <item h="1" x="4"/>
        <item h="1" x="5"/>
        <item h="1" x="6"/>
        <item h="1" x="7"/>
        <item h="1" x="8"/>
        <item h="1" x="9"/>
        <item h="1" x="10"/>
        <item h="1" x="11"/>
        <item h="1" x="12"/>
        <item h="1" x="13"/>
        <item h="1" x="14"/>
        <item x="15"/>
        <item t="default"/>
      </items>
    </pivotField>
    <pivotField dataField="1" numFmtId="44"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0"/>
  </rowFields>
  <rowItems count="21">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pageFields count="2">
    <pageField fld="3" hier="-1"/>
    <pageField fld="4" hier="-1"/>
  </pageFields>
  <dataFields count="3">
    <dataField name="GMP ($)" fld="5" baseField="0" baseItem="0"/>
    <dataField name=" # venues" fld="6" baseField="0" baseItem="0" numFmtId="3"/>
    <dataField name="# of Gaming Machines " fld="7" baseField="0" baseItem="0" numFmtId="3"/>
  </dataFields>
  <formats count="3">
    <format dxfId="10">
      <pivotArea outline="0" collapsedLevelsAreSubtotals="1" fieldPosition="0"/>
    </format>
    <format dxfId="9">
      <pivotArea outline="0" fieldPosition="0">
        <references count="1">
          <reference field="4294967294" count="1">
            <x v="1"/>
          </reference>
        </references>
      </pivotArea>
    </format>
    <format dxfId="8">
      <pivotArea outline="0" fieldPosition="0">
        <references count="1">
          <reference field="4294967294" count="1">
            <x v="2"/>
          </reference>
        </references>
      </pivotArea>
    </format>
  </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TBL quarterly change"/>
    <pivotTable tabId="4" name="G quarterly GMP"/>
    <pivotTable tabId="4" name="G EGMs by quarter"/>
    <pivotTable tabId="4" name="G Venues by quarter"/>
    <pivotTable tabId="4" name="G yearly GMP"/>
    <pivotTable tabId="4" name="G dep rating"/>
    <pivotTable tabId="3" name="Tbl yearly change"/>
    <pivotTable tabId="4" name="GMP per EGM"/>
    <pivotTable tabId="4" name="P GMP quarterly all"/>
    <pivotTable tabId="4" name="G key stats venue gaming machines"/>
  </pivotTables>
  <data>
    <tabular pivotCacheId="1" showMissing="0">
      <items count="20">
        <i x="1" s="1"/>
        <i x="11" s="1"/>
        <i x="0" s="1"/>
        <i x="7" s="1"/>
        <i x="4" s="1"/>
        <i x="10" s="1"/>
        <i x="12" s="1"/>
        <i x="13" s="1"/>
        <i x="6" s="1"/>
        <i x="5" s="1"/>
        <i x="8" s="1"/>
        <i x="14" s="1"/>
        <i x="15" s="1"/>
        <i x="9" s="1"/>
        <i x="3" s="1"/>
        <i x="2" s="1"/>
        <i x="18" s="1" nd="1"/>
        <i x="19" s="1" nd="1"/>
        <i x="16" s="1" nd="1"/>
        <i x="1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3" name="TBL quarterly change"/>
    <pivotTable tabId="4" name="G quarterly GMP"/>
    <pivotTable tabId="4" name="G EGMs by quarter"/>
    <pivotTable tabId="4" name="G Venues by quarter"/>
    <pivotTable tabId="3" name="Tbl yearly change"/>
    <pivotTable tabId="4" name="P Compare commentary"/>
    <pivotTable tabId="4" name="GMP per EGM"/>
    <pivotTable tabId="4" name="Comparison GMP per EGM"/>
    <pivotTable tabId="4" name="G dep rating"/>
    <pivotTable tabId="4" name="G yearly GMP"/>
  </pivotTables>
  <data>
    <tabular pivotCacheId="1" showMissing="0">
      <items count="7">
        <i x="0" s="1"/>
        <i x="1" s="1"/>
        <i x="2" s="1"/>
        <i x="3" s="1"/>
        <i x="4" s="1"/>
        <i x="6"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___final" xr10:uid="{00000000-0013-0000-FFFF-FFFF03000000}" sourceName="TA - final">
  <pivotTables>
    <pivotTable tabId="3" name="Tbl yearly change"/>
    <pivotTable tabId="3" name="TBL quarterly change"/>
    <pivotTable tabId="4" name="G quarterly GMP"/>
    <pivotTable tabId="4" name="G EGMs by quarter"/>
    <pivotTable tabId="4" name="G Venues by quarter"/>
    <pivotTable tabId="4" name="G yearly GMP"/>
    <pivotTable tabId="4" name="GMP per EGM"/>
    <pivotTable tabId="4" name="G dep rating"/>
    <pivotTable tabId="4" name="P GMP quarterly all"/>
    <pivotTable tabId="4" name="G key stats venue gaming machines"/>
  </pivotTables>
  <data>
    <tabular pivotCacheId="1" showMissing="0">
      <items count="74">
        <i x="0"/>
        <i x="1"/>
        <i x="2"/>
        <i x="3"/>
        <i x="4"/>
        <i x="5"/>
        <i x="6"/>
        <i x="66"/>
        <i x="7"/>
        <i x="8"/>
        <i x="9"/>
        <i x="10"/>
        <i x="11"/>
        <i x="12"/>
        <i x="13"/>
        <i x="14"/>
        <i x="15"/>
        <i x="16"/>
        <i x="17" s="1"/>
        <i x="18"/>
        <i x="19"/>
        <i x="20"/>
        <i x="21"/>
        <i x="22"/>
        <i x="23"/>
        <i x="24"/>
        <i x="25"/>
        <i x="26"/>
        <i x="27"/>
        <i x="28"/>
        <i x="29"/>
        <i x="30"/>
        <i x="31"/>
        <i x="32"/>
        <i x="33"/>
        <i x="34"/>
        <i x="35"/>
        <i x="36"/>
        <i x="37"/>
        <i x="38"/>
        <i x="39"/>
        <i x="40"/>
        <i x="42"/>
        <i x="43"/>
        <i x="44"/>
        <i x="41"/>
        <i x="45"/>
        <i x="46"/>
        <i x="47"/>
        <i x="48"/>
        <i x="49"/>
        <i x="50"/>
        <i x="51"/>
        <i x="52"/>
        <i x="53"/>
        <i x="54"/>
        <i x="55"/>
        <i x="56"/>
        <i x="57"/>
        <i x="58"/>
        <i x="59"/>
        <i x="60"/>
        <i x="61"/>
        <i x="62"/>
        <i x="63"/>
        <i x="64"/>
        <i x="65"/>
        <i x="73" nd="1"/>
        <i x="71" nd="1"/>
        <i x="70" nd="1"/>
        <i x="69" nd="1"/>
        <i x="72" nd="1"/>
        <i x="67" nd="1"/>
        <i x="68"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4000000}" sourceName="Quarter">
  <pivotTables>
    <pivotTable tabId="3" name="TBL quarterly change"/>
    <pivotTable tabId="3" name="Tbl yearly change"/>
    <pivotTable tabId="4" name="G quarterly GMP"/>
    <pivotTable tabId="4" name="G EGMs by quarter"/>
    <pivotTable tabId="4" name="G Venues by quarter"/>
    <pivotTable tabId="4" name="P Compare commentary"/>
    <pivotTable tabId="4" name="G yearly GMP"/>
    <pivotTable tabId="4" name="GMP per EGM"/>
    <pivotTable tabId="4" name="Comparison GMP per EGM"/>
    <pivotTable tabId="4" name="G dep rating"/>
  </pivotTables>
  <data>
    <tabular pivotCacheId="1" showMissing="0">
      <items count="28">
        <i x="0" s="1"/>
        <i x="1" s="1"/>
        <i x="2" s="1"/>
        <i x="3" s="1"/>
        <i x="4" s="1"/>
        <i x="5" s="1"/>
        <i x="6" s="1"/>
        <i x="7" s="1"/>
        <i x="8" s="1"/>
        <i x="9" s="1"/>
        <i x="10" s="1"/>
        <i x="11" s="1"/>
        <i x="12" s="1"/>
        <i x="13" s="1"/>
        <i x="14" s="1"/>
        <i x="15" s="1"/>
        <i x="16" s="1"/>
        <i x="17" s="1"/>
        <i x="18" s="1"/>
        <i x="19" s="1"/>
        <i x="22" s="1" nd="1"/>
        <i x="20" s="1" nd="1"/>
        <i x="26" s="1" nd="1"/>
        <i x="24" s="1" nd="1"/>
        <i x="23" s="1" nd="1"/>
        <i x="21" s="1" nd="1"/>
        <i x="27" s="1" nd="1"/>
        <i x="2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00000000-0013-0000-FFFF-FFFF05000000}" sourceName="Quarter">
  <pivotTables>
    <pivotTable tabId="7" name="Tbl Q by TA"/>
  </pivotTables>
  <data>
    <tabular pivotCacheId="1" showMissing="0">
      <items count="28">
        <i x="0"/>
        <i x="1"/>
        <i x="2"/>
        <i x="3"/>
        <i x="4"/>
        <i x="5"/>
        <i x="6"/>
        <i x="7"/>
        <i x="8"/>
        <i x="9"/>
        <i x="10"/>
        <i x="11"/>
        <i x="12"/>
        <i x="13"/>
        <i x="14"/>
        <i x="15"/>
        <i x="16"/>
        <i x="17"/>
        <i x="18"/>
        <i x="19" s="1"/>
        <i x="22" nd="1"/>
        <i x="20" nd="1"/>
        <i x="26" nd="1"/>
        <i x="24" nd="1"/>
        <i x="23" nd="1"/>
        <i x="21" nd="1"/>
        <i x="27" nd="1"/>
        <i x="25"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___final1" xr10:uid="{00000000-0013-0000-FFFF-FFFF06000000}" sourceName="TA - final">
  <pivotTables>
    <pivotTable tabId="7" name="Tbl Q by TA"/>
  </pivotTables>
  <data>
    <tabular pivotCacheId="1" showMissing="0">
      <items count="74">
        <i x="0" s="1"/>
        <i x="1" s="1"/>
        <i x="2" s="1"/>
        <i x="3" s="1"/>
        <i x="4" s="1"/>
        <i x="5" s="1"/>
        <i x="6" s="1"/>
        <i x="66" s="1"/>
        <i x="7" s="1"/>
        <i x="8" s="1"/>
        <i x="9" s="1"/>
        <i x="10" s="1"/>
        <i x="11" s="1"/>
        <i x="12" s="1"/>
        <i x="13" s="1"/>
        <i x="14" s="1"/>
        <i x="15" s="1"/>
        <i x="16" s="1"/>
        <i x="17" s="1"/>
        <i x="18" s="1"/>
        <i x="20" s="1"/>
        <i x="21" s="1"/>
        <i x="22" s="1"/>
        <i x="23" s="1"/>
        <i x="24" s="1"/>
        <i x="25" s="1"/>
        <i x="26" s="1"/>
        <i x="27" s="1"/>
        <i x="28" s="1"/>
        <i x="29" s="1"/>
        <i x="30" s="1"/>
        <i x="31" s="1"/>
        <i x="32" s="1"/>
        <i x="33" s="1"/>
        <i x="34" s="1"/>
        <i x="35" s="1"/>
        <i x="36" s="1"/>
        <i x="37" s="1"/>
        <i x="38" s="1"/>
        <i x="39" s="1"/>
        <i x="40" s="1"/>
        <i x="42" s="1"/>
        <i x="43" s="1"/>
        <i x="44" s="1"/>
        <i x="41" s="1"/>
        <i x="45" s="1"/>
        <i x="46" s="1"/>
        <i x="47" s="1"/>
        <i x="48" s="1"/>
        <i x="49" s="1"/>
        <i x="50" s="1"/>
        <i x="51" s="1"/>
        <i x="52" s="1"/>
        <i x="53" s="1"/>
        <i x="54" s="1"/>
        <i x="55" s="1"/>
        <i x="56" s="1"/>
        <i x="57" s="1"/>
        <i x="58" s="1"/>
        <i x="59" s="1"/>
        <i x="60" s="1"/>
        <i x="61" s="1"/>
        <i x="62" s="1"/>
        <i x="63" s="1"/>
        <i x="64" s="1"/>
        <i x="65" s="1"/>
        <i x="19" s="1" nd="1"/>
        <i x="73" s="1" nd="1"/>
        <i x="71" s="1" nd="1"/>
        <i x="70" s="1" nd="1"/>
        <i x="69" s="1" nd="1"/>
        <i x="72" s="1" nd="1"/>
        <i x="67" s="1" nd="1"/>
        <i x="68"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00000000-0013-0000-FFFF-FFFF07000000}" sourceName="Region">
  <pivotTables>
    <pivotTable tabId="7" name="Tbl Q by TA"/>
  </pivotTables>
  <data>
    <tabular pivotCacheId="1" showMissing="0">
      <items count="20">
        <i x="1" s="1"/>
        <i x="11" s="1"/>
        <i x="0" s="1"/>
        <i x="7" s="1"/>
        <i x="4" s="1"/>
        <i x="10" s="1"/>
        <i x="12" s="1"/>
        <i x="13" s="1"/>
        <i x="6" s="1"/>
        <i x="5" s="1"/>
        <i x="8" s="1"/>
        <i x="14" s="1"/>
        <i x="15" s="1"/>
        <i x="9" s="1"/>
        <i x="3" s="1"/>
        <i x="2" s="1"/>
        <i x="18" s="1" nd="1"/>
        <i x="19" s="1" nd="1"/>
        <i x="16" s="1" nd="1"/>
        <i x="17"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___final2" xr10:uid="{00000000-0013-0000-FFFF-FFFF08000000}" sourceName="TA - final">
  <pivotTables>
    <pivotTable tabId="4" name="P Compare commentary"/>
    <pivotTable tabId="4" name="Comparison GMP per EGM"/>
  </pivotTables>
  <data>
    <tabular pivotCacheId="1" showMissing="0">
      <items count="74">
        <i x="47" s="1"/>
        <i x="0" s="1" nd="1"/>
        <i x="1" s="1" nd="1"/>
        <i x="2" s="1" nd="1"/>
        <i x="3" s="1" nd="1"/>
        <i x="4" s="1" nd="1"/>
        <i x="5" s="1" nd="1"/>
        <i x="6" s="1" nd="1"/>
        <i x="6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2" s="1" nd="1"/>
        <i x="43" s="1" nd="1"/>
        <i x="44" s="1" nd="1"/>
        <i x="41" s="1" nd="1"/>
        <i x="45" s="1" nd="1"/>
        <i x="46" s="1" nd="1"/>
        <i x="48" s="1" nd="1"/>
        <i x="49" s="1" nd="1"/>
        <i x="50" s="1" nd="1"/>
        <i x="51" s="1" nd="1"/>
        <i x="52" s="1" nd="1"/>
        <i x="53" s="1" nd="1"/>
        <i x="54" s="1" nd="1"/>
        <i x="55" s="1" nd="1"/>
        <i x="56" s="1" nd="1"/>
        <i x="57" s="1" nd="1"/>
        <i x="58" s="1" nd="1"/>
        <i x="59" s="1" nd="1"/>
        <i x="60" s="1" nd="1"/>
        <i x="61" s="1" nd="1"/>
        <i x="62" s="1" nd="1"/>
        <i x="63" s="1" nd="1"/>
        <i x="64" s="1" nd="1"/>
        <i x="65" s="1" nd="1"/>
        <i x="73" s="1" nd="1"/>
        <i x="71" s="1" nd="1"/>
        <i x="70" s="1" nd="1"/>
        <i x="69" s="1" nd="1"/>
        <i x="72" s="1" nd="1"/>
        <i x="67" s="1" nd="1"/>
        <i x="68"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9000000}" sourceName="Region">
  <pivotTables>
    <pivotTable tabId="4" name="P Compare commentary"/>
    <pivotTable tabId="4" name="Comparison GMP per EGM"/>
  </pivotTables>
  <data>
    <tabular pivotCacheId="1" showMissing="0">
      <items count="20">
        <i x="1"/>
        <i x="11"/>
        <i x="0"/>
        <i x="7"/>
        <i x="4"/>
        <i x="10"/>
        <i x="12"/>
        <i x="13"/>
        <i x="6"/>
        <i x="5"/>
        <i x="8"/>
        <i x="14"/>
        <i x="15" s="1"/>
        <i x="9"/>
        <i x="3"/>
        <i x="2"/>
        <i x="18" nd="1"/>
        <i x="19" nd="1"/>
        <i x="16" nd="1"/>
        <i x="1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1000000}" cache="Slicer_Region" caption="Select Region" style="SlicerStyleLight5" rowHeight="241300"/>
  <slicer name="TA - final 3" xr10:uid="{00000000-0014-0000-FFFF-FFFF02000000}" cache="Slicer_TA___final" caption="Select Territorial Authority" startItem="16"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3000000}" cache="Slicer_Region" caption="Select Region" style="SlicerStyleLight5 2" rowHeight="241300"/>
  <slicer name="Year" xr10:uid="{00000000-0014-0000-FFFF-FFFF04000000}" cache="Slicer_Year" caption="Select Year" style="SlicerStyleLight5 2" rowHeight="241300"/>
  <slicer name="TA - final" xr10:uid="{00000000-0014-0000-FFFF-FFFF05000000}" cache="Slicer_TA___final" caption="Select Territorial Authority" startItem="16" style="SlicerStyleLight5 2" rowHeight="241300"/>
  <slicer name="Quarter" xr10:uid="{00000000-0014-0000-FFFF-FFFF06000000}" cache="Slicer_Quarter" caption="Select Quarter" startItem="11" style="SlicerStyleLight5 2" rowHeight="241300"/>
  <slicer name="TA - final 5" xr10:uid="{00000000-0014-0000-FFFF-FFFF07000000}" cache="Slicer_TA___final2" caption="Select Territorial Authority" style="SlicerStyleLight5 2" rowHeight="241300"/>
  <slicer name="Region 5" xr10:uid="{00000000-0014-0000-FFFF-FFFF08000000}" cache="Slicer_Region1" caption="Select Region" startItem="8" columnCount="2" style="SlicerStyleLight5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00000000-0014-0000-FFFF-FFFF09000000}" cache="Slicer_Quarter1" caption="Please Select One Quarter only" startItem="14" style="SlicerStyleLight5 2" rowHeight="241300"/>
  <slicer name="TA - final 2" xr10:uid="{00000000-0014-0000-FFFF-FFFF0A000000}" cache="Slicer_TA___final1" caption="Select Territorial Authority" startItem="15" style="SlicerStyleLight5 2" rowHeight="241300"/>
  <slicer name="Region 3" xr10:uid="{00000000-0014-0000-FFFF-FFFF0B000000}" cache="Slicer_Region2" caption="Select Region" style="SlicerStyleLight5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Sdatarequest@DIA.govt.nz" TargetMode="External"/><Relationship Id="rId1" Type="http://schemas.openxmlformats.org/officeDocument/2006/relationships/hyperlink" Target="https://support.office.com/en-us/article/use-slicers-to-filter-data-249f966b-a9d5-4b0f-b31a-12651785d29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dia.govt.nz/Resource-material-Information-We-Provide-Gaming-Statistics"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stats.govt.nz/topics/households" TargetMode="Externa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4.bin"/><Relationship Id="rId5" Type="http://schemas.openxmlformats.org/officeDocument/2006/relationships/hyperlink" Target="https://www.dia.govt.nz/diawebsite.nsf/wpg_URL/Services-Casino-and-Non-Casino-Gaming-Gambling-in-Pubs-and-Clubs-(Class-4)?OpenDocument" TargetMode="External"/><Relationship Id="rId4" Type="http://schemas.openxmlformats.org/officeDocument/2006/relationships/hyperlink" Target="http://archive.stats.govt.nz/browse_for_stats/people_and_communities/Households/HouseholdExpenditureStatistics_HOTPYeJun16.aspx" TargetMode="External"/><Relationship Id="rId9"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drawing" Target="../drawings/drawing5.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rinterSettings" Target="../printerSettings/printerSettings7.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4.9989318521683403E-2"/>
    <pageSetUpPr fitToPage="1"/>
  </sheetPr>
  <dimension ref="C1:Y79"/>
  <sheetViews>
    <sheetView showGridLines="0" showRowColHeaders="0" tabSelected="1" topLeftCell="C1" zoomScale="85" zoomScaleNormal="85" workbookViewId="0">
      <selection activeCell="C1" sqref="C1"/>
    </sheetView>
  </sheetViews>
  <sheetFormatPr defaultColWidth="0" defaultRowHeight="15" zeroHeight="1" x14ac:dyDescent="0.25"/>
  <cols>
    <col min="1" max="2" width="9.28515625" hidden="1" customWidth="1"/>
    <col min="3" max="3" width="3" customWidth="1"/>
    <col min="4" max="16" width="9.28515625" customWidth="1"/>
    <col min="17" max="17" width="13.7109375" customWidth="1"/>
    <col min="18" max="18" width="16.42578125" customWidth="1"/>
    <col min="19" max="25" width="9.28515625" customWidth="1"/>
    <col min="26" max="16384" width="9.28515625" hidden="1"/>
  </cols>
  <sheetData>
    <row r="1" spans="4:18" ht="9.75" customHeight="1" x14ac:dyDescent="0.25"/>
    <row r="2" spans="4:18" ht="31.5" x14ac:dyDescent="0.5">
      <c r="D2" s="108" t="s">
        <v>315</v>
      </c>
    </row>
    <row r="3" spans="4:18" x14ac:dyDescent="0.25">
      <c r="E3" t="s">
        <v>331</v>
      </c>
    </row>
    <row r="4" spans="4:18" ht="18.75" x14ac:dyDescent="0.3">
      <c r="E4" s="97" t="s">
        <v>316</v>
      </c>
    </row>
    <row r="5" spans="4:18" x14ac:dyDescent="0.25">
      <c r="F5" s="100" t="s">
        <v>359</v>
      </c>
    </row>
    <row r="6" spans="4:18" x14ac:dyDescent="0.25">
      <c r="G6" t="s">
        <v>326</v>
      </c>
    </row>
    <row r="7" spans="4:18" ht="21" x14ac:dyDescent="0.35">
      <c r="F7" s="100" t="s">
        <v>356</v>
      </c>
      <c r="R7" s="205" t="s">
        <v>372</v>
      </c>
    </row>
    <row r="8" spans="4:18" x14ac:dyDescent="0.25">
      <c r="G8" t="s">
        <v>345</v>
      </c>
      <c r="R8" s="100" t="s">
        <v>382</v>
      </c>
    </row>
    <row r="9" spans="4:18" x14ac:dyDescent="0.25">
      <c r="F9" s="100" t="s">
        <v>344</v>
      </c>
    </row>
    <row r="10" spans="4:18" x14ac:dyDescent="0.25">
      <c r="G10" t="s">
        <v>319</v>
      </c>
    </row>
    <row r="11" spans="4:18" x14ac:dyDescent="0.25">
      <c r="F11" s="100" t="s">
        <v>317</v>
      </c>
    </row>
    <row r="12" spans="4:18" x14ac:dyDescent="0.25">
      <c r="G12" t="s">
        <v>320</v>
      </c>
    </row>
    <row r="13" spans="4:18" x14ac:dyDescent="0.25">
      <c r="F13" s="100" t="s">
        <v>318</v>
      </c>
    </row>
    <row r="14" spans="4:18" x14ac:dyDescent="0.25">
      <c r="G14" t="s">
        <v>321</v>
      </c>
    </row>
    <row r="15" spans="4:18" x14ac:dyDescent="0.25"/>
    <row r="16" spans="4:18" x14ac:dyDescent="0.25"/>
    <row r="17" spans="4:24" ht="15.75" thickBot="1" x14ac:dyDescent="0.3">
      <c r="D17" s="107"/>
      <c r="E17" s="107"/>
      <c r="F17" s="107"/>
      <c r="G17" s="107"/>
      <c r="H17" s="107"/>
      <c r="I17" s="107"/>
      <c r="J17" s="107"/>
      <c r="K17" s="107"/>
      <c r="L17" s="107"/>
      <c r="M17" s="107"/>
      <c r="N17" s="107"/>
      <c r="O17" s="107"/>
      <c r="P17" s="107"/>
      <c r="Q17" s="107"/>
      <c r="R17" s="107"/>
      <c r="S17" s="107"/>
      <c r="T17" s="107"/>
      <c r="U17" s="107"/>
      <c r="V17" s="107"/>
      <c r="W17" s="107"/>
      <c r="X17" s="107"/>
    </row>
    <row r="18" spans="4:24" ht="31.5" x14ac:dyDescent="0.5">
      <c r="D18" s="108" t="s">
        <v>362</v>
      </c>
    </row>
    <row r="19" spans="4:24" x14ac:dyDescent="0.25">
      <c r="E19" s="22"/>
    </row>
    <row r="20" spans="4:24" ht="28.5" x14ac:dyDescent="0.45">
      <c r="D20" s="106" t="s">
        <v>367</v>
      </c>
    </row>
    <row r="21" spans="4:24" x14ac:dyDescent="0.25">
      <c r="D21" s="99" t="s">
        <v>226</v>
      </c>
      <c r="E21" t="s">
        <v>368</v>
      </c>
    </row>
    <row r="22" spans="4:24" x14ac:dyDescent="0.25">
      <c r="D22" s="99" t="s">
        <v>226</v>
      </c>
      <c r="E22" t="s">
        <v>364</v>
      </c>
      <c r="T22" t="s">
        <v>369</v>
      </c>
    </row>
    <row r="23" spans="4:24" x14ac:dyDescent="0.25">
      <c r="D23" s="99"/>
      <c r="E23" s="203" t="s">
        <v>365</v>
      </c>
    </row>
    <row r="24" spans="4:24" x14ac:dyDescent="0.25">
      <c r="E24" s="99" t="s">
        <v>226</v>
      </c>
      <c r="F24" s="204" t="s">
        <v>376</v>
      </c>
      <c r="G24" s="204"/>
      <c r="H24" s="204"/>
      <c r="I24" s="204"/>
      <c r="J24" s="204"/>
      <c r="K24" s="204"/>
      <c r="L24" s="204"/>
      <c r="M24" s="204"/>
      <c r="N24" s="204"/>
      <c r="O24" s="204"/>
      <c r="P24" s="204"/>
      <c r="Q24" s="204"/>
      <c r="R24" s="204"/>
    </row>
    <row r="25" spans="4:24" ht="21.75" customHeight="1" x14ac:dyDescent="0.25">
      <c r="E25" s="112" t="s">
        <v>226</v>
      </c>
      <c r="F25" s="212" t="s">
        <v>363</v>
      </c>
      <c r="G25" s="212"/>
      <c r="H25" s="212"/>
      <c r="I25" s="212"/>
      <c r="J25" s="212"/>
      <c r="K25" s="212"/>
      <c r="L25" s="212"/>
      <c r="M25" s="212"/>
      <c r="N25" s="212"/>
      <c r="O25" s="212"/>
      <c r="P25" s="212"/>
      <c r="Q25" s="212"/>
      <c r="R25" s="212"/>
    </row>
    <row r="26" spans="4:24" ht="22.5" customHeight="1" x14ac:dyDescent="0.25">
      <c r="F26" s="212"/>
      <c r="G26" s="212"/>
      <c r="H26" s="212"/>
      <c r="I26" s="212"/>
      <c r="J26" s="212"/>
      <c r="K26" s="212"/>
      <c r="L26" s="212"/>
      <c r="M26" s="212"/>
      <c r="N26" s="212"/>
      <c r="O26" s="212"/>
      <c r="P26" s="212"/>
      <c r="Q26" s="212"/>
      <c r="R26" s="212"/>
    </row>
    <row r="27" spans="4:24" ht="12.4" customHeight="1" x14ac:dyDescent="0.25">
      <c r="E27" s="112" t="s">
        <v>226</v>
      </c>
      <c r="F27" s="212" t="s">
        <v>371</v>
      </c>
      <c r="G27" s="212"/>
      <c r="H27" s="212"/>
      <c r="I27" s="212"/>
      <c r="J27" s="212"/>
      <c r="K27" s="212"/>
      <c r="L27" s="212"/>
      <c r="M27" s="212"/>
      <c r="N27" s="212"/>
      <c r="O27" s="212"/>
      <c r="P27" s="212"/>
      <c r="Q27" s="212"/>
      <c r="R27" s="212"/>
    </row>
    <row r="28" spans="4:24" ht="34.15" customHeight="1" x14ac:dyDescent="0.25">
      <c r="E28" s="112"/>
      <c r="F28" s="212"/>
      <c r="G28" s="212"/>
      <c r="H28" s="212"/>
      <c r="I28" s="212"/>
      <c r="J28" s="212"/>
      <c r="K28" s="212"/>
      <c r="L28" s="212"/>
      <c r="M28" s="212"/>
      <c r="N28" s="212"/>
      <c r="O28" s="212"/>
      <c r="P28" s="212"/>
      <c r="Q28" s="212"/>
      <c r="R28" s="212"/>
    </row>
    <row r="29" spans="4:24" x14ac:dyDescent="0.25">
      <c r="E29" s="99" t="s">
        <v>226</v>
      </c>
      <c r="F29" s="212" t="s">
        <v>377</v>
      </c>
      <c r="G29" s="212"/>
      <c r="H29" s="212"/>
      <c r="I29" s="212"/>
      <c r="J29" s="212"/>
      <c r="K29" s="212"/>
      <c r="L29" s="212"/>
      <c r="M29" s="212"/>
      <c r="N29" s="212"/>
      <c r="O29" s="212"/>
      <c r="P29" s="212"/>
      <c r="Q29" s="212"/>
      <c r="R29" s="212"/>
    </row>
    <row r="30" spans="4:24" ht="44.25" customHeight="1" x14ac:dyDescent="0.25">
      <c r="F30" s="212"/>
      <c r="G30" s="212"/>
      <c r="H30" s="212"/>
      <c r="I30" s="212"/>
      <c r="J30" s="212"/>
      <c r="K30" s="212"/>
      <c r="L30" s="212"/>
      <c r="M30" s="212"/>
      <c r="N30" s="212"/>
      <c r="O30" s="212"/>
      <c r="P30" s="212"/>
      <c r="Q30" s="212"/>
      <c r="R30" s="212"/>
      <c r="W30" s="98"/>
    </row>
    <row r="31" spans="4:24" x14ac:dyDescent="0.25">
      <c r="E31" s="99" t="s">
        <v>226</v>
      </c>
      <c r="F31" s="213" t="s">
        <v>373</v>
      </c>
      <c r="G31" s="211"/>
      <c r="H31" s="211"/>
      <c r="I31" s="211"/>
      <c r="J31" s="211"/>
      <c r="K31" s="211"/>
      <c r="L31" s="211"/>
      <c r="M31" s="211"/>
      <c r="N31" s="211"/>
      <c r="O31" s="211"/>
      <c r="P31" s="211"/>
      <c r="Q31" s="211"/>
      <c r="R31" s="211"/>
    </row>
    <row r="32" spans="4:24" x14ac:dyDescent="0.25">
      <c r="E32" s="99"/>
      <c r="F32" s="211"/>
      <c r="G32" s="211"/>
      <c r="H32" s="211"/>
      <c r="I32" s="211"/>
      <c r="J32" s="211"/>
      <c r="K32" s="211"/>
      <c r="L32" s="211"/>
      <c r="M32" s="211"/>
      <c r="N32" s="211"/>
      <c r="O32" s="211"/>
      <c r="P32" s="211"/>
      <c r="Q32" s="211"/>
      <c r="R32" s="211"/>
    </row>
    <row r="33" spans="4:6" x14ac:dyDescent="0.25">
      <c r="D33" s="99" t="s">
        <v>226</v>
      </c>
      <c r="E33" t="s">
        <v>378</v>
      </c>
    </row>
    <row r="34" spans="4:6" x14ac:dyDescent="0.25">
      <c r="F34" s="100" t="s">
        <v>128</v>
      </c>
    </row>
    <row r="35" spans="4:6" x14ac:dyDescent="0.25"/>
    <row r="36" spans="4:6" ht="28.5" x14ac:dyDescent="0.45">
      <c r="D36" s="106" t="s">
        <v>313</v>
      </c>
    </row>
    <row r="37" spans="4:6" x14ac:dyDescent="0.25">
      <c r="D37" s="99" t="s">
        <v>226</v>
      </c>
      <c r="E37" t="s">
        <v>314</v>
      </c>
    </row>
    <row r="38" spans="4:6" x14ac:dyDescent="0.25"/>
    <row r="39" spans="4:6" x14ac:dyDescent="0.25"/>
    <row r="40" spans="4:6" x14ac:dyDescent="0.25"/>
    <row r="41" spans="4:6" x14ac:dyDescent="0.25"/>
    <row r="42" spans="4:6" x14ac:dyDescent="0.25"/>
    <row r="43" spans="4:6" x14ac:dyDescent="0.25"/>
    <row r="44" spans="4:6" x14ac:dyDescent="0.25"/>
    <row r="45" spans="4:6" x14ac:dyDescent="0.25"/>
    <row r="46" spans="4:6" x14ac:dyDescent="0.25"/>
    <row r="47" spans="4:6" x14ac:dyDescent="0.25"/>
    <row r="48" spans="4:6" x14ac:dyDescent="0.25"/>
    <row r="49" spans="4:16" x14ac:dyDescent="0.25"/>
    <row r="50" spans="4:16" x14ac:dyDescent="0.25"/>
    <row r="51" spans="4:16" x14ac:dyDescent="0.25"/>
    <row r="52" spans="4:16" ht="28.5" x14ac:dyDescent="0.45">
      <c r="D52" s="106" t="s">
        <v>324</v>
      </c>
    </row>
    <row r="53" spans="4:16" x14ac:dyDescent="0.25">
      <c r="D53" s="99" t="s">
        <v>226</v>
      </c>
      <c r="E53" s="211" t="s">
        <v>374</v>
      </c>
      <c r="F53" s="211"/>
      <c r="G53" s="211"/>
      <c r="H53" s="211"/>
      <c r="I53" s="211"/>
      <c r="J53" s="211"/>
      <c r="K53" s="211"/>
      <c r="L53" s="211"/>
      <c r="M53" s="211"/>
      <c r="N53" s="211"/>
      <c r="O53" s="211"/>
      <c r="P53" s="211"/>
    </row>
    <row r="54" spans="4:16" x14ac:dyDescent="0.25">
      <c r="D54" s="99"/>
      <c r="E54" s="211"/>
      <c r="F54" s="211"/>
      <c r="G54" s="211"/>
      <c r="H54" s="211"/>
      <c r="I54" s="211"/>
      <c r="J54" s="211"/>
      <c r="K54" s="211"/>
      <c r="L54" s="211"/>
      <c r="M54" s="211"/>
      <c r="N54" s="211"/>
      <c r="O54" s="211"/>
      <c r="P54" s="211"/>
    </row>
    <row r="55" spans="4:16" x14ac:dyDescent="0.25">
      <c r="D55" s="99" t="s">
        <v>226</v>
      </c>
      <c r="E55" t="s">
        <v>325</v>
      </c>
    </row>
    <row r="56" spans="4:16" x14ac:dyDescent="0.25">
      <c r="E56" t="s">
        <v>379</v>
      </c>
    </row>
    <row r="57" spans="4:16" x14ac:dyDescent="0.25">
      <c r="E57" t="s">
        <v>375</v>
      </c>
    </row>
    <row r="58" spans="4:16" x14ac:dyDescent="0.25"/>
    <row r="59" spans="4:16" x14ac:dyDescent="0.25"/>
    <row r="60" spans="4:16" x14ac:dyDescent="0.25"/>
    <row r="61" spans="4:16" x14ac:dyDescent="0.25"/>
    <row r="62" spans="4:16" x14ac:dyDescent="0.25"/>
    <row r="63" spans="4:16" x14ac:dyDescent="0.25"/>
    <row r="64" spans="4:16"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5">
    <mergeCell ref="E53:P54"/>
    <mergeCell ref="F25:R26"/>
    <mergeCell ref="F27:R28"/>
    <mergeCell ref="F29:R30"/>
    <mergeCell ref="F31:R32"/>
  </mergeCells>
  <hyperlinks>
    <hyperlink ref="F34" r:id="rId1" xr:uid="{00000000-0004-0000-0000-000000000000}"/>
    <hyperlink ref="F5" location="'Notes to the tables'!A1" display="Notes to the tables" xr:uid="{00000000-0004-0000-0000-000001000000}"/>
    <hyperlink ref="F9" location="'In detail'!A1" display="In detail" xr:uid="{00000000-0004-0000-0000-000002000000}"/>
    <hyperlink ref="F11" location="'Quarterly by TA'!A1" display="Quarterly by TA" xr:uid="{00000000-0004-0000-0000-000003000000}"/>
    <hyperlink ref="F13" location="Data!A1" display="Data" xr:uid="{00000000-0004-0000-0000-000005000000}"/>
    <hyperlink ref="F7" location="'Key Stats'!A1" display="Key Stats" xr:uid="{00000000-0004-0000-0000-000006000000}"/>
    <hyperlink ref="R8" r:id="rId2" xr:uid="{00000000-0004-0000-0000-000007000000}"/>
  </hyperlinks>
  <pageMargins left="0.7" right="0.7" top="0.75" bottom="0.75" header="0.3" footer="0.3"/>
  <pageSetup paperSize="9" scale="60"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P44"/>
  <sheetViews>
    <sheetView showGridLines="0" zoomScale="116" zoomScaleNormal="116" workbookViewId="0"/>
  </sheetViews>
  <sheetFormatPr defaultColWidth="0" defaultRowHeight="15" zeroHeight="1" x14ac:dyDescent="0.25"/>
  <cols>
    <col min="1" max="1" width="2" customWidth="1"/>
    <col min="2" max="2" width="4.7109375" customWidth="1"/>
    <col min="3" max="11" width="9.28515625" customWidth="1"/>
    <col min="12" max="12" width="12.28515625" customWidth="1"/>
    <col min="13" max="14" width="9.28515625" customWidth="1"/>
    <col min="15" max="15" width="10.28515625" customWidth="1"/>
    <col min="16" max="16" width="9.28515625" customWidth="1"/>
    <col min="17" max="16384" width="9.28515625" hidden="1"/>
  </cols>
  <sheetData>
    <row r="1" spans="2:15" x14ac:dyDescent="0.25">
      <c r="B1" s="100" t="s">
        <v>322</v>
      </c>
    </row>
    <row r="2" spans="2:15" x14ac:dyDescent="0.25">
      <c r="B2" s="100"/>
    </row>
    <row r="3" spans="2:15" ht="18.75" x14ac:dyDescent="0.3">
      <c r="B3" s="97" t="s">
        <v>358</v>
      </c>
    </row>
    <row r="4" spans="2:15" x14ac:dyDescent="0.25">
      <c r="B4" s="202">
        <v>1</v>
      </c>
      <c r="C4" t="s">
        <v>380</v>
      </c>
    </row>
    <row r="5" spans="2:15" ht="31.35" customHeight="1" x14ac:dyDescent="0.25">
      <c r="B5" s="202">
        <v>2</v>
      </c>
      <c r="C5" s="217" t="s">
        <v>360</v>
      </c>
      <c r="D5" s="217"/>
      <c r="E5" s="217"/>
      <c r="F5" s="217"/>
      <c r="G5" s="217"/>
      <c r="H5" s="217"/>
      <c r="I5" s="217"/>
      <c r="J5" s="217"/>
      <c r="K5" s="217"/>
      <c r="L5" s="217"/>
      <c r="M5" s="217"/>
      <c r="N5" s="217"/>
      <c r="O5" s="217"/>
    </row>
    <row r="6" spans="2:15" ht="31.35" customHeight="1" x14ac:dyDescent="0.25">
      <c r="B6" s="202">
        <v>3</v>
      </c>
      <c r="C6" s="217" t="s">
        <v>361</v>
      </c>
      <c r="D6" s="217"/>
      <c r="E6" s="217"/>
      <c r="F6" s="217"/>
      <c r="G6" s="217"/>
      <c r="H6" s="217"/>
      <c r="I6" s="217"/>
      <c r="J6" s="217"/>
      <c r="K6" s="217"/>
      <c r="L6" s="217"/>
      <c r="M6" s="217"/>
      <c r="N6" s="217"/>
      <c r="O6" s="217"/>
    </row>
    <row r="7" spans="2:15" ht="43.5" customHeight="1" x14ac:dyDescent="0.25">
      <c r="B7" s="202">
        <v>4</v>
      </c>
      <c r="C7" s="217" t="s">
        <v>366</v>
      </c>
      <c r="D7" s="217"/>
      <c r="E7" s="217"/>
      <c r="F7" s="217"/>
      <c r="G7" s="217"/>
      <c r="H7" s="217"/>
      <c r="I7" s="217"/>
      <c r="J7" s="217"/>
      <c r="K7" s="217"/>
      <c r="L7" s="217"/>
      <c r="M7" s="217"/>
      <c r="N7" s="217"/>
      <c r="O7" s="217"/>
    </row>
    <row r="8" spans="2:15" x14ac:dyDescent="0.25">
      <c r="C8" s="200"/>
      <c r="D8" s="200"/>
      <c r="E8" s="200"/>
      <c r="F8" s="200"/>
      <c r="G8" s="200"/>
      <c r="H8" s="200"/>
      <c r="I8" s="200"/>
      <c r="J8" s="200"/>
      <c r="K8" s="200"/>
      <c r="L8" s="200"/>
      <c r="M8" s="200"/>
      <c r="N8" s="201"/>
      <c r="O8" s="201"/>
    </row>
    <row r="9" spans="2:15" x14ac:dyDescent="0.25">
      <c r="C9" s="110"/>
      <c r="D9" s="110"/>
      <c r="E9" s="110"/>
      <c r="F9" s="110"/>
      <c r="G9" s="110"/>
      <c r="H9" s="110"/>
      <c r="I9" s="110"/>
      <c r="J9" s="110"/>
      <c r="K9" s="110"/>
      <c r="L9" s="110"/>
      <c r="M9" s="110"/>
      <c r="N9" s="109"/>
      <c r="O9" s="109"/>
    </row>
    <row r="10" spans="2:15" ht="18.75" x14ac:dyDescent="0.3">
      <c r="B10" s="97" t="s">
        <v>339</v>
      </c>
    </row>
    <row r="11" spans="2:15" x14ac:dyDescent="0.25">
      <c r="B11" s="99" t="s">
        <v>226</v>
      </c>
      <c r="C11" s="214" t="s">
        <v>340</v>
      </c>
      <c r="D11" s="215"/>
      <c r="E11" s="215"/>
      <c r="F11" s="215"/>
      <c r="G11" s="215"/>
      <c r="H11" s="215"/>
      <c r="I11" s="215"/>
      <c r="J11" s="215"/>
      <c r="K11" s="215"/>
      <c r="L11" s="215"/>
      <c r="M11" s="215"/>
      <c r="N11" s="215"/>
      <c r="O11" s="215"/>
    </row>
    <row r="12" spans="2:15" x14ac:dyDescent="0.25">
      <c r="B12" s="99" t="s">
        <v>226</v>
      </c>
      <c r="C12" s="216" t="s">
        <v>341</v>
      </c>
      <c r="D12" s="216"/>
      <c r="E12" s="216"/>
      <c r="F12" s="216"/>
      <c r="G12" s="216"/>
      <c r="H12" s="216"/>
      <c r="I12" s="216"/>
    </row>
    <row r="13" spans="2:15" x14ac:dyDescent="0.25">
      <c r="B13" s="99" t="s">
        <v>226</v>
      </c>
      <c r="C13" s="216" t="s">
        <v>343</v>
      </c>
      <c r="D13" s="216"/>
      <c r="E13" s="216"/>
      <c r="F13" s="216"/>
      <c r="G13" s="216"/>
      <c r="H13" s="216"/>
      <c r="I13" s="216"/>
      <c r="J13" s="216"/>
      <c r="K13" s="216"/>
      <c r="L13" s="216"/>
    </row>
    <row r="14" spans="2:15" x14ac:dyDescent="0.25">
      <c r="B14" s="99" t="s">
        <v>226</v>
      </c>
      <c r="C14" s="216" t="s">
        <v>342</v>
      </c>
      <c r="D14" s="216"/>
      <c r="E14" s="216"/>
      <c r="F14" s="216"/>
      <c r="G14" s="216"/>
      <c r="H14" s="216"/>
      <c r="I14" s="216"/>
      <c r="J14" s="216"/>
      <c r="K14" s="216"/>
      <c r="L14" s="216"/>
    </row>
    <row r="15" spans="2:15" x14ac:dyDescent="0.25">
      <c r="B15" s="99"/>
      <c r="C15" s="100" t="s">
        <v>128</v>
      </c>
    </row>
    <row r="16" spans="2:15"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sheetData>
  <mergeCells count="7">
    <mergeCell ref="C11:O11"/>
    <mergeCell ref="C12:I12"/>
    <mergeCell ref="C13:L13"/>
    <mergeCell ref="C14:L14"/>
    <mergeCell ref="C5:O5"/>
    <mergeCell ref="C6:O6"/>
    <mergeCell ref="C7:O7"/>
  </mergeCells>
  <hyperlinks>
    <hyperlink ref="B1" location="'Contents + Directions'!A1" display="Back to table of contents" xr:uid="{00000000-0004-0000-0100-000000000000}"/>
    <hyperlink ref="C15" r:id="rId1" xr:uid="{00000000-0004-0000-0100-000001000000}"/>
  </hyperlinks>
  <pageMargins left="0.7" right="0.7" top="0.75" bottom="0.75" header="0.3" footer="0.3"/>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499984740745262"/>
    <pageSetUpPr fitToPage="1"/>
  </sheetPr>
  <dimension ref="A1:U37"/>
  <sheetViews>
    <sheetView showGridLines="0" showRowColHeaders="0" zoomScaleNormal="100" workbookViewId="0">
      <selection activeCell="J17" sqref="J17"/>
    </sheetView>
  </sheetViews>
  <sheetFormatPr defaultColWidth="0" defaultRowHeight="15" zeroHeight="1" x14ac:dyDescent="0.25"/>
  <cols>
    <col min="1" max="1" width="1" customWidth="1"/>
    <col min="2" max="5" width="9" customWidth="1"/>
    <col min="6" max="7" width="2.7109375" customWidth="1"/>
    <col min="8" max="8" width="15.42578125" bestFit="1" customWidth="1"/>
    <col min="9" max="9" width="17.28515625" bestFit="1" customWidth="1"/>
    <col min="10" max="10" width="19" customWidth="1"/>
    <col min="11" max="20" width="9" customWidth="1"/>
    <col min="21" max="21" width="2.42578125" customWidth="1"/>
    <col min="22" max="16384" width="9" hidden="1"/>
  </cols>
  <sheetData>
    <row r="1" spans="1:21" x14ac:dyDescent="0.25"/>
    <row r="2" spans="1:21" s="84" customFormat="1" ht="12" x14ac:dyDescent="0.2">
      <c r="A2" s="192"/>
      <c r="B2" s="194" t="s">
        <v>322</v>
      </c>
      <c r="C2" s="193"/>
      <c r="D2" s="194"/>
      <c r="E2" s="193"/>
      <c r="F2" s="193"/>
      <c r="G2" s="193"/>
      <c r="H2" s="193"/>
      <c r="I2" s="193"/>
      <c r="J2" s="193"/>
      <c r="K2" s="193"/>
      <c r="L2" s="193"/>
      <c r="M2" s="193"/>
      <c r="N2" s="193"/>
      <c r="O2" s="193"/>
      <c r="P2" s="193"/>
      <c r="Q2" s="193"/>
      <c r="R2" s="193"/>
      <c r="S2" s="193"/>
      <c r="T2" s="193"/>
      <c r="U2" s="193"/>
    </row>
    <row r="3" spans="1:21" ht="15.75" x14ac:dyDescent="0.25">
      <c r="B3" s="118"/>
      <c r="C3" s="118"/>
      <c r="D3" s="118"/>
      <c r="E3" s="118"/>
      <c r="F3" s="118"/>
      <c r="N3" s="167" t="s">
        <v>4</v>
      </c>
      <c r="O3" s="168" t="str">
        <f>'In detail'!K4</f>
        <v>TA Specific</v>
      </c>
      <c r="U3" s="118"/>
    </row>
    <row r="4" spans="1:21" ht="34.9" customHeight="1" x14ac:dyDescent="0.45">
      <c r="B4" s="220" t="s">
        <v>349</v>
      </c>
      <c r="C4" s="221"/>
      <c r="D4" s="221"/>
      <c r="E4" s="221"/>
      <c r="F4" s="118"/>
      <c r="H4" s="165" t="s">
        <v>350</v>
      </c>
      <c r="I4" s="80"/>
      <c r="J4" s="80"/>
      <c r="K4" s="80"/>
      <c r="L4" s="80"/>
      <c r="M4" s="80"/>
      <c r="N4" s="169" t="s">
        <v>3</v>
      </c>
      <c r="O4" s="170" t="str">
        <f>'In detail'!K6</f>
        <v>Hurunui District (June 2019 incd. Kaikorua)</v>
      </c>
      <c r="P4" s="80"/>
      <c r="Q4" s="80"/>
      <c r="R4" s="166"/>
      <c r="S4" s="166"/>
      <c r="T4" s="171" t="str">
        <f>TEXT(MAX('Control data'!BD:BD),"mmmm-yyyy")</f>
        <v>December-2019</v>
      </c>
      <c r="U4" s="118"/>
    </row>
    <row r="5" spans="1:21" x14ac:dyDescent="0.25">
      <c r="B5" s="118"/>
      <c r="C5" s="118"/>
      <c r="D5" s="118"/>
      <c r="E5" s="118"/>
      <c r="F5" s="118"/>
      <c r="U5" s="118"/>
    </row>
    <row r="6" spans="1:21" x14ac:dyDescent="0.25">
      <c r="B6" s="118"/>
      <c r="C6" s="118"/>
      <c r="D6" s="118"/>
      <c r="E6" s="118"/>
      <c r="F6" s="118"/>
      <c r="U6" s="118"/>
    </row>
    <row r="7" spans="1:21" x14ac:dyDescent="0.25">
      <c r="B7" s="118"/>
      <c r="C7" s="118"/>
      <c r="D7" s="118"/>
      <c r="E7" s="118"/>
      <c r="F7" s="118"/>
      <c r="I7" s="163" t="s">
        <v>211</v>
      </c>
      <c r="J7" s="163" t="s">
        <v>355</v>
      </c>
      <c r="K7" s="22"/>
      <c r="U7" s="118"/>
    </row>
    <row r="8" spans="1:21" x14ac:dyDescent="0.25">
      <c r="B8" s="118"/>
      <c r="C8" s="118"/>
      <c r="D8" s="118"/>
      <c r="E8" s="118"/>
      <c r="F8" s="118"/>
      <c r="H8" s="22" t="s">
        <v>346</v>
      </c>
      <c r="I8" s="174">
        <f>INDEX('Control data'!AH:AH,MATCH(MAX('Control data'!BD:BD),'Control data'!AG:AG,0)-1,0)</f>
        <v>571662.78999999899</v>
      </c>
      <c r="J8" s="174">
        <f>INDEX('Control data'!AN:AN,MATCH(MAX('Control data'!BD:BD),'Control data'!AJ:AJ,0)-1)</f>
        <v>1915229.709999999</v>
      </c>
      <c r="K8" s="173"/>
      <c r="U8" s="118"/>
    </row>
    <row r="9" spans="1:21" x14ac:dyDescent="0.25">
      <c r="B9" s="118"/>
      <c r="C9" s="118"/>
      <c r="D9" s="118"/>
      <c r="E9" s="118"/>
      <c r="F9" s="118"/>
      <c r="H9" s="79" t="s">
        <v>347</v>
      </c>
      <c r="I9" s="175">
        <f>INDEX('Control data'!AH:AH,MATCH(MAX('Control data'!BD:BD),'Control data'!AG:AG,0))</f>
        <v>596083.93999999994</v>
      </c>
      <c r="J9" s="175">
        <f>INDEX('Control data'!AN:AN,MATCH(MAX('Control data'!BD:BD),'Control data'!AJ:AJ,0))</f>
        <v>2150345.6599999978</v>
      </c>
      <c r="K9" s="172"/>
      <c r="U9" s="118"/>
    </row>
    <row r="10" spans="1:21" x14ac:dyDescent="0.25">
      <c r="B10" s="118"/>
      <c r="C10" s="118"/>
      <c r="D10" s="118"/>
      <c r="E10" s="118"/>
      <c r="F10" s="118"/>
      <c r="H10" s="162" t="s">
        <v>197</v>
      </c>
      <c r="I10" s="5">
        <f>I9-I8</f>
        <v>24421.150000000955</v>
      </c>
      <c r="J10" s="5">
        <f>J9-J8</f>
        <v>235115.94999999879</v>
      </c>
      <c r="U10" s="118"/>
    </row>
    <row r="11" spans="1:21" x14ac:dyDescent="0.25">
      <c r="B11" s="118"/>
      <c r="C11" s="118"/>
      <c r="D11" s="118"/>
      <c r="E11" s="118"/>
      <c r="F11" s="118"/>
      <c r="H11" s="162" t="s">
        <v>348</v>
      </c>
      <c r="I11" s="188">
        <f>I10/I8</f>
        <v>4.2719502523508653E-2</v>
      </c>
      <c r="J11" s="188">
        <f>J10/J8</f>
        <v>0.12276122742477659</v>
      </c>
      <c r="U11" s="118"/>
    </row>
    <row r="12" spans="1:21" x14ac:dyDescent="0.25">
      <c r="B12" s="118"/>
      <c r="C12" s="118"/>
      <c r="D12" s="118"/>
      <c r="E12" s="118"/>
      <c r="F12" s="118"/>
      <c r="U12" s="118"/>
    </row>
    <row r="13" spans="1:21" x14ac:dyDescent="0.25">
      <c r="B13" s="118"/>
      <c r="C13" s="118"/>
      <c r="D13" s="118"/>
      <c r="E13" s="118"/>
      <c r="F13" s="118"/>
      <c r="H13" s="218" t="str">
        <f>"Rolling 12 month as at "&amp;T4&amp;", GMP for "&amp;'Control data'!C25&amp;" has "&amp;IF(J11&gt;0,"increased by "&amp;TEXT(ABS(J11),"##.##%")&amp;" or by "&amp;TEXT(ABS(J10),"$#,##0"),IF(J11&lt;0,"decreased by "&amp;TEXT(ABS(J11),"#0.##%")&amp;" or by "&amp;TEXT(ABS(J10),"$#,##0"),"not changed."))&amp;" compared to the prior quarter 12 month period. Quarterly GMP has "&amp;IF(I11&gt;0,"increased by "&amp;TEXT(ABS(I11),"#0.##%")&amp;" or by "&amp;TEXT(ABS(I10),"$#,##0")&amp;".",IF(I11&lt;0,"decreased by "&amp;TEXT(ABS(I11),"#0.##%")&amp;" or by "&amp;TEXT(ABS(I10),"$#,##0")&amp;".","not changed."))</f>
        <v>Rolling 12 month as at December-2019, GMP for Hurunui District (June 2019 incd. Kaikorua) has increased by 12.28% or by $235,116 compared to the prior quarter 12 month period. Quarterly GMP has increased by 4.27% or by $24,421.</v>
      </c>
      <c r="I13" s="218"/>
      <c r="J13" s="218"/>
      <c r="K13" s="218"/>
      <c r="U13" s="118"/>
    </row>
    <row r="14" spans="1:21" x14ac:dyDescent="0.25">
      <c r="B14" s="118"/>
      <c r="C14" s="118"/>
      <c r="D14" s="118"/>
      <c r="E14" s="118"/>
      <c r="F14" s="118"/>
      <c r="H14" s="218"/>
      <c r="I14" s="218"/>
      <c r="J14" s="218"/>
      <c r="K14" s="218"/>
      <c r="U14" s="118"/>
    </row>
    <row r="15" spans="1:21" x14ac:dyDescent="0.25">
      <c r="B15" s="118"/>
      <c r="C15" s="118"/>
      <c r="D15" s="118"/>
      <c r="E15" s="118"/>
      <c r="F15" s="118"/>
      <c r="H15" s="218"/>
      <c r="I15" s="218"/>
      <c r="J15" s="218"/>
      <c r="K15" s="218"/>
      <c r="U15" s="118"/>
    </row>
    <row r="16" spans="1:21" ht="20.25" customHeight="1" x14ac:dyDescent="0.25">
      <c r="B16" s="118"/>
      <c r="C16" s="118"/>
      <c r="D16" s="118"/>
      <c r="E16" s="118"/>
      <c r="F16" s="118"/>
      <c r="H16" s="218"/>
      <c r="I16" s="218"/>
      <c r="J16" s="218"/>
      <c r="K16" s="218"/>
      <c r="U16" s="118"/>
    </row>
    <row r="17" spans="2:21" x14ac:dyDescent="0.25">
      <c r="B17" s="118"/>
      <c r="C17" s="118"/>
      <c r="D17" s="118"/>
      <c r="E17" s="118"/>
      <c r="F17" s="118"/>
      <c r="U17" s="118"/>
    </row>
    <row r="18" spans="2:21" x14ac:dyDescent="0.25">
      <c r="B18" s="118"/>
      <c r="C18" s="118"/>
      <c r="D18" s="118"/>
      <c r="E18" s="118"/>
      <c r="F18" s="118"/>
      <c r="U18" s="118"/>
    </row>
    <row r="19" spans="2:21" x14ac:dyDescent="0.25">
      <c r="B19" s="118"/>
      <c r="C19" s="118"/>
      <c r="D19" s="118"/>
      <c r="E19" s="118"/>
      <c r="F19" s="118"/>
      <c r="U19" s="118"/>
    </row>
    <row r="20" spans="2:21" x14ac:dyDescent="0.25">
      <c r="B20" s="118"/>
      <c r="C20" s="118"/>
      <c r="D20" s="118"/>
      <c r="E20" s="118"/>
      <c r="F20" s="118"/>
      <c r="U20" s="118"/>
    </row>
    <row r="21" spans="2:21" x14ac:dyDescent="0.25">
      <c r="B21" s="118"/>
      <c r="C21" s="118"/>
      <c r="D21" s="118"/>
      <c r="E21" s="118"/>
      <c r="F21" s="118"/>
      <c r="U21" s="118"/>
    </row>
    <row r="22" spans="2:21" x14ac:dyDescent="0.25">
      <c r="B22" s="118"/>
      <c r="C22" s="118"/>
      <c r="D22" s="118"/>
      <c r="E22" s="118"/>
      <c r="F22" s="118"/>
      <c r="H22" s="22" t="s">
        <v>346</v>
      </c>
      <c r="I22" s="190">
        <f>INDEX('Control data'!BE:BE,MATCH(MAX('Control data'!BD:BD),'Control data'!BD:BD,0)-1,0)</f>
        <v>9</v>
      </c>
      <c r="J22" s="176">
        <f>INDEX('Control data'!BF:BF,MATCH(MAX('Control data'!BD:BD),'Control data'!BD:BD,0)-1,0)</f>
        <v>69</v>
      </c>
      <c r="U22" s="118"/>
    </row>
    <row r="23" spans="2:21" x14ac:dyDescent="0.25">
      <c r="B23" s="118"/>
      <c r="C23" s="118"/>
      <c r="D23" s="118"/>
      <c r="E23" s="118"/>
      <c r="F23" s="118"/>
      <c r="H23" s="79" t="s">
        <v>347</v>
      </c>
      <c r="I23" s="191">
        <f>INDEX('Control data'!BE:BE,MATCH(MAX('Control data'!BD:BD),'Control data'!BD:BD,0),0)</f>
        <v>8</v>
      </c>
      <c r="J23" s="177">
        <f>INDEX('Control data'!BF:BF,MATCH(MAX('Control data'!BD:BD),'Control data'!BD:BD,0),0)</f>
        <v>67</v>
      </c>
      <c r="U23" s="118"/>
    </row>
    <row r="24" spans="2:21" x14ac:dyDescent="0.25">
      <c r="B24" s="118"/>
      <c r="C24" s="118"/>
      <c r="D24" s="118"/>
      <c r="E24" s="118"/>
      <c r="F24" s="118"/>
      <c r="H24" s="162" t="s">
        <v>197</v>
      </c>
      <c r="I24" s="189">
        <f>I23-I22</f>
        <v>-1</v>
      </c>
      <c r="J24" s="164">
        <f>J23-J22</f>
        <v>-2</v>
      </c>
      <c r="K24" s="198"/>
      <c r="U24" s="118"/>
    </row>
    <row r="25" spans="2:21" x14ac:dyDescent="0.25">
      <c r="B25" s="118"/>
      <c r="C25" s="118"/>
      <c r="D25" s="118"/>
      <c r="E25" s="118"/>
      <c r="F25" s="118"/>
      <c r="H25" s="162" t="s">
        <v>348</v>
      </c>
      <c r="I25" s="188">
        <f>I24/I22</f>
        <v>-0.1111111111111111</v>
      </c>
      <c r="J25" s="188">
        <f>J24/J22</f>
        <v>-2.8985507246376812E-2</v>
      </c>
      <c r="U25" s="118"/>
    </row>
    <row r="26" spans="2:21" x14ac:dyDescent="0.25">
      <c r="B26" s="118"/>
      <c r="C26" s="118"/>
      <c r="D26" s="118"/>
      <c r="E26" s="118"/>
      <c r="F26" s="118"/>
      <c r="I26" s="187"/>
      <c r="J26" s="187"/>
      <c r="U26" s="118"/>
    </row>
    <row r="27" spans="2:21" x14ac:dyDescent="0.25">
      <c r="B27" s="118"/>
      <c r="C27" s="118"/>
      <c r="D27" s="118"/>
      <c r="E27" s="118"/>
      <c r="F27" s="118"/>
      <c r="H27" s="219" t="str">
        <f>"From "&amp;T4&amp;", compared to last quarter, "&amp;'Control data'!C25&amp;" has "&amp;IF(J25&gt;0,"increased the number of gaming machines by "&amp;TEXT(ABS(J25),"#0.##%")&amp;" or by "&amp;TEXT(ABS(J24),"#,##0"),IF(J25&lt;0,"decreased the number of gaming machines by "&amp;TEXT(ABS(J25),"#0.##%")&amp;" or by "&amp;TEXT(ABS(J24),"#,##0"),"not changed"))&amp;". The number of venues "&amp;IF(I25&gt;0,"has increased by "&amp;TEXT(ABS(I25),"#0.##%")&amp;" or by "&amp;TEXT(ABS(I24),"#,##0")&amp;".",IF(I25&lt;0,"has decreased by "&amp;TEXT(ABS(I25),"#0.##%")&amp;" or by "&amp;TEXT(ABS(I24),"#,##0")&amp;".","has not changed."))</f>
        <v>From December-2019, compared to last quarter, Hurunui District (June 2019 incd. Kaikorua) has decreased the number of gaming machines by 2.9% or by 2. The number of venues has decreased by 11.11% or by 1.</v>
      </c>
      <c r="I27" s="219"/>
      <c r="J27" s="219"/>
      <c r="K27" s="219"/>
      <c r="U27" s="118"/>
    </row>
    <row r="28" spans="2:21" x14ac:dyDescent="0.25">
      <c r="B28" s="118"/>
      <c r="C28" s="118"/>
      <c r="D28" s="118"/>
      <c r="E28" s="118"/>
      <c r="F28" s="118"/>
      <c r="H28" s="219"/>
      <c r="I28" s="219"/>
      <c r="J28" s="219"/>
      <c r="K28" s="219"/>
      <c r="U28" s="118"/>
    </row>
    <row r="29" spans="2:21" x14ac:dyDescent="0.25">
      <c r="B29" s="118"/>
      <c r="C29" s="118"/>
      <c r="D29" s="118"/>
      <c r="E29" s="118"/>
      <c r="F29" s="118"/>
      <c r="H29" s="219"/>
      <c r="I29" s="219"/>
      <c r="J29" s="219"/>
      <c r="K29" s="219"/>
      <c r="U29" s="118"/>
    </row>
    <row r="30" spans="2:21" x14ac:dyDescent="0.25">
      <c r="B30" s="118"/>
      <c r="C30" s="118"/>
      <c r="D30" s="118"/>
      <c r="E30" s="118"/>
      <c r="F30" s="118"/>
      <c r="H30" s="219"/>
      <c r="I30" s="219"/>
      <c r="J30" s="219"/>
      <c r="K30" s="219"/>
      <c r="U30" s="118"/>
    </row>
    <row r="31" spans="2:21" x14ac:dyDescent="0.25">
      <c r="B31" s="118"/>
      <c r="C31" s="118"/>
      <c r="D31" s="118"/>
      <c r="E31" s="118"/>
      <c r="F31" s="118"/>
      <c r="H31" s="219"/>
      <c r="I31" s="219"/>
      <c r="J31" s="219"/>
      <c r="K31" s="219"/>
      <c r="U31" s="118"/>
    </row>
    <row r="32" spans="2:21" x14ac:dyDescent="0.25">
      <c r="B32" s="118"/>
      <c r="C32" s="118"/>
      <c r="D32" s="118"/>
      <c r="E32" s="118"/>
      <c r="F32" s="118"/>
      <c r="U32" s="118"/>
    </row>
    <row r="33" spans="2:21" x14ac:dyDescent="0.25">
      <c r="B33" s="118"/>
      <c r="C33" s="118"/>
      <c r="D33" s="118"/>
      <c r="E33" s="118"/>
      <c r="F33" s="118"/>
      <c r="M33" s="222" t="s">
        <v>370</v>
      </c>
      <c r="N33" s="223"/>
      <c r="O33" s="223"/>
      <c r="P33" s="223"/>
      <c r="Q33" s="223"/>
      <c r="R33" s="223"/>
      <c r="S33" s="223"/>
      <c r="T33" s="223"/>
      <c r="U33" s="118"/>
    </row>
    <row r="34" spans="2:21" x14ac:dyDescent="0.25">
      <c r="B34" s="118"/>
      <c r="C34" s="118"/>
      <c r="D34" s="118"/>
      <c r="E34" s="118"/>
      <c r="F34" s="118"/>
      <c r="M34" s="223"/>
      <c r="N34" s="223"/>
      <c r="O34" s="223"/>
      <c r="P34" s="223"/>
      <c r="Q34" s="223"/>
      <c r="R34" s="223"/>
      <c r="S34" s="223"/>
      <c r="T34" s="223"/>
      <c r="U34" s="118"/>
    </row>
    <row r="35" spans="2:21" x14ac:dyDescent="0.25">
      <c r="B35" s="118"/>
      <c r="C35" s="118"/>
      <c r="D35" s="118"/>
      <c r="E35" s="118"/>
      <c r="F35" s="118"/>
      <c r="G35" s="118"/>
      <c r="H35" s="118"/>
      <c r="I35" s="118"/>
      <c r="J35" s="118"/>
      <c r="K35" s="118"/>
      <c r="L35" s="118"/>
      <c r="M35" s="118"/>
      <c r="N35" s="118"/>
      <c r="O35" s="118"/>
      <c r="P35" s="118"/>
      <c r="Q35" s="118"/>
      <c r="R35" s="118"/>
      <c r="S35" s="118"/>
      <c r="T35" s="118"/>
      <c r="U35" s="118"/>
    </row>
    <row r="36" spans="2:21" x14ac:dyDescent="0.25"/>
    <row r="37" spans="2:21" hidden="1" x14ac:dyDescent="0.25"/>
  </sheetData>
  <mergeCells count="4">
    <mergeCell ref="H13:K16"/>
    <mergeCell ref="H27:K31"/>
    <mergeCell ref="B4:E4"/>
    <mergeCell ref="M33:T34"/>
  </mergeCells>
  <conditionalFormatting sqref="H11:I11">
    <cfRule type="iconSet" priority="5">
      <iconSet iconSet="3Arrows">
        <cfvo type="percent" val="0"/>
        <cfvo type="num" val="0"/>
        <cfvo type="num" val="0"/>
      </iconSet>
    </cfRule>
  </conditionalFormatting>
  <conditionalFormatting sqref="H25:I25">
    <cfRule type="iconSet" priority="4">
      <iconSet iconSet="3Arrows">
        <cfvo type="percent" val="0"/>
        <cfvo type="num" val="0"/>
        <cfvo type="num" val="0"/>
      </iconSet>
    </cfRule>
  </conditionalFormatting>
  <conditionalFormatting sqref="J25">
    <cfRule type="iconSet" priority="3">
      <iconSet iconSet="3Arrows">
        <cfvo type="percent" val="0"/>
        <cfvo type="num" val="0"/>
        <cfvo type="num" val="0"/>
      </iconSet>
    </cfRule>
  </conditionalFormatting>
  <conditionalFormatting sqref="J11">
    <cfRule type="iconSet" priority="2">
      <iconSet iconSet="3Arrows">
        <cfvo type="percent" val="0"/>
        <cfvo type="num" val="0"/>
        <cfvo type="num" val="0"/>
      </iconSet>
    </cfRule>
  </conditionalFormatting>
  <hyperlinks>
    <hyperlink ref="B2" location="'Contents + Directions'!A1" display="Back to table of contents" xr:uid="{00000000-0004-0000-0200-000000000000}"/>
  </hyperlinks>
  <pageMargins left="0.7" right="0.7" top="0.75" bottom="0.75" header="0.3" footer="0.3"/>
  <pageSetup paperSize="9" scale="87"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8" tint="-0.499984740745262"/>
    <pageSetUpPr fitToPage="1"/>
  </sheetPr>
  <dimension ref="A1:AY218"/>
  <sheetViews>
    <sheetView showGridLines="0" showRowColHeaders="0" topLeftCell="A5" zoomScale="70" zoomScaleNormal="60" zoomScalePageLayoutView="55" workbookViewId="0"/>
  </sheetViews>
  <sheetFormatPr defaultColWidth="0" defaultRowHeight="15" x14ac:dyDescent="0.25"/>
  <cols>
    <col min="1" max="6" width="9.28515625" customWidth="1"/>
    <col min="7" max="7" width="0.7109375" customWidth="1"/>
    <col min="8" max="8" width="1.7109375" customWidth="1"/>
    <col min="9" max="9" width="3" customWidth="1"/>
    <col min="10" max="10" width="21.28515625" customWidth="1"/>
    <col min="11" max="12" width="22.42578125" customWidth="1"/>
    <col min="13" max="13" width="15.42578125" bestFit="1" customWidth="1"/>
    <col min="14" max="14" width="10.7109375" customWidth="1"/>
    <col min="15" max="15" width="11.28515625" customWidth="1"/>
    <col min="16" max="16" width="10.7109375" bestFit="1" customWidth="1"/>
    <col min="17" max="17" width="9.28515625" customWidth="1"/>
    <col min="18" max="18" width="2.42578125" customWidth="1"/>
    <col min="19" max="19" width="16.28515625" bestFit="1" customWidth="1"/>
    <col min="20" max="20" width="28.7109375" bestFit="1" customWidth="1"/>
    <col min="21" max="21" width="32" customWidth="1"/>
    <col min="22" max="22" width="12.5703125" bestFit="1" customWidth="1"/>
    <col min="23" max="23" width="13.42578125" customWidth="1"/>
    <col min="24" max="24" width="30.7109375" customWidth="1"/>
    <col min="25" max="25" width="13.7109375" customWidth="1"/>
    <col min="26" max="26" width="2" customWidth="1"/>
    <col min="27" max="27" width="11.28515625" customWidth="1"/>
    <col min="28" max="28" width="13.28515625" customWidth="1"/>
    <col min="29" max="29" width="2.7109375" customWidth="1"/>
    <col min="30" max="30" width="9.7109375" customWidth="1"/>
    <col min="31" max="31" width="13.28515625" customWidth="1"/>
    <col min="32" max="33" width="3.7109375" customWidth="1"/>
    <col min="34" max="34" width="9.28515625" customWidth="1"/>
    <col min="35" max="35" width="16.7109375" hidden="1" customWidth="1"/>
    <col min="36" max="36" width="17.42578125" hidden="1" customWidth="1"/>
    <col min="37" max="37" width="14.7109375" hidden="1" customWidth="1"/>
    <col min="38" max="39" width="10.28515625" hidden="1" customWidth="1"/>
    <col min="40" max="41" width="9" hidden="1" customWidth="1"/>
    <col min="42" max="43" width="2.28515625" hidden="1" customWidth="1"/>
    <col min="44" max="44" width="16.7109375" hidden="1" customWidth="1"/>
    <col min="45" max="45" width="17.42578125" hidden="1" customWidth="1"/>
    <col min="46" max="46" width="27" hidden="1" customWidth="1"/>
    <col min="47" max="47" width="10.28515625" hidden="1" customWidth="1"/>
    <col min="48" max="48" width="13.28515625" hidden="1" customWidth="1"/>
    <col min="49" max="49" width="9.28515625" hidden="1" customWidth="1"/>
    <col min="50" max="51" width="27.7109375" hidden="1" customWidth="1"/>
    <col min="52" max="16384" width="9.28515625" hidden="1"/>
  </cols>
  <sheetData>
    <row r="1" spans="1:34" x14ac:dyDescent="0.25">
      <c r="A1" s="39"/>
      <c r="C1" s="39"/>
      <c r="D1" s="39"/>
      <c r="E1" s="39"/>
      <c r="F1" s="39"/>
      <c r="G1" s="39"/>
      <c r="H1" s="53"/>
      <c r="I1" s="39"/>
      <c r="J1" s="39"/>
      <c r="K1" s="39"/>
      <c r="L1" s="39"/>
      <c r="M1" s="39"/>
      <c r="N1" s="39"/>
      <c r="O1" s="39"/>
      <c r="P1" s="39"/>
      <c r="Q1" s="39"/>
      <c r="R1" s="39"/>
      <c r="S1" s="39"/>
      <c r="T1" s="39"/>
      <c r="U1" s="39"/>
      <c r="V1" s="39"/>
      <c r="W1" s="39"/>
      <c r="X1" s="39"/>
      <c r="Y1" s="39"/>
      <c r="Z1" s="39"/>
      <c r="AA1" s="39"/>
      <c r="AB1" s="39"/>
      <c r="AC1" s="39"/>
      <c r="AD1" s="39"/>
      <c r="AE1" s="39"/>
      <c r="AF1" s="39"/>
      <c r="AG1" s="39"/>
      <c r="AH1" s="39"/>
    </row>
    <row r="2" spans="1:34" ht="27" thickBot="1" x14ac:dyDescent="0.45">
      <c r="A2" s="39"/>
      <c r="B2" s="114" t="s">
        <v>322</v>
      </c>
      <c r="C2" s="39"/>
      <c r="D2" s="39"/>
      <c r="E2" s="39"/>
      <c r="F2" s="39"/>
      <c r="G2" s="39"/>
      <c r="H2" s="53"/>
      <c r="I2" s="39"/>
      <c r="J2" s="40" t="str">
        <f>TEXT(W7,"mmm-yyyy")&amp;" to "&amp;TEXT(W8,"mmm-yyyy")</f>
        <v>Mar-2015 to Dec-2019</v>
      </c>
      <c r="K2" s="39"/>
      <c r="L2" s="39"/>
      <c r="M2" s="39"/>
      <c r="N2" s="39"/>
      <c r="O2" s="39"/>
      <c r="P2" s="39"/>
      <c r="Q2" s="39"/>
      <c r="R2" s="39"/>
      <c r="S2" s="39"/>
      <c r="T2" s="39"/>
      <c r="U2" s="237" t="str">
        <f>"Yearly GMP ("&amp;T8&amp;")"</f>
        <v>Yearly GMP (Dec-2019)</v>
      </c>
      <c r="V2" s="238"/>
      <c r="W2" s="142"/>
      <c r="X2" s="237" t="s">
        <v>211</v>
      </c>
      <c r="Y2" s="238"/>
      <c r="Z2" s="142"/>
      <c r="AA2" s="224" t="s">
        <v>115</v>
      </c>
      <c r="AB2" s="225"/>
      <c r="AC2" s="143"/>
      <c r="AD2" s="224" t="s">
        <v>207</v>
      </c>
      <c r="AE2" s="225"/>
      <c r="AF2" s="39"/>
      <c r="AG2" s="39"/>
      <c r="AH2" s="39"/>
    </row>
    <row r="3" spans="1:34" ht="48" thickTop="1" thickBot="1" x14ac:dyDescent="0.75">
      <c r="A3" s="39"/>
      <c r="B3" s="39"/>
      <c r="C3" s="39"/>
      <c r="D3" s="39"/>
      <c r="E3" s="39"/>
      <c r="F3" s="39"/>
      <c r="G3" s="39"/>
      <c r="H3" s="53"/>
      <c r="I3" s="39"/>
      <c r="J3" s="115" t="s">
        <v>0</v>
      </c>
      <c r="K3" s="41"/>
      <c r="L3" s="41"/>
      <c r="M3" s="41"/>
      <c r="N3" s="41"/>
      <c r="O3" s="41"/>
      <c r="P3" s="41"/>
      <c r="Q3" s="41"/>
      <c r="R3" s="41"/>
      <c r="S3" s="41"/>
      <c r="T3" s="42" t="s">
        <v>194</v>
      </c>
      <c r="U3" s="234">
        <f>NGMPcurrent</f>
        <v>939075153.21000004</v>
      </c>
      <c r="V3" s="235"/>
      <c r="W3" s="41"/>
      <c r="X3" s="236">
        <f>GETPIVOTDATA("GMP ($)",'Control data'!$AP$9,"Quarter",W8)</f>
        <v>242295832.73999989</v>
      </c>
      <c r="Y3" s="235"/>
      <c r="Z3" s="43"/>
      <c r="AA3" s="232">
        <f>GETPIVOTDATA("# venues",'Control data'!$AP$9,"Quarter",W8)</f>
        <v>1080</v>
      </c>
      <c r="AB3" s="233"/>
      <c r="AC3" s="159"/>
      <c r="AD3" s="232">
        <f>GETPIVOTDATA("# of Gaming Machines",'Control data'!$AP$9,"Quarter",W8)</f>
        <v>14856</v>
      </c>
      <c r="AE3" s="233"/>
      <c r="AF3" s="44"/>
      <c r="AG3" s="39"/>
      <c r="AH3" s="39"/>
    </row>
    <row r="4" spans="1:34" ht="19.5" thickTop="1" x14ac:dyDescent="0.25">
      <c r="A4" s="242" t="s">
        <v>210</v>
      </c>
      <c r="B4" s="242"/>
      <c r="C4" s="242"/>
      <c r="D4" s="242"/>
      <c r="E4" s="242"/>
      <c r="F4" s="242"/>
      <c r="G4" s="242"/>
      <c r="H4" s="117"/>
      <c r="I4" s="39"/>
      <c r="J4" s="227" t="s">
        <v>4</v>
      </c>
      <c r="K4" s="230" t="str">
        <f>IF(K6&lt;&gt;"(All)","TA Specific",IF(K66="(All)","National",K66))</f>
        <v>TA Specific</v>
      </c>
      <c r="L4" s="231"/>
      <c r="M4" s="231"/>
      <c r="N4" s="231"/>
      <c r="O4" s="231"/>
      <c r="P4" s="39"/>
      <c r="Q4" s="39"/>
      <c r="R4" s="39"/>
      <c r="S4" s="39"/>
      <c r="T4" s="39"/>
      <c r="U4" s="39"/>
      <c r="V4" s="39"/>
      <c r="W4" s="39"/>
      <c r="X4" s="39"/>
      <c r="Y4" s="39"/>
      <c r="Z4" s="39"/>
      <c r="AA4" s="39"/>
      <c r="AB4" s="39"/>
      <c r="AC4" s="39"/>
      <c r="AD4" s="39"/>
      <c r="AE4" s="39"/>
      <c r="AF4" s="39"/>
      <c r="AG4" s="39"/>
      <c r="AH4" s="39"/>
    </row>
    <row r="5" spans="1:34" ht="19.5" thickBot="1" x14ac:dyDescent="0.3">
      <c r="A5" s="242"/>
      <c r="B5" s="242"/>
      <c r="C5" s="242"/>
      <c r="D5" s="242"/>
      <c r="E5" s="242"/>
      <c r="F5" s="242"/>
      <c r="G5" s="242"/>
      <c r="H5" s="117"/>
      <c r="I5" s="39"/>
      <c r="J5" s="228"/>
      <c r="K5" s="231"/>
      <c r="L5" s="231"/>
      <c r="M5" s="231"/>
      <c r="N5" s="231"/>
      <c r="O5" s="231"/>
      <c r="P5" s="39"/>
      <c r="Q5" s="39"/>
      <c r="R5" s="39"/>
      <c r="S5" s="39"/>
      <c r="T5" s="39"/>
      <c r="U5" s="39"/>
      <c r="V5" s="39"/>
      <c r="W5" s="39"/>
      <c r="X5" s="39"/>
      <c r="Y5" s="39"/>
      <c r="Z5" s="39"/>
      <c r="AA5" s="39"/>
      <c r="AB5" s="39"/>
      <c r="AC5" s="39"/>
      <c r="AD5" s="39"/>
      <c r="AE5" s="39"/>
      <c r="AF5" s="39"/>
      <c r="AG5" s="39"/>
      <c r="AH5" s="39"/>
    </row>
    <row r="6" spans="1:34" ht="15.75" thickTop="1" x14ac:dyDescent="0.25">
      <c r="A6" s="243"/>
      <c r="B6" s="243"/>
      <c r="C6" s="243"/>
      <c r="D6" s="243"/>
      <c r="E6" s="243"/>
      <c r="F6" s="243"/>
      <c r="G6" s="243"/>
      <c r="H6" s="118"/>
      <c r="I6" s="39"/>
      <c r="J6" s="226" t="s">
        <v>3</v>
      </c>
      <c r="K6" s="229" t="str">
        <f>K65</f>
        <v>Hurunui District (June 2019 incd. Kaikorua)</v>
      </c>
      <c r="L6" s="229"/>
      <c r="M6" s="229"/>
      <c r="N6" s="229"/>
      <c r="O6" s="229"/>
      <c r="P6" s="39"/>
      <c r="Q6" s="39"/>
      <c r="R6" s="39"/>
      <c r="S6" s="39"/>
      <c r="T6" s="39"/>
      <c r="U6" s="39"/>
      <c r="V6" s="39"/>
      <c r="W6" s="39"/>
      <c r="X6" s="39"/>
      <c r="Y6" s="39"/>
      <c r="Z6" s="39"/>
      <c r="AA6" s="39"/>
      <c r="AB6" s="39"/>
      <c r="AC6" s="39"/>
      <c r="AD6" s="39"/>
      <c r="AE6" s="39"/>
      <c r="AF6" s="45"/>
      <c r="AG6" s="39"/>
      <c r="AH6" s="39"/>
    </row>
    <row r="7" spans="1:34" ht="18" customHeight="1" x14ac:dyDescent="0.35">
      <c r="A7" s="243"/>
      <c r="B7" s="243"/>
      <c r="C7" s="243"/>
      <c r="D7" s="243"/>
      <c r="E7" s="243"/>
      <c r="F7" s="243"/>
      <c r="G7" s="243"/>
      <c r="H7" s="118"/>
      <c r="I7" s="39"/>
      <c r="J7" s="226"/>
      <c r="K7" s="229"/>
      <c r="L7" s="229"/>
      <c r="M7" s="229"/>
      <c r="N7" s="229"/>
      <c r="O7" s="229"/>
      <c r="P7" s="39"/>
      <c r="Q7" s="39"/>
      <c r="R7" s="39"/>
      <c r="S7" s="39"/>
      <c r="T7" s="46" t="str">
        <f>TEXT(DATE(YEAR(W8)-1,MONTH(W8),1),"mmm-yyyy")</f>
        <v>Dec-2018</v>
      </c>
      <c r="U7" s="126">
        <f>'Control data'!Q17</f>
        <v>1441372.1999999997</v>
      </c>
      <c r="V7" s="136" t="s">
        <v>328</v>
      </c>
      <c r="W7" s="47">
        <f>MIN('Control data'!AU:AU)</f>
        <v>42064</v>
      </c>
      <c r="X7" s="129">
        <f>GETPIVOTDATA("GMP ($)",$J$68,"Quarter",W7)</f>
        <v>451748.95000000019</v>
      </c>
      <c r="Y7" s="136" t="s">
        <v>328</v>
      </c>
      <c r="Z7" s="48"/>
      <c r="AA7" s="131">
        <f>GETPIVOTDATA("# of venues",$J$68,"Quarter",W7)</f>
        <v>10</v>
      </c>
      <c r="AB7" s="136" t="s">
        <v>328</v>
      </c>
      <c r="AC7" s="49"/>
      <c r="AD7" s="134">
        <f>GETPIVOTDATA("# of EGMs",$J$68,"Quarter",W7)</f>
        <v>56</v>
      </c>
      <c r="AE7" s="136" t="s">
        <v>328</v>
      </c>
      <c r="AF7" s="45"/>
      <c r="AG7" s="39"/>
      <c r="AH7" s="39"/>
    </row>
    <row r="8" spans="1:34" ht="18" customHeight="1" x14ac:dyDescent="0.35">
      <c r="A8" s="39"/>
      <c r="B8" s="39"/>
      <c r="C8" s="39"/>
      <c r="D8" s="39"/>
      <c r="E8" s="39"/>
      <c r="F8" s="39"/>
      <c r="G8" s="39"/>
      <c r="H8" s="53"/>
      <c r="I8" s="39"/>
      <c r="J8" s="239" t="s">
        <v>202</v>
      </c>
      <c r="K8" s="239"/>
      <c r="L8" s="239"/>
      <c r="M8" s="239"/>
      <c r="N8" s="239"/>
      <c r="O8" s="239"/>
      <c r="P8" s="239"/>
      <c r="Q8" s="239"/>
      <c r="R8" s="239"/>
      <c r="S8" s="239"/>
      <c r="T8" s="46" t="str">
        <f>TEXT(W8,"mmm-yyyy")</f>
        <v>Dec-2019</v>
      </c>
      <c r="U8" s="127">
        <f>'Control data'!Q10</f>
        <v>2150345.6599999983</v>
      </c>
      <c r="V8" s="137">
        <f>IFERROR(U8/U3,0)</f>
        <v>2.2898547072080062E-3</v>
      </c>
      <c r="W8" s="47">
        <f>MAX('Control data'!AU:AU)</f>
        <v>43800</v>
      </c>
      <c r="X8" s="127">
        <f>GETPIVOTDATA("GMP ($)",$J$68,"Quarter",W8)</f>
        <v>596083.93999999994</v>
      </c>
      <c r="Y8" s="139">
        <f>IFERROR(X8/X3,0)</f>
        <v>2.4601493688900505E-3</v>
      </c>
      <c r="Z8" s="39"/>
      <c r="AA8" s="132">
        <f>GETPIVOTDATA("# of venues",$J$68,"Quarter",W8)</f>
        <v>8</v>
      </c>
      <c r="AB8" s="139">
        <f>AA8/AA3</f>
        <v>7.4074074074074077E-3</v>
      </c>
      <c r="AC8" s="49"/>
      <c r="AD8" s="135">
        <f>GETPIVOTDATA("# of EGMs",$J$68,"Quarter",W8)</f>
        <v>67</v>
      </c>
      <c r="AE8" s="141">
        <f>IFERROR(AD8/AD3,0)</f>
        <v>4.5099623047926765E-3</v>
      </c>
      <c r="AF8" s="50"/>
      <c r="AG8" s="39"/>
      <c r="AH8" s="39"/>
    </row>
    <row r="9" spans="1:34" ht="18" customHeight="1" x14ac:dyDescent="0.3">
      <c r="A9" s="39"/>
      <c r="B9" s="39"/>
      <c r="C9" s="39"/>
      <c r="D9" s="39"/>
      <c r="E9" s="39"/>
      <c r="F9" s="39"/>
      <c r="G9" s="39"/>
      <c r="H9" s="53"/>
      <c r="I9" s="39"/>
      <c r="J9" s="239"/>
      <c r="K9" s="239"/>
      <c r="L9" s="239"/>
      <c r="M9" s="239"/>
      <c r="N9" s="239"/>
      <c r="O9" s="239"/>
      <c r="P9" s="239"/>
      <c r="Q9" s="239"/>
      <c r="R9" s="239"/>
      <c r="S9" s="239"/>
      <c r="T9" s="51" t="s">
        <v>9</v>
      </c>
      <c r="U9" s="128">
        <f>IFERROR(U8-U7,"")</f>
        <v>708973.45999999857</v>
      </c>
      <c r="V9" s="138">
        <f>IFERROR(U9/U7,)</f>
        <v>0.49187396565578184</v>
      </c>
      <c r="W9" s="51" t="s">
        <v>9</v>
      </c>
      <c r="X9" s="130">
        <f>X8-X7</f>
        <v>144334.98999999976</v>
      </c>
      <c r="Y9" s="140">
        <f>IFERROR(X9/X7,1)</f>
        <v>0.31950265739411171</v>
      </c>
      <c r="Z9" s="52"/>
      <c r="AA9" s="133">
        <f>AA8-AA7</f>
        <v>-2</v>
      </c>
      <c r="AB9" s="140">
        <f>IFERROR(AA9/AA7,1)</f>
        <v>-0.2</v>
      </c>
      <c r="AC9" s="52"/>
      <c r="AD9" s="133">
        <f>AD8-AD7</f>
        <v>11</v>
      </c>
      <c r="AE9" s="138">
        <f>IFERROR(AD9/AD7,1)</f>
        <v>0.19642857142857142</v>
      </c>
      <c r="AF9" s="39"/>
      <c r="AG9" s="39"/>
    </row>
    <row r="10" spans="1:34" ht="14.25" customHeight="1" x14ac:dyDescent="0.25">
      <c r="A10" s="39"/>
      <c r="B10" s="39"/>
      <c r="C10" s="39"/>
      <c r="D10" s="39"/>
      <c r="E10" s="39"/>
      <c r="F10" s="39"/>
      <c r="G10" s="39"/>
      <c r="H10" s="53"/>
      <c r="I10" s="39"/>
      <c r="J10" s="239"/>
      <c r="K10" s="239"/>
      <c r="L10" s="239"/>
      <c r="M10" s="239"/>
      <c r="N10" s="239"/>
      <c r="O10" s="239"/>
      <c r="P10" s="239"/>
      <c r="Q10" s="239"/>
      <c r="R10" s="239"/>
      <c r="S10" s="239"/>
      <c r="T10" s="39"/>
      <c r="U10" s="39"/>
      <c r="V10" s="39"/>
      <c r="W10" s="39"/>
      <c r="X10" s="39"/>
      <c r="Y10" s="39"/>
      <c r="Z10" s="39"/>
      <c r="AA10" s="39"/>
      <c r="AB10" s="39"/>
      <c r="AC10" s="39"/>
      <c r="AD10" s="39"/>
      <c r="AE10" s="39"/>
      <c r="AF10" s="39"/>
      <c r="AG10" s="39"/>
      <c r="AH10" s="39"/>
    </row>
    <row r="11" spans="1:34" x14ac:dyDescent="0.25">
      <c r="A11" s="39"/>
      <c r="B11" s="39"/>
      <c r="C11" s="39"/>
      <c r="D11" s="39"/>
      <c r="E11" s="39"/>
      <c r="F11" s="39"/>
      <c r="G11" s="39"/>
      <c r="H11" s="53"/>
      <c r="I11" s="53"/>
      <c r="J11" s="53"/>
      <c r="K11" s="53"/>
      <c r="L11" s="53"/>
      <c r="M11" s="53"/>
      <c r="N11" s="53"/>
      <c r="O11" s="53"/>
      <c r="P11" s="53"/>
      <c r="Q11" s="53"/>
      <c r="R11" s="53"/>
      <c r="S11" s="53"/>
      <c r="T11" s="53"/>
      <c r="U11" s="53"/>
      <c r="V11" s="53"/>
      <c r="W11" s="53"/>
      <c r="X11" s="53"/>
      <c r="Y11" s="54"/>
      <c r="Z11" s="54"/>
      <c r="AA11" s="54"/>
      <c r="AB11" s="53"/>
      <c r="AC11" s="53"/>
      <c r="AD11" s="53"/>
      <c r="AE11" s="53"/>
      <c r="AF11" s="53"/>
      <c r="AG11" s="53"/>
      <c r="AH11" s="39"/>
    </row>
    <row r="12" spans="1:34" ht="23.25" x14ac:dyDescent="0.35">
      <c r="A12" s="39"/>
      <c r="B12" s="39"/>
      <c r="C12" s="39"/>
      <c r="D12" s="39"/>
      <c r="E12" s="39"/>
      <c r="F12" s="39"/>
      <c r="G12" s="39"/>
      <c r="H12" s="53"/>
      <c r="I12" s="39"/>
      <c r="J12" s="39"/>
      <c r="K12" s="39"/>
      <c r="L12" s="39"/>
      <c r="M12" s="39"/>
      <c r="N12" s="39"/>
      <c r="O12" s="39"/>
      <c r="P12" s="39"/>
      <c r="Q12" s="39"/>
      <c r="R12" s="39"/>
      <c r="S12" s="39"/>
      <c r="T12" s="39"/>
      <c r="U12" s="156">
        <f>'Control data'!E35</f>
        <v>0.10286789274731738</v>
      </c>
      <c r="V12" s="39"/>
      <c r="W12" s="39"/>
      <c r="X12" s="39"/>
      <c r="Y12" s="39"/>
      <c r="Z12" s="39"/>
      <c r="AA12" s="124"/>
      <c r="AB12" s="39"/>
      <c r="AC12" s="39"/>
      <c r="AD12" s="39"/>
      <c r="AE12" s="125"/>
      <c r="AF12" s="39"/>
      <c r="AG12" s="53"/>
      <c r="AH12" s="39"/>
    </row>
    <row r="13" spans="1:34" x14ac:dyDescent="0.25">
      <c r="A13" s="39"/>
      <c r="B13" s="39"/>
      <c r="C13" s="39"/>
      <c r="D13" s="39"/>
      <c r="E13" s="39"/>
      <c r="F13" s="39"/>
      <c r="G13" s="39"/>
      <c r="H13" s="53"/>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53"/>
      <c r="AH13" s="39"/>
    </row>
    <row r="14" spans="1:34" x14ac:dyDescent="0.25">
      <c r="A14" s="39"/>
      <c r="B14" s="39"/>
      <c r="C14" s="39"/>
      <c r="D14" s="39"/>
      <c r="E14" s="39"/>
      <c r="F14" s="39"/>
      <c r="G14" s="39"/>
      <c r="H14" s="53"/>
      <c r="I14" s="39"/>
      <c r="J14" s="39"/>
      <c r="K14" s="39"/>
      <c r="L14" s="39"/>
      <c r="M14" s="39"/>
      <c r="N14" s="39"/>
      <c r="O14" s="39"/>
      <c r="P14" s="39"/>
      <c r="Q14" s="39"/>
      <c r="R14" s="39"/>
      <c r="S14" s="39"/>
      <c r="T14" s="55"/>
      <c r="U14" s="56"/>
      <c r="V14" s="39"/>
      <c r="W14" s="39"/>
      <c r="X14" s="39"/>
      <c r="Y14" s="39"/>
      <c r="Z14" s="39"/>
      <c r="AA14" s="39"/>
      <c r="AB14" s="39"/>
      <c r="AC14" s="39"/>
      <c r="AD14" s="39"/>
      <c r="AE14" s="39"/>
      <c r="AF14" s="39"/>
      <c r="AG14" s="53"/>
      <c r="AH14" s="39"/>
    </row>
    <row r="15" spans="1:34" x14ac:dyDescent="0.25">
      <c r="A15" s="39"/>
      <c r="B15" s="39"/>
      <c r="C15" s="39"/>
      <c r="D15" s="39"/>
      <c r="E15" s="39"/>
      <c r="F15" s="39"/>
      <c r="G15" s="39"/>
      <c r="H15" s="53"/>
      <c r="I15" s="39"/>
      <c r="J15" s="39"/>
      <c r="K15" s="39"/>
      <c r="L15" s="39"/>
      <c r="M15" s="39"/>
      <c r="N15" s="39"/>
      <c r="O15" s="39"/>
      <c r="P15" s="39"/>
      <c r="Q15" s="39"/>
      <c r="R15" s="39"/>
      <c r="S15" s="39"/>
      <c r="T15" s="55"/>
      <c r="U15" s="56"/>
      <c r="V15" s="39"/>
      <c r="W15" s="39"/>
      <c r="X15" s="39"/>
      <c r="Y15" s="39"/>
      <c r="Z15" s="39"/>
      <c r="AA15" s="39"/>
      <c r="AB15" s="39"/>
      <c r="AC15" s="39"/>
      <c r="AD15" s="39"/>
      <c r="AE15" s="39"/>
      <c r="AF15" s="39"/>
      <c r="AG15" s="53"/>
      <c r="AH15" s="39"/>
    </row>
    <row r="16" spans="1:34" x14ac:dyDescent="0.25">
      <c r="A16" s="39"/>
      <c r="B16" s="39"/>
      <c r="C16" s="39"/>
      <c r="D16" s="39"/>
      <c r="E16" s="39"/>
      <c r="F16" s="39"/>
      <c r="G16" s="39"/>
      <c r="H16" s="53"/>
      <c r="I16" s="39"/>
      <c r="J16" s="39"/>
      <c r="K16" s="39"/>
      <c r="L16" s="39"/>
      <c r="M16" s="39"/>
      <c r="N16" s="39"/>
      <c r="O16" s="39"/>
      <c r="P16" s="39"/>
      <c r="Q16" s="39"/>
      <c r="R16" s="39"/>
      <c r="S16" s="39"/>
      <c r="T16" s="55"/>
      <c r="U16" s="56"/>
      <c r="V16" s="39"/>
      <c r="W16" s="39"/>
      <c r="X16" s="39"/>
      <c r="Y16" s="39"/>
      <c r="Z16" s="39"/>
      <c r="AA16" s="39"/>
      <c r="AB16" s="39"/>
      <c r="AC16" s="39"/>
      <c r="AD16" s="39"/>
      <c r="AE16" s="39"/>
      <c r="AF16" s="39"/>
      <c r="AG16" s="53"/>
      <c r="AH16" s="39"/>
    </row>
    <row r="17" spans="1:34" x14ac:dyDescent="0.25">
      <c r="A17" s="39"/>
      <c r="B17" s="39"/>
      <c r="C17" s="39"/>
      <c r="D17" s="39"/>
      <c r="E17" s="39"/>
      <c r="F17" s="39"/>
      <c r="G17" s="39"/>
      <c r="H17" s="53"/>
      <c r="I17" s="39"/>
      <c r="J17" s="39"/>
      <c r="K17" s="39"/>
      <c r="L17" s="39"/>
      <c r="M17" s="39"/>
      <c r="N17" s="39"/>
      <c r="O17" s="39"/>
      <c r="P17" s="39"/>
      <c r="Q17" s="39"/>
      <c r="R17" s="39"/>
      <c r="S17" s="39"/>
      <c r="T17" s="55"/>
      <c r="U17" s="56"/>
      <c r="V17" s="39"/>
      <c r="W17" s="39"/>
      <c r="X17" s="39"/>
      <c r="Y17" s="39"/>
      <c r="Z17" s="39"/>
      <c r="AA17" s="39"/>
      <c r="AB17" s="39"/>
      <c r="AC17" s="39"/>
      <c r="AD17" s="39"/>
      <c r="AE17" s="39"/>
      <c r="AF17" s="39"/>
      <c r="AG17" s="53"/>
      <c r="AH17" s="39"/>
    </row>
    <row r="18" spans="1:34" x14ac:dyDescent="0.25">
      <c r="A18" s="39"/>
      <c r="B18" s="39"/>
      <c r="C18" s="39"/>
      <c r="D18" s="39"/>
      <c r="E18" s="39"/>
      <c r="F18" s="39"/>
      <c r="G18" s="39"/>
      <c r="H18" s="53"/>
      <c r="I18" s="39"/>
      <c r="J18" s="39"/>
      <c r="K18" s="39"/>
      <c r="L18" s="39"/>
      <c r="M18" s="39"/>
      <c r="N18" s="39"/>
      <c r="O18" s="39"/>
      <c r="P18" s="39"/>
      <c r="Q18" s="39"/>
      <c r="R18" s="39"/>
      <c r="S18" s="39"/>
      <c r="T18" s="55"/>
      <c r="U18" s="56"/>
      <c r="V18" s="39"/>
      <c r="W18" s="39"/>
      <c r="X18" s="39"/>
      <c r="Y18" s="39"/>
      <c r="Z18" s="39"/>
      <c r="AA18" s="39"/>
      <c r="AB18" s="39"/>
      <c r="AC18" s="39"/>
      <c r="AD18" s="39"/>
      <c r="AE18" s="39"/>
      <c r="AF18" s="39"/>
      <c r="AG18" s="53"/>
      <c r="AH18" s="39"/>
    </row>
    <row r="19" spans="1:34" x14ac:dyDescent="0.25">
      <c r="A19" s="39"/>
      <c r="B19" s="39"/>
      <c r="C19" s="39"/>
      <c r="D19" s="39"/>
      <c r="E19" s="39"/>
      <c r="F19" s="39"/>
      <c r="G19" s="39"/>
      <c r="H19" s="53"/>
      <c r="I19" s="39"/>
      <c r="J19" s="39"/>
      <c r="K19" s="39"/>
      <c r="L19" s="39"/>
      <c r="M19" s="39"/>
      <c r="N19" s="39"/>
      <c r="O19" s="39"/>
      <c r="P19" s="39"/>
      <c r="Q19" s="39"/>
      <c r="R19" s="39"/>
      <c r="S19" s="39"/>
      <c r="T19" s="55"/>
      <c r="U19" s="56"/>
      <c r="V19" s="39"/>
      <c r="W19" s="39"/>
      <c r="X19" s="39"/>
      <c r="Y19" s="39"/>
      <c r="Z19" s="39"/>
      <c r="AA19" s="39"/>
      <c r="AB19" s="39"/>
      <c r="AC19" s="39"/>
      <c r="AD19" s="39"/>
      <c r="AE19" s="39"/>
      <c r="AF19" s="39"/>
      <c r="AG19" s="53"/>
      <c r="AH19" s="39"/>
    </row>
    <row r="20" spans="1:34" x14ac:dyDescent="0.25">
      <c r="A20" s="39"/>
      <c r="B20" s="39"/>
      <c r="C20" s="39"/>
      <c r="D20" s="39"/>
      <c r="E20" s="39"/>
      <c r="F20" s="39"/>
      <c r="G20" s="39"/>
      <c r="H20" s="53"/>
      <c r="I20" s="39"/>
      <c r="J20" s="39"/>
      <c r="K20" s="39"/>
      <c r="L20" s="39"/>
      <c r="M20" s="39"/>
      <c r="N20" s="39"/>
      <c r="O20" s="39"/>
      <c r="P20" s="39"/>
      <c r="Q20" s="39"/>
      <c r="R20" s="39"/>
      <c r="S20" s="39"/>
      <c r="T20" s="55"/>
      <c r="U20" s="56"/>
      <c r="V20" s="39"/>
      <c r="W20" s="39"/>
      <c r="X20" s="39"/>
      <c r="Y20" s="39"/>
      <c r="Z20" s="39"/>
      <c r="AA20" s="39"/>
      <c r="AB20" s="39"/>
      <c r="AC20" s="39"/>
      <c r="AD20" s="39"/>
      <c r="AE20" s="39"/>
      <c r="AF20" s="39"/>
      <c r="AG20" s="53"/>
      <c r="AH20" s="39"/>
    </row>
    <row r="21" spans="1:34" x14ac:dyDescent="0.25">
      <c r="A21" s="39"/>
      <c r="B21" s="39"/>
      <c r="C21" s="39"/>
      <c r="D21" s="39"/>
      <c r="E21" s="39"/>
      <c r="F21" s="39"/>
      <c r="G21" s="39"/>
      <c r="H21" s="53"/>
      <c r="I21" s="39"/>
      <c r="J21" s="39"/>
      <c r="K21" s="39"/>
      <c r="L21" s="39"/>
      <c r="M21" s="39"/>
      <c r="N21" s="39"/>
      <c r="O21" s="39"/>
      <c r="P21" s="39"/>
      <c r="Q21" s="39"/>
      <c r="R21" s="39"/>
      <c r="S21" s="39"/>
      <c r="T21" s="55"/>
      <c r="U21" s="56"/>
      <c r="V21" s="39"/>
      <c r="W21" s="39"/>
      <c r="X21" s="39"/>
      <c r="Y21" s="39"/>
      <c r="Z21" s="39"/>
      <c r="AA21" s="39"/>
      <c r="AB21" s="39"/>
      <c r="AC21" s="39"/>
      <c r="AD21" s="39"/>
      <c r="AE21" s="39"/>
      <c r="AF21" s="39"/>
      <c r="AG21" s="53"/>
      <c r="AH21" s="39"/>
    </row>
    <row r="22" spans="1:34" x14ac:dyDescent="0.25">
      <c r="A22" s="39"/>
      <c r="B22" s="39"/>
      <c r="C22" s="39"/>
      <c r="D22" s="39"/>
      <c r="E22" s="39"/>
      <c r="F22" s="39"/>
      <c r="G22" s="39"/>
      <c r="H22" s="53"/>
      <c r="I22" s="39"/>
      <c r="J22" s="39"/>
      <c r="K22" s="39"/>
      <c r="L22" s="39"/>
      <c r="M22" s="39"/>
      <c r="N22" s="39"/>
      <c r="O22" s="39"/>
      <c r="P22" s="39"/>
      <c r="Q22" s="39"/>
      <c r="R22" s="39"/>
      <c r="S22" s="39"/>
      <c r="T22" s="55"/>
      <c r="U22" s="56"/>
      <c r="V22" s="39"/>
      <c r="W22" s="39"/>
      <c r="X22" s="39"/>
      <c r="Y22" s="39"/>
      <c r="Z22" s="39"/>
      <c r="AA22" s="39"/>
      <c r="AB22" s="39"/>
      <c r="AC22" s="39"/>
      <c r="AD22" s="39"/>
      <c r="AE22" s="39"/>
      <c r="AF22" s="39"/>
      <c r="AG22" s="53"/>
      <c r="AH22" s="39"/>
    </row>
    <row r="23" spans="1:34" x14ac:dyDescent="0.25">
      <c r="A23" s="39"/>
      <c r="B23" s="39"/>
      <c r="C23" s="39"/>
      <c r="D23" s="39"/>
      <c r="E23" s="39"/>
      <c r="F23" s="39"/>
      <c r="G23" s="39"/>
      <c r="H23" s="53"/>
      <c r="I23" s="39"/>
      <c r="J23" s="39"/>
      <c r="K23" s="39"/>
      <c r="L23" s="39"/>
      <c r="M23" s="39"/>
      <c r="N23" s="39"/>
      <c r="O23" s="39"/>
      <c r="P23" s="39"/>
      <c r="Q23" s="39"/>
      <c r="R23" s="39"/>
      <c r="S23" s="39"/>
      <c r="T23" s="55"/>
      <c r="U23" s="56"/>
      <c r="V23" s="39"/>
      <c r="W23" s="39"/>
      <c r="X23" s="39"/>
      <c r="Y23" s="39"/>
      <c r="Z23" s="39"/>
      <c r="AA23" s="39"/>
      <c r="AB23" s="39"/>
      <c r="AC23" s="39"/>
      <c r="AD23" s="39"/>
      <c r="AE23" s="39"/>
      <c r="AF23" s="39"/>
      <c r="AG23" s="53"/>
      <c r="AH23" s="39"/>
    </row>
    <row r="24" spans="1:34" x14ac:dyDescent="0.25">
      <c r="A24" s="39"/>
      <c r="B24" s="39"/>
      <c r="C24" s="39"/>
      <c r="D24" s="39"/>
      <c r="E24" s="39"/>
      <c r="F24" s="39"/>
      <c r="G24" s="39"/>
      <c r="H24" s="53"/>
      <c r="I24" s="39"/>
      <c r="J24" s="39"/>
      <c r="K24" s="39"/>
      <c r="L24" s="39"/>
      <c r="M24" s="39"/>
      <c r="N24" s="39"/>
      <c r="O24" s="39"/>
      <c r="P24" s="39"/>
      <c r="Q24" s="39"/>
      <c r="R24" s="39"/>
      <c r="S24" s="39"/>
      <c r="T24" s="55"/>
      <c r="U24" s="56"/>
      <c r="V24" s="39"/>
      <c r="W24" s="39"/>
      <c r="X24" s="39"/>
      <c r="Y24" s="39"/>
      <c r="Z24" s="39"/>
      <c r="AA24" s="39"/>
      <c r="AB24" s="39"/>
      <c r="AC24" s="39"/>
      <c r="AD24" s="39"/>
      <c r="AE24" s="39"/>
      <c r="AF24" s="39"/>
      <c r="AG24" s="53"/>
      <c r="AH24" s="39"/>
    </row>
    <row r="25" spans="1:34" x14ac:dyDescent="0.25">
      <c r="A25" s="39"/>
      <c r="B25" s="39"/>
      <c r="C25" s="39"/>
      <c r="D25" s="39"/>
      <c r="E25" s="39"/>
      <c r="F25" s="39"/>
      <c r="G25" s="39"/>
      <c r="H25" s="53"/>
      <c r="I25" s="39"/>
      <c r="J25" s="39"/>
      <c r="K25" s="39"/>
      <c r="L25" s="39"/>
      <c r="M25" s="39"/>
      <c r="N25" s="39"/>
      <c r="O25" s="39"/>
      <c r="P25" s="39"/>
      <c r="Q25" s="39"/>
      <c r="R25" s="39"/>
      <c r="S25" s="39"/>
      <c r="T25" s="55"/>
      <c r="U25" s="56"/>
      <c r="V25" s="39"/>
      <c r="W25" s="39"/>
      <c r="X25" s="39"/>
      <c r="Y25" s="39"/>
      <c r="Z25" s="39"/>
      <c r="AA25" s="39"/>
      <c r="AB25" s="39"/>
      <c r="AC25" s="39"/>
      <c r="AD25" s="39"/>
      <c r="AE25" s="39"/>
      <c r="AF25" s="39"/>
      <c r="AG25" s="53"/>
      <c r="AH25" s="39"/>
    </row>
    <row r="26" spans="1:34" x14ac:dyDescent="0.25">
      <c r="A26" s="39"/>
      <c r="B26" s="39"/>
      <c r="C26" s="39"/>
      <c r="D26" s="39"/>
      <c r="E26" s="39"/>
      <c r="F26" s="39"/>
      <c r="G26" s="39"/>
      <c r="H26" s="53"/>
      <c r="I26" s="39"/>
      <c r="J26" s="39"/>
      <c r="K26" s="39"/>
      <c r="L26" s="39"/>
      <c r="M26" s="39"/>
      <c r="N26" s="39"/>
      <c r="O26" s="39"/>
      <c r="P26" s="39"/>
      <c r="Q26" s="39"/>
      <c r="R26" s="39"/>
      <c r="S26" s="39"/>
      <c r="T26" s="55"/>
      <c r="U26" s="56"/>
      <c r="V26" s="39"/>
      <c r="W26" s="39"/>
      <c r="X26" s="39"/>
      <c r="Y26" s="39"/>
      <c r="Z26" s="39"/>
      <c r="AA26" s="39"/>
      <c r="AB26" s="39"/>
      <c r="AC26" s="39"/>
      <c r="AD26" s="39"/>
      <c r="AE26" s="39"/>
      <c r="AF26" s="39"/>
      <c r="AG26" s="53"/>
      <c r="AH26" s="39"/>
    </row>
    <row r="27" spans="1:34" x14ac:dyDescent="0.25">
      <c r="A27" s="39"/>
      <c r="B27" s="39"/>
      <c r="C27" s="39"/>
      <c r="D27" s="39"/>
      <c r="E27" s="39"/>
      <c r="F27" s="39"/>
      <c r="G27" s="39"/>
      <c r="H27" s="53"/>
      <c r="I27" s="39"/>
      <c r="J27" s="39"/>
      <c r="K27" s="39"/>
      <c r="L27" s="39"/>
      <c r="M27" s="39"/>
      <c r="N27" s="39"/>
      <c r="O27" s="39"/>
      <c r="P27" s="39"/>
      <c r="Q27" s="39"/>
      <c r="R27" s="39"/>
      <c r="S27" s="39"/>
      <c r="T27" s="55"/>
      <c r="U27" s="56"/>
      <c r="V27" s="39"/>
      <c r="W27" s="39"/>
      <c r="X27" s="39"/>
      <c r="Y27" s="39"/>
      <c r="Z27" s="39"/>
      <c r="AA27" s="39"/>
      <c r="AB27" s="39"/>
      <c r="AC27" s="39"/>
      <c r="AD27" s="39"/>
      <c r="AE27" s="39"/>
      <c r="AF27" s="39"/>
      <c r="AG27" s="53"/>
      <c r="AH27" s="39"/>
    </row>
    <row r="28" spans="1:34" ht="18.75" x14ac:dyDescent="0.3">
      <c r="A28" s="39"/>
      <c r="B28" s="39"/>
      <c r="C28" s="39"/>
      <c r="D28" s="39"/>
      <c r="E28" s="39"/>
      <c r="F28" s="39"/>
      <c r="G28" s="39"/>
      <c r="H28" s="53"/>
      <c r="I28" s="39"/>
      <c r="J28" s="39"/>
      <c r="K28" s="39"/>
      <c r="L28" s="39"/>
      <c r="M28" s="39"/>
      <c r="N28" s="39"/>
      <c r="O28" s="39"/>
      <c r="P28" s="39"/>
      <c r="Q28" s="39"/>
      <c r="R28" s="39"/>
      <c r="S28" s="39"/>
      <c r="T28" s="55"/>
      <c r="U28" s="56"/>
      <c r="V28" s="39"/>
      <c r="W28" s="113" t="s">
        <v>209</v>
      </c>
      <c r="X28" s="39"/>
      <c r="Y28" s="39"/>
      <c r="Z28" s="39"/>
      <c r="AA28" s="39"/>
      <c r="AB28" s="39"/>
      <c r="AC28" s="39"/>
      <c r="AD28" s="39"/>
      <c r="AE28" s="39"/>
      <c r="AF28" s="39"/>
      <c r="AG28" s="53"/>
      <c r="AH28" s="39"/>
    </row>
    <row r="29" spans="1:34" ht="18.75" x14ac:dyDescent="0.3">
      <c r="A29" s="39"/>
      <c r="B29" s="39"/>
      <c r="C29" s="39"/>
      <c r="D29" s="39"/>
      <c r="E29" s="39"/>
      <c r="F29" s="39"/>
      <c r="G29" s="39"/>
      <c r="H29" s="53"/>
      <c r="I29" s="39"/>
      <c r="J29" s="39"/>
      <c r="K29" s="39"/>
      <c r="L29" s="39"/>
      <c r="M29" s="39"/>
      <c r="N29" s="39"/>
      <c r="O29" s="39"/>
      <c r="P29" s="39"/>
      <c r="Q29" s="39"/>
      <c r="R29" s="39"/>
      <c r="S29" s="39"/>
      <c r="T29" s="55"/>
      <c r="U29" s="56"/>
      <c r="V29" s="39"/>
      <c r="W29" s="113" t="s">
        <v>357</v>
      </c>
      <c r="X29" s="39"/>
      <c r="Y29" s="39"/>
      <c r="Z29" s="39"/>
      <c r="AA29" s="39"/>
      <c r="AB29" s="39"/>
      <c r="AC29" s="39"/>
      <c r="AD29" s="39"/>
      <c r="AE29" s="39"/>
      <c r="AF29" s="39"/>
      <c r="AG29" s="53"/>
      <c r="AH29" s="39"/>
    </row>
    <row r="30" spans="1:34" x14ac:dyDescent="0.25">
      <c r="A30" s="39"/>
      <c r="B30" s="39"/>
      <c r="C30" s="39"/>
      <c r="D30" s="39"/>
      <c r="E30" s="39"/>
      <c r="F30" s="39"/>
      <c r="G30" s="39"/>
      <c r="H30" s="53"/>
      <c r="I30" s="39"/>
      <c r="J30" s="53"/>
      <c r="K30" s="53"/>
      <c r="L30" s="53"/>
      <c r="M30" s="53"/>
      <c r="N30" s="53"/>
      <c r="O30" s="53"/>
      <c r="P30" s="53"/>
      <c r="Q30" s="53"/>
      <c r="R30" s="53"/>
      <c r="S30" s="53"/>
      <c r="T30" s="57"/>
      <c r="U30" s="58"/>
      <c r="V30" s="53"/>
      <c r="W30" s="53"/>
      <c r="X30" s="53"/>
      <c r="Y30" s="53"/>
      <c r="Z30" s="53"/>
      <c r="AA30" s="53"/>
      <c r="AB30" s="53"/>
      <c r="AC30" s="53"/>
      <c r="AD30" s="53"/>
      <c r="AE30" s="53"/>
      <c r="AF30" s="53"/>
      <c r="AG30" s="53"/>
      <c r="AH30" s="39"/>
    </row>
    <row r="31" spans="1:34" x14ac:dyDescent="0.25">
      <c r="A31" s="39"/>
      <c r="B31" s="39"/>
      <c r="C31" s="39"/>
      <c r="D31" s="39"/>
      <c r="E31" s="39"/>
      <c r="F31" s="39"/>
      <c r="G31" s="39"/>
      <c r="H31" s="53"/>
      <c r="I31" s="39"/>
      <c r="J31" s="39"/>
      <c r="K31" s="39"/>
      <c r="L31" s="39"/>
      <c r="M31" s="39"/>
      <c r="N31" s="39"/>
      <c r="O31" s="39"/>
      <c r="P31" s="39"/>
      <c r="Q31" s="39"/>
      <c r="R31" s="39"/>
      <c r="S31" s="39"/>
      <c r="T31" s="55"/>
      <c r="U31" s="56"/>
      <c r="V31" s="39"/>
      <c r="W31" s="39"/>
      <c r="X31" s="39"/>
      <c r="Y31" s="39"/>
      <c r="Z31" s="39"/>
      <c r="AA31" s="39"/>
      <c r="AB31" s="39"/>
      <c r="AC31" s="39"/>
      <c r="AD31" s="39"/>
      <c r="AE31" s="39"/>
      <c r="AF31" s="39"/>
      <c r="AG31" s="53"/>
      <c r="AH31" s="39"/>
    </row>
    <row r="32" spans="1:34" x14ac:dyDescent="0.25">
      <c r="A32" s="39"/>
      <c r="B32" s="39"/>
      <c r="C32" s="39"/>
      <c r="D32" s="39"/>
      <c r="E32" s="39"/>
      <c r="F32" s="39"/>
      <c r="G32" s="39"/>
      <c r="H32" s="53"/>
      <c r="I32" s="39"/>
      <c r="J32" s="39"/>
      <c r="K32" s="39"/>
      <c r="L32" s="39"/>
      <c r="M32" s="39"/>
      <c r="N32" s="39"/>
      <c r="O32" s="39"/>
      <c r="P32" s="39"/>
      <c r="Q32" s="39"/>
      <c r="R32" s="39"/>
      <c r="S32" s="39"/>
      <c r="T32" s="55"/>
      <c r="U32" s="56"/>
      <c r="V32" s="39"/>
      <c r="W32" s="39"/>
      <c r="X32" s="39"/>
      <c r="Y32" s="39"/>
      <c r="Z32" s="39"/>
      <c r="AA32" s="39"/>
      <c r="AB32" s="39"/>
      <c r="AC32" s="39"/>
      <c r="AD32" s="39"/>
      <c r="AE32" s="39"/>
      <c r="AF32" s="39"/>
      <c r="AG32" s="53"/>
      <c r="AH32" s="39"/>
    </row>
    <row r="33" spans="1:34" x14ac:dyDescent="0.25">
      <c r="A33" s="39"/>
      <c r="B33" s="39"/>
      <c r="C33" s="39"/>
      <c r="D33" s="39"/>
      <c r="E33" s="39"/>
      <c r="F33" s="39"/>
      <c r="G33" s="39"/>
      <c r="H33" s="53"/>
      <c r="I33" s="39"/>
      <c r="J33" s="39"/>
      <c r="K33" s="39"/>
      <c r="L33" s="39"/>
      <c r="M33" s="39"/>
      <c r="N33" s="39"/>
      <c r="O33" s="39"/>
      <c r="P33" s="39"/>
      <c r="Q33" s="39"/>
      <c r="R33" s="39"/>
      <c r="S33" s="39"/>
      <c r="T33" s="55"/>
      <c r="U33" s="56"/>
      <c r="V33" s="39"/>
      <c r="X33" s="39"/>
      <c r="Y33" s="59"/>
      <c r="Z33" s="59"/>
      <c r="AA33" s="39"/>
      <c r="AB33" s="39"/>
      <c r="AC33" s="39"/>
      <c r="AD33" s="39"/>
      <c r="AE33" s="39"/>
      <c r="AF33" s="39"/>
      <c r="AG33" s="53"/>
      <c r="AH33" s="39"/>
    </row>
    <row r="34" spans="1:34" ht="18.75" x14ac:dyDescent="0.25">
      <c r="A34" s="39"/>
      <c r="B34" s="39"/>
      <c r="C34" s="39"/>
      <c r="D34" s="39"/>
      <c r="E34" s="39"/>
      <c r="F34" s="39"/>
      <c r="G34" s="39"/>
      <c r="H34" s="53"/>
      <c r="I34" s="39"/>
      <c r="J34" s="39"/>
      <c r="K34" s="39"/>
      <c r="L34" s="39"/>
      <c r="M34" s="39"/>
      <c r="N34" s="39"/>
      <c r="O34" s="39"/>
      <c r="P34" s="39"/>
      <c r="Q34" s="39"/>
      <c r="R34" s="39"/>
      <c r="S34" s="39"/>
      <c r="T34" s="55"/>
      <c r="U34" s="56"/>
      <c r="V34" s="39"/>
      <c r="W34" s="144" t="s">
        <v>323</v>
      </c>
      <c r="X34" s="39"/>
      <c r="Y34" s="39"/>
      <c r="Z34" s="39"/>
      <c r="AA34" s="39"/>
      <c r="AB34" s="39"/>
      <c r="AC34" s="39"/>
      <c r="AD34" s="39"/>
      <c r="AE34" s="39"/>
      <c r="AF34" s="39"/>
      <c r="AG34" s="53"/>
      <c r="AH34" s="39"/>
    </row>
    <row r="35" spans="1:34" x14ac:dyDescent="0.25">
      <c r="A35" s="39"/>
      <c r="B35" s="39"/>
      <c r="C35" s="39"/>
      <c r="D35" s="39"/>
      <c r="E35" s="39"/>
      <c r="F35" s="39"/>
      <c r="G35" s="39"/>
      <c r="H35" s="53"/>
      <c r="I35" s="39"/>
      <c r="J35" s="39"/>
      <c r="K35" s="39"/>
      <c r="L35" s="39"/>
      <c r="M35" s="39"/>
      <c r="N35" s="39"/>
      <c r="O35" s="39"/>
      <c r="P35" s="39"/>
      <c r="Q35" s="39"/>
      <c r="R35" s="39"/>
      <c r="S35" s="39"/>
      <c r="T35" s="55"/>
      <c r="U35" s="56"/>
      <c r="V35" s="39"/>
      <c r="W35" s="39"/>
      <c r="X35" s="39"/>
      <c r="Y35" s="39"/>
      <c r="Z35" s="39"/>
      <c r="AA35" s="39"/>
      <c r="AB35" s="39"/>
      <c r="AC35" s="39"/>
      <c r="AD35" s="39"/>
      <c r="AE35" s="39"/>
      <c r="AF35" s="39"/>
      <c r="AG35" s="53"/>
      <c r="AH35" s="39"/>
    </row>
    <row r="36" spans="1:34" x14ac:dyDescent="0.25">
      <c r="A36" s="39"/>
      <c r="B36" s="39"/>
      <c r="C36" s="39"/>
      <c r="D36" s="39"/>
      <c r="E36" s="39"/>
      <c r="F36" s="39"/>
      <c r="G36" s="39"/>
      <c r="H36" s="53"/>
      <c r="I36" s="39"/>
      <c r="J36" s="39"/>
      <c r="K36" s="39"/>
      <c r="L36" s="39"/>
      <c r="M36" s="39"/>
      <c r="N36" s="39"/>
      <c r="O36" s="39"/>
      <c r="P36" s="39"/>
      <c r="Q36" s="39"/>
      <c r="R36" s="39"/>
      <c r="S36" s="39"/>
      <c r="T36" s="55"/>
      <c r="U36" s="56"/>
      <c r="V36" s="39"/>
      <c r="W36" s="39"/>
      <c r="X36" s="39"/>
      <c r="Y36" s="39"/>
      <c r="Z36" s="39"/>
      <c r="AA36" s="39"/>
      <c r="AB36" s="39"/>
      <c r="AC36" s="39"/>
      <c r="AD36" s="39"/>
      <c r="AE36" s="39"/>
      <c r="AF36" s="39"/>
      <c r="AG36" s="53"/>
      <c r="AH36" s="39"/>
    </row>
    <row r="37" spans="1:34" x14ac:dyDescent="0.25">
      <c r="A37" s="39"/>
      <c r="B37" s="39"/>
      <c r="C37" s="39"/>
      <c r="D37" s="39"/>
      <c r="E37" s="39"/>
      <c r="F37" s="39"/>
      <c r="G37" s="39"/>
      <c r="H37" s="53"/>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53"/>
      <c r="AH37" s="39"/>
    </row>
    <row r="38" spans="1:34" x14ac:dyDescent="0.25">
      <c r="A38" s="39"/>
      <c r="B38" s="39"/>
      <c r="C38" s="39"/>
      <c r="D38" s="39"/>
      <c r="E38" s="39"/>
      <c r="F38" s="39"/>
      <c r="G38" s="39"/>
      <c r="H38" s="53"/>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53"/>
      <c r="AH38" s="39"/>
    </row>
    <row r="39" spans="1:34" x14ac:dyDescent="0.25">
      <c r="A39" s="39"/>
      <c r="B39" s="39"/>
      <c r="C39" s="39"/>
      <c r="D39" s="39"/>
      <c r="E39" s="39"/>
      <c r="F39" s="39"/>
      <c r="G39" s="39"/>
      <c r="H39" s="53"/>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53"/>
      <c r="AH39" s="39"/>
    </row>
    <row r="40" spans="1:34" x14ac:dyDescent="0.25">
      <c r="A40" s="39"/>
      <c r="B40" s="39"/>
      <c r="C40" s="39"/>
      <c r="D40" s="39"/>
      <c r="E40" s="39"/>
      <c r="F40" s="39"/>
      <c r="G40" s="39"/>
      <c r="H40" s="53"/>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53"/>
      <c r="AH40" s="39"/>
    </row>
    <row r="41" spans="1:34" x14ac:dyDescent="0.25">
      <c r="A41" s="39"/>
      <c r="B41" s="39"/>
      <c r="C41" s="39"/>
      <c r="D41" s="39"/>
      <c r="E41" s="39"/>
      <c r="F41" s="39"/>
      <c r="G41" s="39"/>
      <c r="H41" s="53"/>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53"/>
      <c r="AH41" s="39"/>
    </row>
    <row r="42" spans="1:34" x14ac:dyDescent="0.25">
      <c r="A42" s="39"/>
      <c r="B42" s="39"/>
      <c r="C42" s="39"/>
      <c r="D42" s="39"/>
      <c r="E42" s="39"/>
      <c r="F42" s="39"/>
      <c r="G42" s="39"/>
      <c r="H42" s="53"/>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53"/>
      <c r="AH42" s="39"/>
    </row>
    <row r="43" spans="1:34" x14ac:dyDescent="0.25">
      <c r="A43" s="39"/>
      <c r="B43" s="39"/>
      <c r="C43" s="39"/>
      <c r="D43" s="39"/>
      <c r="E43" s="39"/>
      <c r="F43" s="39"/>
      <c r="G43" s="39"/>
      <c r="H43" s="53"/>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53"/>
      <c r="AH43" s="39"/>
    </row>
    <row r="44" spans="1:34" x14ac:dyDescent="0.25">
      <c r="A44" s="39"/>
      <c r="B44" s="39"/>
      <c r="C44" s="39"/>
      <c r="D44" s="39"/>
      <c r="E44" s="39"/>
      <c r="F44" s="39"/>
      <c r="G44" s="39"/>
      <c r="H44" s="53"/>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53"/>
      <c r="AH44" s="39"/>
    </row>
    <row r="45" spans="1:34" x14ac:dyDescent="0.25">
      <c r="A45" s="39"/>
      <c r="B45" s="39"/>
      <c r="C45" s="39"/>
      <c r="D45" s="39"/>
      <c r="E45" s="39"/>
      <c r="F45" s="39"/>
      <c r="G45" s="39"/>
      <c r="H45" s="53"/>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53"/>
      <c r="AH45" s="39"/>
    </row>
    <row r="46" spans="1:34" x14ac:dyDescent="0.25">
      <c r="A46" s="39"/>
      <c r="B46" s="39"/>
      <c r="C46" s="39"/>
      <c r="D46" s="39"/>
      <c r="E46" s="39"/>
      <c r="F46" s="39"/>
      <c r="G46" s="39"/>
      <c r="H46" s="53"/>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53"/>
      <c r="AH46" s="39"/>
    </row>
    <row r="47" spans="1:34" x14ac:dyDescent="0.25">
      <c r="A47" s="39"/>
      <c r="B47" s="39"/>
      <c r="C47" s="39"/>
      <c r="D47" s="39"/>
      <c r="E47" s="39"/>
      <c r="F47" s="39"/>
      <c r="G47" s="39"/>
      <c r="H47" s="53"/>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53"/>
      <c r="AH47" s="39"/>
    </row>
    <row r="48" spans="1:34" x14ac:dyDescent="0.25">
      <c r="A48" s="39"/>
      <c r="B48" s="39"/>
      <c r="C48" s="39"/>
      <c r="D48" s="39"/>
      <c r="E48" s="39"/>
      <c r="F48" s="39"/>
      <c r="G48" s="39"/>
      <c r="H48" s="53"/>
      <c r="I48" s="39"/>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39"/>
    </row>
    <row r="49" spans="1:34" ht="25.9" customHeight="1" x14ac:dyDescent="0.35">
      <c r="A49" s="61" t="s">
        <v>204</v>
      </c>
      <c r="B49" s="62"/>
      <c r="C49" s="39"/>
      <c r="E49" s="64"/>
      <c r="F49" s="39"/>
      <c r="G49" s="39"/>
      <c r="H49" s="53"/>
      <c r="I49" s="39"/>
      <c r="J49" s="60"/>
      <c r="K49" s="248" t="str">
        <f>'Control data'!B4</f>
        <v>● According to the Household Economic Survey (2016) from Stats NZ, New Zealanders spend roughly 11 billion dollars a year on all forms of entertainment, which includes games of chance.*</v>
      </c>
      <c r="L49" s="249"/>
      <c r="M49" s="249"/>
      <c r="N49" s="249"/>
      <c r="O49" s="249"/>
      <c r="P49" s="249"/>
      <c r="Q49" s="249"/>
      <c r="R49" s="249"/>
      <c r="S49" s="249"/>
      <c r="T49" s="249"/>
      <c r="U49" s="249"/>
      <c r="V49" s="249"/>
      <c r="W49" s="249"/>
      <c r="X49" s="249"/>
      <c r="Y49" s="249"/>
      <c r="Z49" s="249"/>
      <c r="AA49" s="249"/>
      <c r="AB49" s="249"/>
      <c r="AC49" s="249"/>
      <c r="AD49" s="249"/>
      <c r="AE49" s="249"/>
      <c r="AF49" s="249"/>
      <c r="AG49" s="53"/>
      <c r="AH49" s="39"/>
    </row>
    <row r="50" spans="1:34" ht="34.5" customHeight="1" x14ac:dyDescent="0.35">
      <c r="A50" s="63" t="s">
        <v>203</v>
      </c>
      <c r="B50" s="64" t="s">
        <v>198</v>
      </c>
      <c r="C50" s="39"/>
      <c r="D50" s="39"/>
      <c r="E50" s="65"/>
      <c r="F50" s="39"/>
      <c r="G50" s="66"/>
      <c r="H50" s="119"/>
      <c r="I50" s="39"/>
      <c r="J50" s="39"/>
      <c r="K50" s="246" t="str">
        <f>IF($K$49="Please select more than one quarter","",'Control data'!B5)</f>
        <v>● From Mar-2015 to Dec-2019 quarters, GMP for Hurunui District (June 2019 incd. Kaikorua) increased by $144,335 or by 32.0%. Trends for the Mar-2020 quarter indicates no change by $0.</v>
      </c>
      <c r="L50" s="247"/>
      <c r="M50" s="247"/>
      <c r="N50" s="247"/>
      <c r="O50" s="247"/>
      <c r="P50" s="247"/>
      <c r="Q50" s="247"/>
      <c r="R50" s="247"/>
      <c r="S50" s="247"/>
      <c r="T50" s="247"/>
      <c r="U50" s="247"/>
      <c r="V50" s="247"/>
      <c r="W50" s="247"/>
      <c r="X50" s="247"/>
      <c r="Y50" s="247"/>
      <c r="Z50" s="247"/>
      <c r="AA50" s="247"/>
      <c r="AB50" s="247"/>
      <c r="AC50" s="247"/>
      <c r="AD50" s="247"/>
      <c r="AE50" s="247"/>
      <c r="AF50" s="247"/>
      <c r="AG50" s="53"/>
      <c r="AH50" s="39"/>
    </row>
    <row r="51" spans="1:34" ht="32.65" customHeight="1" x14ac:dyDescent="0.25">
      <c r="A51" s="39"/>
      <c r="B51" s="67" t="s">
        <v>199</v>
      </c>
      <c r="C51" s="39"/>
      <c r="D51" s="39"/>
      <c r="E51" s="39"/>
      <c r="F51" s="39"/>
      <c r="G51" s="39"/>
      <c r="H51" s="53"/>
      <c r="I51" s="39"/>
      <c r="J51" s="39"/>
      <c r="K51" s="246" t="str">
        <f>IF($K$49="Please select more than one quarter","",'Control data'!B6)</f>
        <v>● From year end Dec-18 to year end Dec-19, GMP increased by $708,973 or by 49.2%.</v>
      </c>
      <c r="L51" s="247"/>
      <c r="M51" s="247"/>
      <c r="N51" s="247"/>
      <c r="O51" s="247"/>
      <c r="P51" s="247"/>
      <c r="Q51" s="247"/>
      <c r="R51" s="247"/>
      <c r="S51" s="247"/>
      <c r="T51" s="247"/>
      <c r="U51" s="247"/>
      <c r="V51" s="247"/>
      <c r="W51" s="247"/>
      <c r="X51" s="247"/>
      <c r="Y51" s="247"/>
      <c r="Z51" s="247"/>
      <c r="AA51" s="247"/>
      <c r="AB51" s="247"/>
      <c r="AC51" s="247"/>
      <c r="AD51" s="247"/>
      <c r="AE51" s="247"/>
      <c r="AF51" s="247"/>
      <c r="AG51" s="53"/>
      <c r="AH51" s="39"/>
    </row>
    <row r="52" spans="1:34" ht="32.25" customHeight="1" x14ac:dyDescent="0.3">
      <c r="A52" s="39"/>
      <c r="B52" s="64" t="s">
        <v>201</v>
      </c>
      <c r="C52" s="39"/>
      <c r="D52" s="39"/>
      <c r="E52" s="39"/>
      <c r="F52" s="39"/>
      <c r="G52" s="39"/>
      <c r="H52" s="53"/>
      <c r="I52" s="39"/>
      <c r="J52" s="39"/>
      <c r="K52" s="246" t="str">
        <f>IF(K49="Please select more than one quarter","",'Control data'!B7)</f>
        <v>● From Mar-2015 to Dec-2019 quarters, venues decreased by 2 or by -20.0%.  Gaming machine numbers increased by 11 or 19.6%.</v>
      </c>
      <c r="L52" s="247"/>
      <c r="M52" s="247"/>
      <c r="N52" s="247"/>
      <c r="O52" s="247"/>
      <c r="P52" s="247"/>
      <c r="Q52" s="247"/>
      <c r="R52" s="247"/>
      <c r="S52" s="247"/>
      <c r="T52" s="247"/>
      <c r="U52" s="247"/>
      <c r="V52" s="247"/>
      <c r="W52" s="247"/>
      <c r="X52" s="247"/>
      <c r="Y52" s="247"/>
      <c r="Z52" s="247"/>
      <c r="AA52" s="247"/>
      <c r="AB52" s="247"/>
      <c r="AC52" s="247"/>
      <c r="AD52" s="247"/>
      <c r="AE52" s="247"/>
      <c r="AF52" s="247"/>
      <c r="AG52" s="53"/>
      <c r="AH52" s="39"/>
    </row>
    <row r="53" spans="1:34" ht="48.75" customHeight="1" thickBot="1" x14ac:dyDescent="0.35">
      <c r="A53" s="68"/>
      <c r="B53" s="64" t="s">
        <v>327</v>
      </c>
      <c r="C53" s="68"/>
      <c r="D53" s="68"/>
      <c r="E53" s="68"/>
      <c r="F53" s="68"/>
      <c r="G53" s="39"/>
      <c r="H53" s="53"/>
      <c r="I53" s="39"/>
      <c r="J53" s="68"/>
      <c r="K53" s="244" t="str">
        <f>IF(K49="Please select more than one quarter","",'Control data'!B8)</f>
        <v>● A way to compare year on year expenditure equally is to remove orders of magnitude by taking GMP as a proportion of EGMs which has  increased by 10.3% or $829.83. This means players are spending longer hours playing gaming machines, betting more per game or more players are playing pokie machines.</v>
      </c>
      <c r="L53" s="245"/>
      <c r="M53" s="245"/>
      <c r="N53" s="245"/>
      <c r="O53" s="245"/>
      <c r="P53" s="245"/>
      <c r="Q53" s="245"/>
      <c r="R53" s="245"/>
      <c r="S53" s="245"/>
      <c r="T53" s="245"/>
      <c r="U53" s="245"/>
      <c r="V53" s="245"/>
      <c r="W53" s="245"/>
      <c r="X53" s="245"/>
      <c r="Y53" s="245"/>
      <c r="Z53" s="245"/>
      <c r="AA53" s="245"/>
      <c r="AB53" s="245"/>
      <c r="AC53" s="245"/>
      <c r="AD53" s="245"/>
      <c r="AE53" s="245"/>
      <c r="AF53" s="245"/>
      <c r="AG53" s="53"/>
      <c r="AH53" s="39"/>
    </row>
    <row r="54" spans="1:34" ht="48.4" customHeight="1" x14ac:dyDescent="0.25">
      <c r="A54" s="39"/>
      <c r="B54" s="39"/>
      <c r="C54" s="39"/>
      <c r="D54" s="39"/>
      <c r="E54" s="39"/>
      <c r="F54" s="39"/>
      <c r="G54" s="39"/>
      <c r="H54" s="53"/>
      <c r="I54" s="39"/>
      <c r="J54" s="39"/>
      <c r="K54" s="246" t="str">
        <f>IF(K49="Please select more than one quarter","",'Control data'!B11)</f>
        <v>● From Mar-2015 to Dec-2019 quarters GMP for Hurunui District (June 2019 incd. Kaikorua) increased by  by 32.0% compared to Tasman which increased by 20.7%. Hurunui District (June 2019 incd. Kaikorua) have also decreased -2 or -20.0% of their total venues and have increased by  their EGMs 11 or 19.6%</v>
      </c>
      <c r="L54" s="247"/>
      <c r="M54" s="247"/>
      <c r="N54" s="247"/>
      <c r="O54" s="247"/>
      <c r="P54" s="247"/>
      <c r="Q54" s="247"/>
      <c r="R54" s="247"/>
      <c r="S54" s="247"/>
      <c r="T54" s="247"/>
      <c r="U54" s="247"/>
      <c r="V54" s="247"/>
      <c r="W54" s="247"/>
      <c r="X54" s="247"/>
      <c r="Y54" s="247"/>
      <c r="Z54" s="247"/>
      <c r="AA54" s="247"/>
      <c r="AB54" s="247"/>
      <c r="AC54" s="247"/>
      <c r="AD54" s="247"/>
      <c r="AE54" s="247"/>
      <c r="AF54" s="247"/>
      <c r="AG54" s="53"/>
      <c r="AH54" s="39"/>
    </row>
    <row r="55" spans="1:34" ht="48.4" customHeight="1" x14ac:dyDescent="0.25">
      <c r="A55" s="39"/>
      <c r="B55" s="240" t="s">
        <v>188</v>
      </c>
      <c r="C55" s="241"/>
      <c r="D55" s="241"/>
      <c r="E55" s="241"/>
      <c r="F55" s="241"/>
      <c r="G55" s="39"/>
      <c r="H55" s="53"/>
      <c r="I55" s="39"/>
      <c r="J55" s="39"/>
      <c r="K55" s="246" t="str">
        <f>IF(OR($K$54="No comparison selected.",K49="Please select more than one quarter"),"",'Control data'!B12)</f>
        <v>● In order to compare GMP expenditure in different areas, we show GMP as a proportion of the number of gaming machines. That way, when comparing areas, any difference in size is removed which allows you to compare GMP equally.</v>
      </c>
      <c r="L55" s="247"/>
      <c r="M55" s="247"/>
      <c r="N55" s="247"/>
      <c r="O55" s="247"/>
      <c r="P55" s="247"/>
      <c r="Q55" s="247"/>
      <c r="R55" s="247"/>
      <c r="S55" s="247"/>
      <c r="T55" s="247"/>
      <c r="U55" s="247"/>
      <c r="V55" s="247"/>
      <c r="W55" s="247"/>
      <c r="X55" s="247"/>
      <c r="Y55" s="247"/>
      <c r="Z55" s="247"/>
      <c r="AA55" s="247"/>
      <c r="AB55" s="247"/>
      <c r="AC55" s="247"/>
      <c r="AD55" s="247"/>
      <c r="AE55" s="247"/>
      <c r="AF55" s="247"/>
      <c r="AG55" s="53"/>
      <c r="AH55" s="39"/>
    </row>
    <row r="56" spans="1:34" ht="27.75" customHeight="1" x14ac:dyDescent="0.25">
      <c r="A56" s="39"/>
      <c r="B56" s="241"/>
      <c r="C56" s="241"/>
      <c r="D56" s="241"/>
      <c r="E56" s="241"/>
      <c r="F56" s="241"/>
      <c r="G56" s="39"/>
      <c r="H56" s="53"/>
      <c r="I56" s="39"/>
      <c r="J56" s="39"/>
      <c r="K56" s="246" t="str">
        <f>IF(OR($K$54="No comparison selected.",K49="Please select more than one quarter"),"",'Control data'!B13)</f>
        <v>● GMP per gaming machine in Hurunui District (June 2019 incd. Kaikorua) increased by $830 since Mar-2015, which translates to $8,897 in Dec-2019 or a 10.3% change.</v>
      </c>
      <c r="L56" s="247"/>
      <c r="M56" s="247"/>
      <c r="N56" s="247"/>
      <c r="O56" s="247"/>
      <c r="P56" s="247"/>
      <c r="Q56" s="247"/>
      <c r="R56" s="247"/>
      <c r="S56" s="247"/>
      <c r="T56" s="247"/>
      <c r="U56" s="247"/>
      <c r="V56" s="247"/>
      <c r="W56" s="247"/>
      <c r="X56" s="247"/>
      <c r="Y56" s="247"/>
      <c r="Z56" s="247"/>
      <c r="AA56" s="247"/>
      <c r="AB56" s="247"/>
      <c r="AC56" s="247"/>
      <c r="AD56" s="247"/>
      <c r="AE56" s="247"/>
      <c r="AF56" s="247"/>
      <c r="AG56" s="53"/>
      <c r="AH56" s="39"/>
    </row>
    <row r="57" spans="1:34" ht="33.4" customHeight="1" x14ac:dyDescent="0.25">
      <c r="A57" s="39"/>
      <c r="B57" s="39"/>
      <c r="C57" s="39"/>
      <c r="D57" s="39"/>
      <c r="E57" s="39"/>
      <c r="F57" s="39"/>
      <c r="G57" s="39"/>
      <c r="H57" s="53"/>
      <c r="I57" s="39"/>
      <c r="J57" s="39"/>
      <c r="K57" s="246" t="str">
        <f>IF(OR($K$54="No comparison selected.",K49="Please select more than one quarter"),"",'Control data'!B14)</f>
        <v>● As a comparison, Tasman increased by $2,887, which translates to $12,231 in Dec-2019 or a 30.9% change.</v>
      </c>
      <c r="L57" s="247"/>
      <c r="M57" s="247"/>
      <c r="N57" s="247"/>
      <c r="O57" s="247"/>
      <c r="P57" s="247"/>
      <c r="Q57" s="247"/>
      <c r="R57" s="247"/>
      <c r="S57" s="247"/>
      <c r="T57" s="247"/>
      <c r="U57" s="247"/>
      <c r="V57" s="247"/>
      <c r="W57" s="247"/>
      <c r="X57" s="247"/>
      <c r="Y57" s="247"/>
      <c r="Z57" s="247"/>
      <c r="AA57" s="247"/>
      <c r="AB57" s="247"/>
      <c r="AC57" s="247"/>
      <c r="AD57" s="247"/>
      <c r="AE57" s="247"/>
      <c r="AF57" s="247"/>
      <c r="AG57" s="53"/>
      <c r="AH57" s="39"/>
    </row>
    <row r="58" spans="1:34" x14ac:dyDescent="0.25">
      <c r="A58" s="39"/>
      <c r="B58" s="39"/>
      <c r="C58" s="39"/>
      <c r="D58" s="39"/>
      <c r="E58" s="39"/>
      <c r="F58" s="39"/>
      <c r="G58" s="39"/>
      <c r="H58" s="53"/>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53"/>
      <c r="AH58" s="39"/>
    </row>
    <row r="59" spans="1:34" ht="21" x14ac:dyDescent="0.35">
      <c r="A59" s="39"/>
      <c r="B59" s="39"/>
      <c r="C59" s="39"/>
      <c r="D59" s="39"/>
      <c r="E59" s="39"/>
      <c r="F59" s="39"/>
      <c r="G59" s="39"/>
      <c r="H59" s="53"/>
      <c r="I59" s="70"/>
      <c r="J59" s="70"/>
      <c r="K59" s="70"/>
      <c r="L59" s="70"/>
      <c r="M59" s="70"/>
      <c r="N59" s="70"/>
      <c r="U59" s="250" t="s">
        <v>231</v>
      </c>
      <c r="V59" s="251"/>
      <c r="W59" s="251"/>
      <c r="X59" s="251"/>
      <c r="Y59" s="251"/>
      <c r="Z59" s="251"/>
      <c r="AA59" s="251"/>
      <c r="AB59" s="251"/>
      <c r="AC59" s="70"/>
      <c r="AD59" s="76" t="s">
        <v>381</v>
      </c>
      <c r="AE59" s="70"/>
      <c r="AF59" s="70"/>
      <c r="AG59" s="70"/>
      <c r="AH59" s="39"/>
    </row>
    <row r="60" spans="1:34" x14ac:dyDescent="0.25">
      <c r="A60" s="39"/>
      <c r="B60" s="39"/>
      <c r="C60" s="39"/>
      <c r="D60" s="39"/>
      <c r="E60" s="39"/>
      <c r="F60" s="39"/>
      <c r="G60" s="39"/>
      <c r="H60" s="53"/>
      <c r="I60" s="70"/>
      <c r="U60" s="251"/>
      <c r="V60" s="251"/>
      <c r="W60" s="251"/>
      <c r="X60" s="251"/>
      <c r="Y60" s="251"/>
      <c r="Z60" s="251"/>
      <c r="AA60" s="251"/>
      <c r="AB60" s="251"/>
      <c r="AC60" s="70"/>
      <c r="AD60" s="70"/>
      <c r="AE60" s="70"/>
      <c r="AF60" s="70"/>
      <c r="AG60" s="70"/>
      <c r="AH60" s="39"/>
    </row>
    <row r="61" spans="1:34" x14ac:dyDescent="0.25">
      <c r="A61" s="39"/>
      <c r="B61" s="39"/>
      <c r="C61" s="39"/>
      <c r="D61" s="39"/>
      <c r="E61" s="39"/>
      <c r="F61" s="39"/>
      <c r="G61" s="39"/>
      <c r="H61" s="53"/>
      <c r="I61" s="70"/>
      <c r="V61" s="21"/>
      <c r="W61" s="111"/>
      <c r="X61" s="111"/>
      <c r="Y61" s="111"/>
      <c r="Z61" s="111"/>
      <c r="AA61" s="111"/>
      <c r="AB61" s="111"/>
      <c r="AC61" s="70"/>
      <c r="AD61" s="70"/>
      <c r="AE61" s="70"/>
      <c r="AF61" s="70"/>
      <c r="AG61" s="70"/>
      <c r="AH61" s="39"/>
    </row>
    <row r="62" spans="1:34" x14ac:dyDescent="0.25">
      <c r="A62" s="39"/>
      <c r="B62" s="39"/>
      <c r="C62" s="39"/>
      <c r="D62" s="39"/>
      <c r="E62" s="39"/>
      <c r="F62" s="39"/>
      <c r="G62" s="39"/>
      <c r="H62" s="53"/>
      <c r="I62" s="39"/>
      <c r="V62" s="21"/>
      <c r="W62" s="111"/>
      <c r="X62" s="111"/>
      <c r="Y62" s="111"/>
      <c r="Z62" s="111"/>
      <c r="AA62" s="111"/>
      <c r="AB62" s="111"/>
      <c r="AC62" s="70"/>
      <c r="AD62" s="70"/>
      <c r="AE62" s="70"/>
      <c r="AF62" s="70"/>
      <c r="AG62" s="70"/>
      <c r="AH62" s="39"/>
    </row>
    <row r="63" spans="1:34" x14ac:dyDescent="0.25">
      <c r="A63" s="39"/>
      <c r="B63" s="39"/>
      <c r="C63" s="39"/>
      <c r="D63" s="39"/>
      <c r="E63" s="39"/>
      <c r="F63" s="39"/>
      <c r="G63" s="39"/>
      <c r="H63" s="53"/>
      <c r="I63" s="39"/>
      <c r="J63" s="70"/>
      <c r="K63" s="70"/>
      <c r="L63" s="70"/>
      <c r="M63" s="70"/>
      <c r="N63" s="70"/>
      <c r="O63" s="70"/>
      <c r="P63" s="70"/>
      <c r="Q63" s="70"/>
      <c r="R63" s="70"/>
      <c r="S63" s="70"/>
      <c r="T63" s="70"/>
      <c r="U63" s="70"/>
      <c r="V63" s="70"/>
      <c r="W63" s="70"/>
      <c r="AE63" s="70"/>
      <c r="AF63" s="70"/>
      <c r="AG63" s="70"/>
      <c r="AH63" s="39"/>
    </row>
    <row r="64" spans="1:34" x14ac:dyDescent="0.25">
      <c r="A64" s="70"/>
      <c r="B64" s="70"/>
      <c r="C64" s="70"/>
      <c r="D64" s="70"/>
      <c r="E64" s="70"/>
      <c r="F64" s="70"/>
      <c r="G64" s="70"/>
      <c r="H64" s="75"/>
      <c r="J64" s="70"/>
      <c r="K64" s="70"/>
      <c r="L64" s="70"/>
      <c r="M64" s="70"/>
      <c r="N64" s="70"/>
      <c r="O64" s="70"/>
      <c r="P64" s="70"/>
      <c r="Q64" s="70"/>
      <c r="R64" s="70"/>
      <c r="S64" s="70"/>
      <c r="T64" s="70"/>
      <c r="U64" s="70"/>
      <c r="V64" s="70"/>
      <c r="W64" s="70"/>
      <c r="AE64" s="70"/>
      <c r="AF64" s="70"/>
      <c r="AG64" s="70"/>
      <c r="AH64" s="70"/>
    </row>
    <row r="65" spans="1:34" ht="18.75" x14ac:dyDescent="0.3">
      <c r="A65" s="70"/>
      <c r="B65" s="70"/>
      <c r="C65" s="70"/>
      <c r="D65" s="70"/>
      <c r="E65" s="70"/>
      <c r="F65" s="70"/>
      <c r="G65" s="70"/>
      <c r="H65" s="75"/>
      <c r="J65" s="120" t="s">
        <v>12</v>
      </c>
      <c r="K65" s="121" t="s">
        <v>384</v>
      </c>
      <c r="L65" s="70"/>
      <c r="M65" s="70"/>
      <c r="N65" s="70"/>
      <c r="O65" s="70"/>
      <c r="P65" s="70"/>
      <c r="Q65" s="70"/>
      <c r="R65" s="70"/>
      <c r="S65" s="120" t="s">
        <v>1</v>
      </c>
      <c r="T65" s="121" t="s">
        <v>2</v>
      </c>
      <c r="U65" s="70"/>
      <c r="V65" s="70"/>
      <c r="W65" s="69"/>
      <c r="X65" s="69"/>
      <c r="Y65" s="69"/>
      <c r="Z65" s="69"/>
      <c r="AA65" s="69"/>
      <c r="AB65" s="69"/>
      <c r="AC65" s="69"/>
      <c r="AD65" s="69"/>
      <c r="AE65" s="70"/>
      <c r="AF65" s="70"/>
      <c r="AG65" s="70"/>
      <c r="AH65" s="70"/>
    </row>
    <row r="66" spans="1:34" ht="18.75" x14ac:dyDescent="0.3">
      <c r="A66" s="70"/>
      <c r="B66" s="70"/>
      <c r="C66" s="70"/>
      <c r="D66" s="70"/>
      <c r="E66" s="70"/>
      <c r="F66" s="70"/>
      <c r="G66" s="70"/>
      <c r="H66" s="75"/>
      <c r="J66" s="120" t="s">
        <v>4</v>
      </c>
      <c r="K66" s="121" t="s">
        <v>2</v>
      </c>
      <c r="L66" s="70"/>
      <c r="M66" s="70"/>
      <c r="N66" s="70"/>
      <c r="O66" s="70"/>
      <c r="P66" s="70"/>
      <c r="Q66" s="70"/>
      <c r="R66" s="70"/>
      <c r="S66" s="120" t="s">
        <v>4</v>
      </c>
      <c r="T66" s="121" t="s">
        <v>2</v>
      </c>
      <c r="U66" s="70"/>
      <c r="V66" s="70"/>
      <c r="Z66" s="71"/>
      <c r="AA66" s="69"/>
      <c r="AB66" s="69"/>
      <c r="AC66" s="69"/>
      <c r="AD66" s="69"/>
      <c r="AE66" s="70"/>
      <c r="AF66" s="70"/>
      <c r="AG66" s="70"/>
      <c r="AH66" s="70"/>
    </row>
    <row r="67" spans="1:34" ht="15.75" x14ac:dyDescent="0.25">
      <c r="A67" s="70"/>
      <c r="B67" s="70"/>
      <c r="C67" s="70"/>
      <c r="D67" s="70"/>
      <c r="E67" s="70"/>
      <c r="F67" s="70"/>
      <c r="G67" s="70"/>
      <c r="H67" s="75"/>
      <c r="J67" s="69"/>
      <c r="K67" s="69"/>
      <c r="L67" s="69"/>
      <c r="M67" s="69"/>
      <c r="N67" s="69"/>
      <c r="O67" s="69"/>
      <c r="P67" s="69"/>
      <c r="Q67" s="69"/>
      <c r="R67" s="69"/>
      <c r="S67" s="69"/>
      <c r="T67" s="69"/>
      <c r="U67" s="69"/>
      <c r="V67" s="69"/>
      <c r="Z67" s="72"/>
      <c r="AA67" s="69"/>
      <c r="AB67" s="69"/>
      <c r="AC67" s="69"/>
      <c r="AD67" s="69"/>
      <c r="AE67" s="70"/>
      <c r="AF67" s="70"/>
      <c r="AG67" s="70"/>
      <c r="AH67" s="70"/>
    </row>
    <row r="68" spans="1:34" ht="18.75" x14ac:dyDescent="0.3">
      <c r="A68" s="70"/>
      <c r="B68" s="70"/>
      <c r="C68" s="70"/>
      <c r="D68" s="70"/>
      <c r="E68" s="70"/>
      <c r="F68" s="70"/>
      <c r="G68" s="70"/>
      <c r="H68" s="75"/>
      <c r="J68" s="120" t="s">
        <v>5</v>
      </c>
      <c r="K68" s="121" t="s">
        <v>6</v>
      </c>
      <c r="L68" s="122" t="s">
        <v>127</v>
      </c>
      <c r="M68" s="121" t="s">
        <v>225</v>
      </c>
      <c r="N68" s="122" t="s">
        <v>7</v>
      </c>
      <c r="O68" s="122" t="s">
        <v>122</v>
      </c>
      <c r="P68" s="121" t="s">
        <v>8</v>
      </c>
      <c r="Q68" s="121" t="s">
        <v>123</v>
      </c>
      <c r="R68" s="121"/>
      <c r="S68" s="120" t="s">
        <v>11</v>
      </c>
      <c r="T68" s="122" t="s">
        <v>6</v>
      </c>
      <c r="U68" s="122" t="s">
        <v>127</v>
      </c>
      <c r="V68" s="123"/>
      <c r="Z68" s="72"/>
      <c r="AA68" s="69"/>
      <c r="AB68" s="69"/>
      <c r="AC68" s="69"/>
      <c r="AD68" s="69"/>
      <c r="AE68" s="70"/>
      <c r="AF68" s="70"/>
      <c r="AG68" s="70"/>
      <c r="AH68" s="70"/>
    </row>
    <row r="69" spans="1:34" ht="15.75" x14ac:dyDescent="0.25">
      <c r="A69" s="70"/>
      <c r="B69" s="70"/>
      <c r="C69" s="70"/>
      <c r="D69" s="70"/>
      <c r="E69" s="70"/>
      <c r="F69" s="70"/>
      <c r="G69" s="70"/>
      <c r="H69" s="75"/>
      <c r="J69" s="149">
        <v>42064</v>
      </c>
      <c r="K69" s="147">
        <v>451748.95000000019</v>
      </c>
      <c r="L69" s="148"/>
      <c r="M69" s="150">
        <v>8066.9455357142888</v>
      </c>
      <c r="N69" s="72">
        <v>10</v>
      </c>
      <c r="O69" s="72"/>
      <c r="P69" s="151">
        <v>56</v>
      </c>
      <c r="Q69" s="72"/>
      <c r="R69" s="69"/>
      <c r="S69" s="146">
        <v>2015</v>
      </c>
      <c r="T69" s="147">
        <v>1626929.6599999992</v>
      </c>
      <c r="U69" s="148"/>
      <c r="V69" s="145"/>
      <c r="W69" s="145"/>
      <c r="Z69" s="72"/>
      <c r="AA69" s="69"/>
      <c r="AB69" s="69"/>
      <c r="AC69" s="69"/>
      <c r="AD69" s="69"/>
      <c r="AE69" s="70"/>
      <c r="AF69" s="70"/>
      <c r="AG69" s="70"/>
      <c r="AH69" s="70"/>
    </row>
    <row r="70" spans="1:34" ht="15.75" x14ac:dyDescent="0.25">
      <c r="A70" s="70"/>
      <c r="B70" s="70"/>
      <c r="C70" s="70"/>
      <c r="D70" s="70"/>
      <c r="E70" s="70"/>
      <c r="F70" s="70"/>
      <c r="G70" s="70"/>
      <c r="H70" s="75"/>
      <c r="J70" s="149">
        <v>42156</v>
      </c>
      <c r="K70" s="147">
        <v>400069.18000000063</v>
      </c>
      <c r="L70" s="148">
        <v>-51679.769999999553</v>
      </c>
      <c r="M70" s="150">
        <v>6558.511147540994</v>
      </c>
      <c r="N70" s="72">
        <v>10</v>
      </c>
      <c r="O70" s="72">
        <v>0</v>
      </c>
      <c r="P70" s="151">
        <v>61</v>
      </c>
      <c r="Q70" s="72">
        <v>5</v>
      </c>
      <c r="R70" s="69"/>
      <c r="S70" s="146">
        <v>2016</v>
      </c>
      <c r="T70" s="147">
        <v>1641022.1499999985</v>
      </c>
      <c r="U70" s="148">
        <v>14092.489999999292</v>
      </c>
      <c r="V70" s="145"/>
      <c r="W70" s="145"/>
      <c r="Z70" s="72"/>
      <c r="AA70" s="69"/>
      <c r="AB70" s="69"/>
      <c r="AC70" s="69"/>
      <c r="AD70" s="69"/>
      <c r="AE70" s="70"/>
      <c r="AF70" s="70"/>
      <c r="AG70" s="70"/>
      <c r="AH70" s="70"/>
    </row>
    <row r="71" spans="1:34" ht="15.75" x14ac:dyDescent="0.25">
      <c r="A71" s="70"/>
      <c r="B71" s="70"/>
      <c r="C71" s="70"/>
      <c r="D71" s="70"/>
      <c r="E71" s="70"/>
      <c r="F71" s="70"/>
      <c r="G71" s="70"/>
      <c r="H71" s="75"/>
      <c r="J71" s="149">
        <v>42248</v>
      </c>
      <c r="K71" s="147">
        <v>400030.43999999948</v>
      </c>
      <c r="L71" s="148">
        <v>-38.74000000115484</v>
      </c>
      <c r="M71" s="150">
        <v>7018.0778947368326</v>
      </c>
      <c r="N71" s="72">
        <v>9</v>
      </c>
      <c r="O71" s="72">
        <v>-1</v>
      </c>
      <c r="P71" s="151">
        <v>57</v>
      </c>
      <c r="Q71" s="72">
        <v>-4</v>
      </c>
      <c r="R71" s="69"/>
      <c r="S71" s="146">
        <v>2017</v>
      </c>
      <c r="T71" s="147">
        <v>1523249.7399999993</v>
      </c>
      <c r="U71" s="148">
        <v>-117772.40999999922</v>
      </c>
      <c r="V71" s="145"/>
      <c r="W71" s="145"/>
      <c r="Z71" s="70"/>
      <c r="AA71" s="69"/>
      <c r="AB71" s="69"/>
      <c r="AC71" s="69"/>
      <c r="AD71" s="69"/>
      <c r="AE71" s="70"/>
      <c r="AF71" s="70"/>
      <c r="AG71" s="70"/>
      <c r="AH71" s="70"/>
    </row>
    <row r="72" spans="1:34" ht="18.75" x14ac:dyDescent="0.3">
      <c r="A72" s="70"/>
      <c r="B72" s="70"/>
      <c r="C72" s="70"/>
      <c r="D72" s="70"/>
      <c r="E72" s="70"/>
      <c r="F72" s="70"/>
      <c r="G72" s="70"/>
      <c r="H72" s="75"/>
      <c r="J72" s="149">
        <v>42339</v>
      </c>
      <c r="K72" s="147">
        <v>375081.08999999892</v>
      </c>
      <c r="L72" s="148">
        <v>-24949.350000000559</v>
      </c>
      <c r="M72" s="150">
        <v>6148.8703278688345</v>
      </c>
      <c r="N72" s="72">
        <v>10</v>
      </c>
      <c r="O72" s="72">
        <v>1</v>
      </c>
      <c r="P72" s="151">
        <v>61</v>
      </c>
      <c r="Q72" s="72">
        <v>4</v>
      </c>
      <c r="R72" s="69"/>
      <c r="S72" s="146">
        <v>2018</v>
      </c>
      <c r="T72" s="147">
        <v>1441372.1999999997</v>
      </c>
      <c r="U72" s="148">
        <v>-81877.539999999572</v>
      </c>
      <c r="V72" s="145"/>
      <c r="W72" s="145"/>
      <c r="Y72" s="123"/>
      <c r="Z72" s="70"/>
      <c r="AA72" s="69"/>
      <c r="AB72" s="69"/>
      <c r="AC72" s="69"/>
      <c r="AD72" s="69"/>
      <c r="AE72" s="70"/>
      <c r="AF72" s="70"/>
      <c r="AG72" s="70"/>
      <c r="AH72" s="70"/>
    </row>
    <row r="73" spans="1:34" ht="15.75" x14ac:dyDescent="0.25">
      <c r="A73" s="70"/>
      <c r="B73" s="70"/>
      <c r="C73" s="70"/>
      <c r="D73" s="70"/>
      <c r="E73" s="70"/>
      <c r="F73" s="70"/>
      <c r="G73" s="70"/>
      <c r="H73" s="75"/>
      <c r="J73" s="149">
        <v>42430</v>
      </c>
      <c r="K73" s="147">
        <v>406247.3599999994</v>
      </c>
      <c r="L73" s="148">
        <v>31166.270000000484</v>
      </c>
      <c r="M73" s="150">
        <v>6659.7927868852357</v>
      </c>
      <c r="N73" s="72">
        <v>10</v>
      </c>
      <c r="O73" s="72">
        <v>0</v>
      </c>
      <c r="P73" s="151">
        <v>61</v>
      </c>
      <c r="Q73" s="72">
        <v>0</v>
      </c>
      <c r="R73" s="69"/>
      <c r="S73" s="146">
        <v>2019</v>
      </c>
      <c r="T73" s="147">
        <v>2150345.6599999983</v>
      </c>
      <c r="U73" s="148">
        <v>708973.45999999857</v>
      </c>
      <c r="V73" s="145"/>
      <c r="W73" s="69"/>
      <c r="X73" s="69"/>
      <c r="Y73" s="69"/>
      <c r="Z73" s="69"/>
      <c r="AA73" s="69"/>
      <c r="AB73" s="69"/>
      <c r="AC73" s="69"/>
      <c r="AD73" s="69"/>
      <c r="AE73" s="70"/>
      <c r="AF73" s="70"/>
      <c r="AG73" s="70"/>
      <c r="AH73" s="70"/>
    </row>
    <row r="74" spans="1:34" ht="15.75" x14ac:dyDescent="0.25">
      <c r="A74" s="70"/>
      <c r="B74" s="70"/>
      <c r="C74" s="70"/>
      <c r="D74" s="70"/>
      <c r="E74" s="70"/>
      <c r="F74" s="70"/>
      <c r="G74" s="70"/>
      <c r="H74" s="75"/>
      <c r="J74" s="149">
        <v>42522</v>
      </c>
      <c r="K74" s="147">
        <v>401507.99000000115</v>
      </c>
      <c r="L74" s="148">
        <v>-4739.3699999982491</v>
      </c>
      <c r="M74" s="150">
        <v>6582.0981967213302</v>
      </c>
      <c r="N74" s="72">
        <v>10</v>
      </c>
      <c r="O74" s="72">
        <v>0</v>
      </c>
      <c r="P74" s="151">
        <v>61</v>
      </c>
      <c r="Q74" s="72">
        <v>0</v>
      </c>
      <c r="R74" s="69"/>
      <c r="V74" s="145"/>
      <c r="W74" s="69"/>
      <c r="X74" s="73"/>
      <c r="Y74" s="74"/>
      <c r="Z74" s="74"/>
      <c r="AA74" s="69"/>
      <c r="AB74" s="69"/>
      <c r="AC74" s="69"/>
      <c r="AD74" s="69"/>
      <c r="AE74" s="70"/>
      <c r="AF74" s="70"/>
      <c r="AG74" s="70"/>
      <c r="AH74" s="70"/>
    </row>
    <row r="75" spans="1:34" ht="15.75" x14ac:dyDescent="0.25">
      <c r="A75" s="70"/>
      <c r="B75" s="70"/>
      <c r="C75" s="70"/>
      <c r="D75" s="70"/>
      <c r="E75" s="70"/>
      <c r="F75" s="70"/>
      <c r="G75" s="70"/>
      <c r="H75" s="75"/>
      <c r="J75" s="149">
        <v>42614</v>
      </c>
      <c r="K75" s="147">
        <v>423509.18999999855</v>
      </c>
      <c r="L75" s="148">
        <v>22001.199999997392</v>
      </c>
      <c r="M75" s="150">
        <v>6942.7736065573536</v>
      </c>
      <c r="N75" s="72">
        <v>10</v>
      </c>
      <c r="O75" s="72">
        <v>0</v>
      </c>
      <c r="P75" s="151">
        <v>61</v>
      </c>
      <c r="Q75" s="72">
        <v>0</v>
      </c>
      <c r="R75" s="69"/>
      <c r="S75" s="69"/>
      <c r="T75" s="69"/>
      <c r="U75" s="69"/>
      <c r="V75" s="69"/>
      <c r="W75" s="69"/>
      <c r="X75" s="73"/>
      <c r="Y75" s="74"/>
      <c r="Z75" s="74"/>
      <c r="AA75" s="69"/>
      <c r="AB75" s="69"/>
      <c r="AC75" s="69"/>
      <c r="AD75" s="69"/>
      <c r="AE75" s="70"/>
      <c r="AF75" s="70"/>
      <c r="AG75" s="70"/>
      <c r="AH75" s="70"/>
    </row>
    <row r="76" spans="1:34" ht="15.75" x14ac:dyDescent="0.25">
      <c r="A76" s="70"/>
      <c r="B76" s="70"/>
      <c r="C76" s="70"/>
      <c r="D76" s="70"/>
      <c r="E76" s="70"/>
      <c r="F76" s="70"/>
      <c r="G76" s="70"/>
      <c r="H76" s="75"/>
      <c r="J76" s="149">
        <v>42705</v>
      </c>
      <c r="K76" s="147">
        <v>409757.6099999994</v>
      </c>
      <c r="L76" s="148">
        <v>-13751.579999999143</v>
      </c>
      <c r="M76" s="150">
        <v>6717.337868852449</v>
      </c>
      <c r="N76" s="72">
        <v>10</v>
      </c>
      <c r="O76" s="72">
        <v>0</v>
      </c>
      <c r="P76" s="151">
        <v>61</v>
      </c>
      <c r="Q76" s="72">
        <v>0</v>
      </c>
      <c r="R76" s="69"/>
      <c r="S76" s="69"/>
      <c r="T76" s="69"/>
      <c r="U76" s="69"/>
      <c r="V76" s="69"/>
      <c r="W76" s="69"/>
      <c r="X76" s="73"/>
      <c r="Y76" s="74"/>
      <c r="Z76" s="74"/>
      <c r="AA76" s="69"/>
      <c r="AB76" s="69"/>
      <c r="AC76" s="69"/>
      <c r="AD76" s="69"/>
      <c r="AE76" s="70"/>
      <c r="AF76" s="70"/>
      <c r="AG76" s="70"/>
      <c r="AH76" s="70"/>
    </row>
    <row r="77" spans="1:34" ht="15.75" x14ac:dyDescent="0.25">
      <c r="A77" s="75"/>
      <c r="B77" s="75"/>
      <c r="C77" s="75"/>
      <c r="D77" s="75"/>
      <c r="E77" s="75"/>
      <c r="F77" s="75"/>
      <c r="G77" s="75"/>
      <c r="H77" s="75"/>
      <c r="J77" s="149">
        <v>42795</v>
      </c>
      <c r="K77" s="147">
        <v>376524.90999999968</v>
      </c>
      <c r="L77" s="148">
        <v>-33232.699999999721</v>
      </c>
      <c r="M77" s="150">
        <v>6172.5395081967163</v>
      </c>
      <c r="N77" s="72">
        <v>10</v>
      </c>
      <c r="O77" s="72">
        <v>0</v>
      </c>
      <c r="P77" s="151">
        <v>61</v>
      </c>
      <c r="Q77" s="72">
        <v>0</v>
      </c>
      <c r="R77" s="69"/>
      <c r="S77" s="69"/>
      <c r="T77" s="69"/>
      <c r="U77" s="69"/>
      <c r="V77" s="69"/>
      <c r="W77" s="69"/>
      <c r="X77" s="77"/>
      <c r="Y77" s="74"/>
      <c r="Z77" s="74"/>
      <c r="AA77" s="69"/>
      <c r="AB77" s="69"/>
      <c r="AC77" s="69"/>
      <c r="AD77" s="69"/>
      <c r="AE77" s="70"/>
      <c r="AF77" s="70"/>
      <c r="AG77" s="70"/>
      <c r="AH77" s="70"/>
    </row>
    <row r="78" spans="1:34" ht="15.75" x14ac:dyDescent="0.25">
      <c r="A78" s="70"/>
      <c r="B78" s="70"/>
      <c r="C78" s="70"/>
      <c r="D78" s="70"/>
      <c r="E78" s="70"/>
      <c r="F78" s="70"/>
      <c r="G78" s="70"/>
      <c r="H78" s="70"/>
      <c r="J78" s="149">
        <v>42887</v>
      </c>
      <c r="K78" s="147">
        <v>393844.01000000024</v>
      </c>
      <c r="L78" s="148">
        <v>17319.100000000559</v>
      </c>
      <c r="M78" s="150">
        <v>6909.5440350877234</v>
      </c>
      <c r="N78" s="72">
        <v>9</v>
      </c>
      <c r="O78" s="72">
        <v>-1</v>
      </c>
      <c r="P78" s="151">
        <v>57</v>
      </c>
      <c r="Q78" s="72">
        <v>-4</v>
      </c>
      <c r="R78" s="69"/>
      <c r="S78" s="69"/>
      <c r="T78" s="69"/>
      <c r="U78" s="69"/>
      <c r="V78" s="69"/>
      <c r="W78" s="69"/>
      <c r="X78" s="73"/>
      <c r="Y78" s="74"/>
      <c r="Z78" s="74"/>
      <c r="AA78" s="69"/>
      <c r="AB78" s="69"/>
      <c r="AC78" s="69"/>
      <c r="AD78" s="69"/>
      <c r="AE78" s="70"/>
      <c r="AF78" s="70"/>
      <c r="AG78" s="70"/>
      <c r="AH78" s="70"/>
    </row>
    <row r="79" spans="1:34" ht="15.75" x14ac:dyDescent="0.25">
      <c r="A79" s="70"/>
      <c r="B79" s="70"/>
      <c r="C79" s="70"/>
      <c r="D79" s="70"/>
      <c r="E79" s="70"/>
      <c r="F79" s="70"/>
      <c r="G79" s="70"/>
      <c r="H79" s="70"/>
      <c r="J79" s="149">
        <v>42979</v>
      </c>
      <c r="K79" s="147">
        <v>381955.89999999991</v>
      </c>
      <c r="L79" s="148">
        <v>-11888.110000000335</v>
      </c>
      <c r="M79" s="150">
        <v>6700.9807017543844</v>
      </c>
      <c r="N79" s="72">
        <v>9</v>
      </c>
      <c r="O79" s="72">
        <v>0</v>
      </c>
      <c r="P79" s="151">
        <v>57</v>
      </c>
      <c r="Q79" s="72">
        <v>0</v>
      </c>
      <c r="R79" s="69"/>
      <c r="S79" s="69"/>
      <c r="T79" s="69"/>
      <c r="U79" s="69"/>
      <c r="V79" s="69"/>
      <c r="W79" s="69"/>
      <c r="X79" s="73"/>
      <c r="Y79" s="74"/>
      <c r="Z79" s="74"/>
      <c r="AA79" s="69"/>
      <c r="AB79" s="69"/>
      <c r="AC79" s="69"/>
      <c r="AD79" s="69"/>
      <c r="AE79" s="70"/>
      <c r="AF79" s="70"/>
      <c r="AG79" s="70"/>
      <c r="AH79" s="70"/>
    </row>
    <row r="80" spans="1:34" ht="15.75" x14ac:dyDescent="0.25">
      <c r="A80" s="70"/>
      <c r="B80" s="70"/>
      <c r="C80" s="70"/>
      <c r="D80" s="70"/>
      <c r="E80" s="70"/>
      <c r="F80" s="70"/>
      <c r="G80" s="70"/>
      <c r="H80" s="70"/>
      <c r="J80" s="149">
        <v>43070</v>
      </c>
      <c r="K80" s="147">
        <v>370924.91999999946</v>
      </c>
      <c r="L80" s="148">
        <v>-11030.980000000447</v>
      </c>
      <c r="M80" s="150">
        <v>6507.4547368420954</v>
      </c>
      <c r="N80" s="72">
        <v>9</v>
      </c>
      <c r="O80" s="72">
        <v>0</v>
      </c>
      <c r="P80" s="151">
        <v>57</v>
      </c>
      <c r="Q80" s="72">
        <v>0</v>
      </c>
      <c r="R80" s="69"/>
      <c r="S80" s="69"/>
      <c r="T80" s="69"/>
      <c r="U80" s="69"/>
      <c r="V80" s="69"/>
      <c r="W80" s="69"/>
      <c r="X80" s="73"/>
      <c r="Y80" s="74"/>
      <c r="Z80" s="74"/>
      <c r="AA80" s="69"/>
      <c r="AB80" s="69"/>
      <c r="AC80" s="69"/>
      <c r="AD80" s="69"/>
      <c r="AE80" s="70"/>
      <c r="AF80" s="70"/>
      <c r="AG80" s="70"/>
      <c r="AH80" s="70"/>
    </row>
    <row r="81" spans="1:34" ht="15.75" x14ac:dyDescent="0.25">
      <c r="A81" s="70"/>
      <c r="B81" s="70"/>
      <c r="C81" s="70"/>
      <c r="D81" s="70"/>
      <c r="E81" s="70"/>
      <c r="F81" s="70"/>
      <c r="G81" s="70"/>
      <c r="H81" s="70"/>
      <c r="J81" s="149">
        <v>43160</v>
      </c>
      <c r="K81" s="147">
        <v>389611.08999999985</v>
      </c>
      <c r="L81" s="148">
        <v>18686.170000000391</v>
      </c>
      <c r="M81" s="150">
        <v>6835.2822807017519</v>
      </c>
      <c r="N81" s="72">
        <v>9</v>
      </c>
      <c r="O81" s="72">
        <v>0</v>
      </c>
      <c r="P81" s="151">
        <v>57</v>
      </c>
      <c r="Q81" s="72">
        <v>0</v>
      </c>
      <c r="R81" s="69"/>
      <c r="S81" s="69"/>
      <c r="T81" s="69"/>
      <c r="U81" s="69"/>
      <c r="V81" s="69"/>
      <c r="W81" s="69"/>
      <c r="X81" s="73"/>
      <c r="Y81" s="74"/>
      <c r="Z81" s="74"/>
      <c r="AA81" s="69"/>
      <c r="AB81" s="69"/>
      <c r="AC81" s="69"/>
      <c r="AD81" s="69"/>
      <c r="AE81" s="70"/>
      <c r="AF81" s="70"/>
      <c r="AG81" s="70"/>
      <c r="AH81" s="70"/>
    </row>
    <row r="82" spans="1:34" ht="15.75" x14ac:dyDescent="0.25">
      <c r="A82" s="70"/>
      <c r="B82" s="70"/>
      <c r="C82" s="70"/>
      <c r="D82" s="70"/>
      <c r="E82" s="70"/>
      <c r="F82" s="70"/>
      <c r="G82" s="70"/>
      <c r="H82" s="70"/>
      <c r="J82" s="149">
        <v>43252</v>
      </c>
      <c r="K82" s="147">
        <v>348564.73</v>
      </c>
      <c r="L82" s="148">
        <v>-41046.35999999987</v>
      </c>
      <c r="M82" s="150">
        <v>6115.1707017543858</v>
      </c>
      <c r="N82" s="72">
        <v>9</v>
      </c>
      <c r="O82" s="72">
        <v>0</v>
      </c>
      <c r="P82" s="151">
        <v>57</v>
      </c>
      <c r="Q82" s="72">
        <v>0</v>
      </c>
      <c r="R82" s="69"/>
      <c r="S82" s="69"/>
      <c r="T82" s="69"/>
      <c r="U82" s="69"/>
      <c r="V82" s="69"/>
      <c r="W82" s="69"/>
      <c r="X82" s="73"/>
      <c r="Y82" s="74"/>
      <c r="Z82" s="74"/>
      <c r="AA82" s="69"/>
      <c r="AB82" s="69"/>
      <c r="AC82" s="69"/>
      <c r="AD82" s="69"/>
      <c r="AE82" s="70"/>
      <c r="AF82" s="70"/>
      <c r="AG82" s="70"/>
      <c r="AH82" s="70"/>
    </row>
    <row r="83" spans="1:34" ht="15.75" x14ac:dyDescent="0.25">
      <c r="A83" s="70"/>
      <c r="B83" s="70"/>
      <c r="C83" s="70"/>
      <c r="D83" s="70"/>
      <c r="E83" s="70"/>
      <c r="F83" s="70"/>
      <c r="G83" s="70"/>
      <c r="H83" s="70"/>
      <c r="J83" s="149">
        <v>43344</v>
      </c>
      <c r="K83" s="147">
        <v>342228.38999999902</v>
      </c>
      <c r="L83" s="148">
        <v>-6336.3400000009569</v>
      </c>
      <c r="M83" s="150">
        <v>6004.0068421052456</v>
      </c>
      <c r="N83" s="72">
        <v>9</v>
      </c>
      <c r="O83" s="72">
        <v>0</v>
      </c>
      <c r="P83" s="151">
        <v>57</v>
      </c>
      <c r="Q83" s="72">
        <v>0</v>
      </c>
      <c r="R83" s="69"/>
      <c r="S83" s="69"/>
      <c r="T83" s="69"/>
      <c r="U83" s="69"/>
      <c r="V83" s="69"/>
      <c r="W83" s="69"/>
      <c r="X83" s="73"/>
      <c r="Y83" s="74"/>
      <c r="Z83" s="74"/>
      <c r="AA83" s="69"/>
      <c r="AB83" s="69"/>
      <c r="AC83" s="69"/>
      <c r="AD83" s="69"/>
      <c r="AE83" s="70"/>
      <c r="AF83" s="70"/>
      <c r="AG83" s="70"/>
      <c r="AH83" s="70"/>
    </row>
    <row r="84" spans="1:34" ht="15.75" x14ac:dyDescent="0.25">
      <c r="A84" s="70"/>
      <c r="B84" s="70"/>
      <c r="C84" s="70"/>
      <c r="D84" s="70"/>
      <c r="E84" s="70"/>
      <c r="F84" s="70"/>
      <c r="G84" s="70"/>
      <c r="H84" s="70"/>
      <c r="J84" s="149">
        <v>43435</v>
      </c>
      <c r="K84" s="147">
        <v>360967.99000000098</v>
      </c>
      <c r="L84" s="148">
        <v>18739.600000001956</v>
      </c>
      <c r="M84" s="150">
        <v>6332.7717543859817</v>
      </c>
      <c r="N84" s="72">
        <v>9</v>
      </c>
      <c r="O84" s="72">
        <v>0</v>
      </c>
      <c r="P84" s="151">
        <v>57</v>
      </c>
      <c r="Q84" s="72">
        <v>0</v>
      </c>
      <c r="R84" s="69"/>
      <c r="S84" s="69"/>
      <c r="T84" s="69"/>
      <c r="U84" s="69"/>
      <c r="V84" s="69"/>
      <c r="W84" s="69"/>
      <c r="X84" s="73"/>
      <c r="Y84" s="74"/>
      <c r="Z84" s="74"/>
      <c r="AA84" s="69"/>
      <c r="AB84" s="69"/>
      <c r="AC84" s="69"/>
      <c r="AD84" s="69"/>
      <c r="AE84" s="70"/>
      <c r="AF84" s="70"/>
      <c r="AG84" s="70"/>
      <c r="AH84" s="70"/>
    </row>
    <row r="85" spans="1:34" ht="15.75" x14ac:dyDescent="0.25">
      <c r="A85" s="70"/>
      <c r="B85" s="70"/>
      <c r="C85" s="70"/>
      <c r="D85" s="70"/>
      <c r="E85" s="70"/>
      <c r="F85" s="70"/>
      <c r="G85" s="70"/>
      <c r="H85" s="70"/>
      <c r="J85" s="149">
        <v>43525</v>
      </c>
      <c r="K85" s="147">
        <v>362588.78</v>
      </c>
      <c r="L85" s="148">
        <v>1620.7899999990477</v>
      </c>
      <c r="M85" s="150">
        <v>6714.6070370370371</v>
      </c>
      <c r="N85" s="72">
        <v>8</v>
      </c>
      <c r="O85" s="72">
        <v>-1</v>
      </c>
      <c r="P85" s="151">
        <v>54</v>
      </c>
      <c r="Q85" s="72">
        <v>-3</v>
      </c>
      <c r="R85" s="69"/>
      <c r="S85" s="69"/>
      <c r="T85" s="69"/>
      <c r="U85" s="69"/>
      <c r="V85" s="69"/>
      <c r="W85" s="69"/>
      <c r="X85" s="73"/>
      <c r="Y85" s="74"/>
      <c r="Z85" s="74"/>
      <c r="AA85" s="69"/>
      <c r="AB85" s="69"/>
      <c r="AC85" s="69"/>
      <c r="AD85" s="69"/>
      <c r="AE85" s="70"/>
      <c r="AF85" s="70"/>
      <c r="AG85" s="70"/>
      <c r="AH85" s="70"/>
    </row>
    <row r="86" spans="1:34" ht="15.75" x14ac:dyDescent="0.25">
      <c r="A86" s="70"/>
      <c r="B86" s="70"/>
      <c r="C86" s="70"/>
      <c r="D86" s="70"/>
      <c r="E86" s="70"/>
      <c r="F86" s="70"/>
      <c r="G86" s="70"/>
      <c r="H86" s="70"/>
      <c r="J86" s="149">
        <v>43617</v>
      </c>
      <c r="K86" s="147">
        <v>620010.14999999898</v>
      </c>
      <c r="L86" s="148">
        <v>257421.36999999895</v>
      </c>
      <c r="M86" s="150">
        <v>8985.6543478260719</v>
      </c>
      <c r="N86" s="72">
        <v>9</v>
      </c>
      <c r="O86" s="72">
        <v>1</v>
      </c>
      <c r="P86" s="151">
        <v>69</v>
      </c>
      <c r="Q86" s="72">
        <v>15</v>
      </c>
      <c r="R86" s="69"/>
      <c r="S86" s="69"/>
      <c r="T86" s="69"/>
      <c r="U86" s="69"/>
      <c r="V86" s="69"/>
      <c r="W86" s="69"/>
      <c r="X86" s="73"/>
      <c r="Y86" s="74"/>
      <c r="Z86" s="74"/>
      <c r="AA86" s="69"/>
      <c r="AB86" s="69"/>
      <c r="AC86" s="69"/>
      <c r="AD86" s="69"/>
      <c r="AE86" s="70"/>
      <c r="AF86" s="70"/>
      <c r="AG86" s="70"/>
      <c r="AH86" s="70"/>
    </row>
    <row r="87" spans="1:34" ht="15.75" x14ac:dyDescent="0.25">
      <c r="A87" s="70"/>
      <c r="B87" s="70"/>
      <c r="C87" s="70"/>
      <c r="D87" s="70"/>
      <c r="E87" s="70"/>
      <c r="F87" s="70"/>
      <c r="G87" s="70"/>
      <c r="H87" s="70"/>
      <c r="J87" s="149">
        <v>43709</v>
      </c>
      <c r="K87" s="147">
        <v>571662.78999999899</v>
      </c>
      <c r="L87" s="148">
        <v>-48347.359999999986</v>
      </c>
      <c r="M87" s="150">
        <v>8284.9679710144774</v>
      </c>
      <c r="N87" s="72">
        <v>9</v>
      </c>
      <c r="O87" s="72">
        <v>0</v>
      </c>
      <c r="P87" s="151">
        <v>69</v>
      </c>
      <c r="Q87" s="72">
        <v>0</v>
      </c>
      <c r="R87" s="69"/>
      <c r="S87" s="69"/>
      <c r="T87" s="69"/>
      <c r="U87" s="69"/>
      <c r="V87" s="69"/>
      <c r="W87" s="69"/>
      <c r="X87" s="73"/>
      <c r="Y87" s="74"/>
      <c r="Z87" s="74"/>
      <c r="AA87" s="69"/>
      <c r="AB87" s="69"/>
      <c r="AC87" s="69"/>
      <c r="AD87" s="69"/>
      <c r="AE87" s="70"/>
      <c r="AF87" s="70"/>
      <c r="AG87" s="70"/>
      <c r="AH87" s="70"/>
    </row>
    <row r="88" spans="1:34" ht="15.75" x14ac:dyDescent="0.25">
      <c r="A88" s="70"/>
      <c r="B88" s="70"/>
      <c r="C88" s="70"/>
      <c r="D88" s="70"/>
      <c r="E88" s="70"/>
      <c r="F88" s="70"/>
      <c r="G88" s="70"/>
      <c r="H88" s="70"/>
      <c r="J88" s="149">
        <v>43800</v>
      </c>
      <c r="K88" s="147">
        <v>596083.93999999994</v>
      </c>
      <c r="L88" s="148">
        <v>24421.150000000955</v>
      </c>
      <c r="M88" s="150">
        <v>8896.775223880597</v>
      </c>
      <c r="N88" s="72">
        <v>8</v>
      </c>
      <c r="O88" s="72">
        <v>-1</v>
      </c>
      <c r="P88" s="151">
        <v>67</v>
      </c>
      <c r="Q88" s="72">
        <v>-2</v>
      </c>
      <c r="R88" s="69"/>
      <c r="S88" s="69"/>
      <c r="T88" s="69"/>
      <c r="U88" s="69"/>
      <c r="V88" s="69"/>
      <c r="W88" s="69"/>
      <c r="X88" s="73"/>
      <c r="Y88" s="74"/>
      <c r="Z88" s="74"/>
      <c r="AA88" s="69"/>
      <c r="AB88" s="69"/>
      <c r="AC88" s="69"/>
      <c r="AD88" s="69"/>
      <c r="AE88" s="70"/>
      <c r="AF88" s="70"/>
      <c r="AG88" s="70"/>
      <c r="AH88" s="70"/>
    </row>
    <row r="89" spans="1:34" ht="15.75" x14ac:dyDescent="0.25">
      <c r="A89" s="70"/>
      <c r="B89" s="70"/>
      <c r="C89" s="70"/>
      <c r="D89" s="70"/>
      <c r="E89" s="70"/>
      <c r="F89" s="70"/>
      <c r="G89" s="70"/>
      <c r="H89" s="70"/>
      <c r="R89" s="69"/>
      <c r="S89" s="69"/>
      <c r="T89" s="69"/>
      <c r="U89" s="69"/>
      <c r="V89" s="69"/>
      <c r="W89" s="69"/>
      <c r="X89" s="73"/>
      <c r="Y89" s="74"/>
      <c r="Z89" s="74"/>
      <c r="AA89" s="69"/>
      <c r="AB89" s="69"/>
      <c r="AC89" s="69"/>
      <c r="AD89" s="69"/>
      <c r="AE89" s="70"/>
      <c r="AF89" s="70"/>
      <c r="AG89" s="70"/>
      <c r="AH89" s="70"/>
    </row>
    <row r="90" spans="1:34" ht="15.75" x14ac:dyDescent="0.25">
      <c r="A90" s="70"/>
      <c r="B90" s="70"/>
      <c r="C90" s="70"/>
      <c r="D90" s="70"/>
      <c r="E90" s="70"/>
      <c r="F90" s="70"/>
      <c r="G90" s="70"/>
      <c r="H90" s="70"/>
      <c r="R90" s="69"/>
      <c r="S90" s="69"/>
      <c r="T90" s="69"/>
      <c r="U90" s="69"/>
      <c r="V90" s="69"/>
      <c r="W90" s="69"/>
      <c r="X90" s="73"/>
      <c r="Y90" s="74"/>
      <c r="Z90" s="74"/>
      <c r="AA90" s="69"/>
      <c r="AB90" s="69"/>
      <c r="AC90" s="69"/>
      <c r="AD90" s="69"/>
      <c r="AE90" s="70"/>
      <c r="AF90" s="70"/>
      <c r="AG90" s="70"/>
      <c r="AH90" s="70"/>
    </row>
    <row r="91" spans="1:34" ht="15.75" x14ac:dyDescent="0.25">
      <c r="A91" s="70"/>
      <c r="B91" s="70"/>
      <c r="C91" s="70"/>
      <c r="D91" s="70"/>
      <c r="E91" s="70"/>
      <c r="F91" s="70"/>
      <c r="G91" s="70"/>
      <c r="H91" s="70"/>
      <c r="R91" s="69"/>
      <c r="S91" s="69"/>
      <c r="T91" s="69"/>
      <c r="U91" s="69"/>
      <c r="V91" s="69"/>
      <c r="W91" s="69"/>
      <c r="X91" s="73"/>
      <c r="Y91" s="74"/>
      <c r="Z91" s="74"/>
      <c r="AA91" s="69"/>
      <c r="AB91" s="69"/>
      <c r="AC91" s="69"/>
      <c r="AD91" s="69"/>
      <c r="AE91" s="70"/>
      <c r="AF91" s="70"/>
      <c r="AG91" s="70"/>
      <c r="AH91" s="70"/>
    </row>
    <row r="92" spans="1:34" ht="15.75" x14ac:dyDescent="0.25">
      <c r="A92" s="70"/>
      <c r="B92" s="70"/>
      <c r="C92" s="70"/>
      <c r="D92" s="70"/>
      <c r="E92" s="70"/>
      <c r="F92" s="70"/>
      <c r="G92" s="70"/>
      <c r="H92" s="70"/>
      <c r="J92" s="69"/>
      <c r="K92" s="69"/>
      <c r="L92" s="69"/>
      <c r="M92" s="69"/>
      <c r="N92" s="69"/>
      <c r="O92" s="69"/>
      <c r="P92" s="69"/>
      <c r="Q92" s="69"/>
      <c r="R92" s="69"/>
      <c r="S92" s="69"/>
      <c r="T92" s="69"/>
      <c r="U92" s="69"/>
      <c r="V92" s="69"/>
      <c r="W92" s="69"/>
      <c r="X92" s="69"/>
      <c r="Y92" s="69"/>
      <c r="Z92" s="69"/>
      <c r="AA92" s="69"/>
      <c r="AB92" s="69"/>
      <c r="AC92" s="69"/>
      <c r="AD92" s="69"/>
      <c r="AE92" s="70"/>
      <c r="AF92" s="70"/>
      <c r="AG92" s="70"/>
      <c r="AH92" s="70"/>
    </row>
    <row r="93" spans="1:34" ht="15.75" x14ac:dyDescent="0.25">
      <c r="A93" s="70"/>
      <c r="B93" s="70"/>
      <c r="C93" s="70"/>
      <c r="D93" s="70"/>
      <c r="E93" s="70"/>
      <c r="F93" s="70"/>
      <c r="G93" s="70"/>
      <c r="H93" s="70"/>
      <c r="J93" s="69"/>
      <c r="K93" s="69"/>
      <c r="L93" s="69"/>
      <c r="M93" s="69"/>
      <c r="N93" s="69"/>
      <c r="O93" s="69"/>
      <c r="P93" s="69"/>
      <c r="Q93" s="69"/>
      <c r="R93" s="69"/>
      <c r="S93" s="69"/>
      <c r="T93" s="69"/>
      <c r="U93" s="69"/>
      <c r="V93" s="69"/>
      <c r="W93" s="69"/>
      <c r="X93" s="69"/>
      <c r="Y93" s="69"/>
      <c r="Z93" s="69"/>
      <c r="AA93" s="69"/>
      <c r="AB93" s="69"/>
      <c r="AC93" s="69"/>
      <c r="AD93" s="69"/>
      <c r="AE93" s="70"/>
      <c r="AF93" s="70"/>
      <c r="AG93" s="70"/>
      <c r="AH93" s="70"/>
    </row>
    <row r="94" spans="1:34" ht="15.75" x14ac:dyDescent="0.25">
      <c r="A94" s="70"/>
      <c r="B94" s="70"/>
      <c r="C94" s="70"/>
      <c r="D94" s="70"/>
      <c r="E94" s="70"/>
      <c r="F94" s="70"/>
      <c r="G94" s="70"/>
      <c r="H94" s="70"/>
      <c r="J94" s="69"/>
      <c r="K94" s="69"/>
      <c r="L94" s="69"/>
      <c r="M94" s="69"/>
      <c r="N94" s="69"/>
      <c r="O94" s="69"/>
      <c r="P94" s="69"/>
      <c r="Q94" s="69"/>
      <c r="R94" s="69"/>
      <c r="S94" s="69"/>
      <c r="T94" s="69"/>
      <c r="U94" s="69"/>
      <c r="V94" s="69"/>
      <c r="W94" s="69"/>
      <c r="X94" s="69"/>
      <c r="Y94" s="69"/>
      <c r="Z94" s="69"/>
      <c r="AA94" s="69"/>
      <c r="AB94" s="69"/>
      <c r="AC94" s="69"/>
      <c r="AD94" s="69"/>
      <c r="AE94" s="70"/>
      <c r="AF94" s="70"/>
      <c r="AG94" s="70"/>
      <c r="AH94" s="70"/>
    </row>
    <row r="95" spans="1:34" ht="18.75" x14ac:dyDescent="0.3">
      <c r="A95" s="70"/>
      <c r="B95" s="70"/>
      <c r="C95" s="70"/>
      <c r="D95" s="70"/>
      <c r="E95" s="70"/>
      <c r="F95" s="70"/>
      <c r="G95" s="70"/>
      <c r="H95" s="70"/>
      <c r="J95" s="123"/>
      <c r="K95" s="123"/>
      <c r="L95" s="123"/>
      <c r="M95" s="123"/>
      <c r="N95" s="123"/>
      <c r="O95" s="123"/>
      <c r="P95" s="123"/>
      <c r="Q95" s="123"/>
      <c r="R95" s="123"/>
      <c r="S95" s="123"/>
      <c r="T95" s="123"/>
      <c r="U95" s="123"/>
      <c r="V95" s="123"/>
      <c r="W95" s="69"/>
      <c r="X95" s="69"/>
      <c r="Y95" s="69"/>
      <c r="Z95" s="69"/>
      <c r="AA95" s="69"/>
      <c r="AB95" s="69"/>
      <c r="AC95" s="69"/>
      <c r="AD95" s="69"/>
      <c r="AE95" s="70"/>
      <c r="AF95" s="70"/>
      <c r="AG95" s="70"/>
      <c r="AH95" s="70"/>
    </row>
    <row r="96" spans="1:34" ht="18.75" x14ac:dyDescent="0.3">
      <c r="A96" s="70"/>
      <c r="B96" s="70"/>
      <c r="C96" s="70"/>
      <c r="D96" s="70"/>
      <c r="E96" s="70"/>
      <c r="F96" s="70"/>
      <c r="G96" s="70"/>
      <c r="H96" s="70"/>
      <c r="J96" s="123"/>
      <c r="K96" s="123"/>
      <c r="L96" s="123"/>
      <c r="M96" s="123"/>
      <c r="N96" s="123"/>
      <c r="O96" s="123"/>
      <c r="P96" s="123"/>
      <c r="Q96" s="123"/>
      <c r="R96" s="123"/>
      <c r="S96" s="123"/>
      <c r="T96" s="123"/>
      <c r="U96" s="123"/>
      <c r="V96" s="123"/>
      <c r="W96" s="70"/>
      <c r="X96" s="70"/>
      <c r="Y96" s="70"/>
      <c r="Z96" s="70"/>
      <c r="AA96" s="70"/>
      <c r="AB96" s="70"/>
      <c r="AC96" s="70"/>
      <c r="AD96" s="70"/>
      <c r="AE96" s="70"/>
      <c r="AF96" s="70"/>
      <c r="AG96" s="70"/>
      <c r="AH96" s="70"/>
    </row>
    <row r="97" spans="1:34" ht="18.75" x14ac:dyDescent="0.3">
      <c r="A97" s="70"/>
      <c r="B97" s="70"/>
      <c r="C97" s="70"/>
      <c r="D97" s="70"/>
      <c r="E97" s="70"/>
      <c r="F97" s="70"/>
      <c r="G97" s="70"/>
      <c r="H97" s="70"/>
      <c r="J97" s="121"/>
      <c r="K97" s="121"/>
      <c r="L97" s="121"/>
      <c r="M97" s="121"/>
      <c r="N97" s="121"/>
      <c r="O97" s="121"/>
      <c r="P97" s="121"/>
      <c r="Q97" s="121"/>
      <c r="R97" s="121"/>
      <c r="S97" s="121"/>
      <c r="T97" s="121"/>
      <c r="U97" s="121"/>
      <c r="V97" s="121"/>
      <c r="W97" s="70"/>
      <c r="X97" s="70"/>
      <c r="Y97" s="70"/>
      <c r="Z97" s="70"/>
      <c r="AA97" s="70"/>
      <c r="AB97" s="70"/>
      <c r="AC97" s="70"/>
      <c r="AD97" s="70"/>
      <c r="AE97" s="70"/>
      <c r="AF97" s="70"/>
      <c r="AG97" s="70"/>
      <c r="AH97" s="70"/>
    </row>
    <row r="98" spans="1:34" ht="18.75" x14ac:dyDescent="0.3">
      <c r="A98" s="70"/>
      <c r="B98" s="70"/>
      <c r="C98" s="70"/>
      <c r="D98" s="70"/>
      <c r="E98" s="70"/>
      <c r="F98" s="70"/>
      <c r="G98" s="70"/>
      <c r="H98" s="70"/>
      <c r="J98" s="121"/>
      <c r="K98" s="121"/>
      <c r="L98" s="121"/>
      <c r="M98" s="121"/>
      <c r="N98" s="121"/>
      <c r="O98" s="121"/>
      <c r="P98" s="121"/>
      <c r="Q98" s="121"/>
      <c r="R98" s="121"/>
      <c r="S98" s="121"/>
      <c r="T98" s="121"/>
      <c r="U98" s="121"/>
      <c r="V98" s="121"/>
      <c r="W98" s="70"/>
      <c r="X98" s="70"/>
      <c r="Y98" s="70"/>
      <c r="Z98" s="70"/>
      <c r="AA98" s="70"/>
      <c r="AB98" s="70"/>
      <c r="AC98" s="70"/>
      <c r="AD98" s="70"/>
      <c r="AE98" s="70"/>
      <c r="AF98" s="70"/>
      <c r="AG98" s="70"/>
      <c r="AH98" s="70"/>
    </row>
    <row r="99" spans="1:34" ht="18.75" x14ac:dyDescent="0.3">
      <c r="A99" s="70"/>
      <c r="B99" s="70"/>
      <c r="C99" s="70"/>
      <c r="D99" s="70"/>
      <c r="E99" s="70"/>
      <c r="F99" s="70"/>
      <c r="G99" s="70"/>
      <c r="H99" s="70"/>
      <c r="J99" s="121"/>
      <c r="K99" s="121"/>
      <c r="L99" s="121"/>
      <c r="M99" s="121"/>
      <c r="N99" s="121"/>
      <c r="O99" s="121"/>
      <c r="P99" s="121"/>
      <c r="Q99" s="121"/>
      <c r="R99" s="121"/>
      <c r="S99" s="121"/>
      <c r="T99" s="121"/>
      <c r="U99" s="121"/>
      <c r="V99" s="121"/>
      <c r="W99" s="70"/>
      <c r="X99" s="70"/>
      <c r="Y99" s="70"/>
      <c r="Z99" s="70"/>
      <c r="AA99" s="70"/>
      <c r="AB99" s="70"/>
      <c r="AC99" s="70"/>
      <c r="AD99" s="70"/>
      <c r="AE99" s="70"/>
      <c r="AF99" s="70"/>
      <c r="AG99" s="70"/>
      <c r="AH99" s="70"/>
    </row>
    <row r="100" spans="1:34" ht="18.75" x14ac:dyDescent="0.3">
      <c r="A100" s="70"/>
      <c r="B100" s="70"/>
      <c r="C100" s="70"/>
      <c r="D100" s="70"/>
      <c r="E100" s="70"/>
      <c r="F100" s="70"/>
      <c r="G100" s="70"/>
      <c r="H100" s="70"/>
      <c r="J100" s="121"/>
      <c r="K100" s="121"/>
      <c r="L100" s="121"/>
      <c r="M100" s="121"/>
      <c r="N100" s="121"/>
      <c r="O100" s="121"/>
      <c r="P100" s="121"/>
      <c r="Q100" s="121"/>
      <c r="R100" s="121"/>
      <c r="S100" s="121"/>
      <c r="T100" s="121"/>
      <c r="U100" s="121"/>
      <c r="V100" s="121"/>
      <c r="W100" s="70"/>
      <c r="X100" s="70"/>
      <c r="Y100" s="70"/>
      <c r="Z100" s="70"/>
      <c r="AA100" s="70"/>
      <c r="AB100" s="70"/>
      <c r="AC100" s="70"/>
      <c r="AD100" s="70"/>
      <c r="AE100" s="70"/>
      <c r="AF100" s="70"/>
      <c r="AG100" s="70"/>
      <c r="AH100" s="70"/>
    </row>
    <row r="101" spans="1:34" ht="18.75" x14ac:dyDescent="0.3">
      <c r="A101" s="70"/>
      <c r="B101" s="70"/>
      <c r="C101" s="70"/>
      <c r="D101" s="70"/>
      <c r="E101" s="70"/>
      <c r="F101" s="70"/>
      <c r="G101" s="70"/>
      <c r="H101" s="70"/>
      <c r="J101" s="121"/>
      <c r="K101" s="121"/>
      <c r="L101" s="121"/>
      <c r="M101" s="121"/>
      <c r="N101" s="121"/>
      <c r="O101" s="121"/>
      <c r="P101" s="121"/>
      <c r="Q101" s="121"/>
      <c r="R101" s="121"/>
      <c r="S101" s="121"/>
      <c r="T101" s="121"/>
      <c r="U101" s="121"/>
      <c r="V101" s="121"/>
      <c r="W101" s="70"/>
      <c r="X101" s="70"/>
      <c r="Y101" s="70"/>
      <c r="Z101" s="70"/>
      <c r="AA101" s="70"/>
      <c r="AB101" s="70"/>
      <c r="AC101" s="70"/>
      <c r="AD101" s="70"/>
      <c r="AE101" s="70"/>
      <c r="AF101" s="70"/>
      <c r="AG101" s="70"/>
      <c r="AH101" s="70"/>
    </row>
    <row r="102" spans="1:34" ht="18.75" x14ac:dyDescent="0.3">
      <c r="A102" s="70"/>
      <c r="B102" s="70"/>
      <c r="C102" s="70"/>
      <c r="D102" s="70"/>
      <c r="E102" s="70"/>
      <c r="F102" s="70"/>
      <c r="G102" s="70"/>
      <c r="H102" s="70"/>
      <c r="J102" s="121"/>
      <c r="K102" s="121"/>
      <c r="L102" s="121"/>
      <c r="M102" s="121"/>
      <c r="N102" s="121"/>
      <c r="O102" s="121"/>
      <c r="P102" s="121"/>
      <c r="Q102" s="121"/>
      <c r="R102" s="121"/>
      <c r="S102" s="121"/>
      <c r="T102" s="121"/>
      <c r="U102" s="121"/>
      <c r="V102" s="121"/>
      <c r="W102" s="70"/>
      <c r="X102" s="70"/>
      <c r="Y102" s="70"/>
      <c r="Z102" s="70"/>
      <c r="AA102" s="70"/>
      <c r="AB102" s="70"/>
      <c r="AC102" s="70"/>
      <c r="AD102" s="70"/>
      <c r="AE102" s="70"/>
      <c r="AF102" s="70"/>
      <c r="AG102" s="70"/>
      <c r="AH102" s="70"/>
    </row>
    <row r="103" spans="1:34" ht="18.75" x14ac:dyDescent="0.3">
      <c r="A103" s="70"/>
      <c r="B103" s="70"/>
      <c r="C103" s="70"/>
      <c r="D103" s="70"/>
      <c r="E103" s="70"/>
      <c r="F103" s="70"/>
      <c r="G103" s="70"/>
      <c r="H103" s="70"/>
      <c r="J103" s="121"/>
      <c r="K103" s="121"/>
      <c r="L103" s="121"/>
      <c r="M103" s="121"/>
      <c r="N103" s="121"/>
      <c r="O103" s="121"/>
      <c r="P103" s="121"/>
      <c r="Q103" s="121"/>
      <c r="R103" s="121"/>
      <c r="S103" s="121"/>
      <c r="T103" s="121"/>
      <c r="U103" s="121"/>
      <c r="V103" s="121"/>
      <c r="W103" s="70"/>
      <c r="X103" s="70"/>
      <c r="Y103" s="70"/>
      <c r="Z103" s="70"/>
      <c r="AA103" s="70"/>
      <c r="AB103" s="70"/>
      <c r="AC103" s="70"/>
      <c r="AD103" s="70"/>
      <c r="AE103" s="70"/>
      <c r="AF103" s="70"/>
      <c r="AG103" s="70"/>
      <c r="AH103" s="70"/>
    </row>
    <row r="104" spans="1:34" ht="18.75" x14ac:dyDescent="0.3">
      <c r="A104" s="70"/>
      <c r="B104" s="70"/>
      <c r="C104" s="70"/>
      <c r="D104" s="70"/>
      <c r="E104" s="70"/>
      <c r="F104" s="70"/>
      <c r="G104" s="70"/>
      <c r="H104" s="70"/>
      <c r="J104" s="121"/>
      <c r="K104" s="121"/>
      <c r="L104" s="121"/>
      <c r="M104" s="121"/>
      <c r="N104" s="121"/>
      <c r="O104" s="121"/>
      <c r="P104" s="121"/>
      <c r="Q104" s="121"/>
      <c r="R104" s="121"/>
      <c r="S104" s="121"/>
      <c r="T104" s="121"/>
      <c r="U104" s="121"/>
      <c r="V104" s="121"/>
      <c r="W104" s="70"/>
      <c r="X104" s="70"/>
      <c r="Y104" s="70"/>
      <c r="Z104" s="70"/>
      <c r="AA104" s="70"/>
      <c r="AB104" s="70"/>
      <c r="AC104" s="70"/>
      <c r="AD104" s="70"/>
      <c r="AE104" s="70"/>
      <c r="AF104" s="70"/>
      <c r="AG104" s="70"/>
      <c r="AH104" s="70"/>
    </row>
    <row r="105" spans="1:34" ht="18.75" x14ac:dyDescent="0.3">
      <c r="A105" s="70"/>
      <c r="B105" s="70"/>
      <c r="C105" s="70"/>
      <c r="D105" s="70"/>
      <c r="E105" s="70"/>
      <c r="F105" s="70"/>
      <c r="G105" s="70"/>
      <c r="H105" s="70"/>
      <c r="J105" s="121"/>
      <c r="K105" s="121"/>
      <c r="L105" s="121"/>
      <c r="M105" s="121"/>
      <c r="N105" s="121"/>
      <c r="O105" s="121"/>
      <c r="P105" s="121"/>
      <c r="Q105" s="121"/>
      <c r="R105" s="121"/>
      <c r="S105" s="121"/>
      <c r="T105" s="121"/>
      <c r="U105" s="121"/>
      <c r="V105" s="121"/>
      <c r="W105" s="70"/>
      <c r="X105" s="70"/>
      <c r="Y105" s="70"/>
      <c r="Z105" s="70"/>
      <c r="AA105" s="70"/>
      <c r="AB105" s="70"/>
      <c r="AC105" s="70"/>
      <c r="AD105" s="70"/>
      <c r="AE105" s="70"/>
      <c r="AF105" s="70"/>
      <c r="AG105" s="70"/>
      <c r="AH105" s="70"/>
    </row>
    <row r="106" spans="1:34" ht="18.75" x14ac:dyDescent="0.3">
      <c r="A106" s="70"/>
      <c r="B106" s="70"/>
      <c r="C106" s="70"/>
      <c r="D106" s="70"/>
      <c r="E106" s="70"/>
      <c r="F106" s="70"/>
      <c r="G106" s="70"/>
      <c r="H106" s="70"/>
      <c r="J106" s="121"/>
      <c r="K106" s="121"/>
      <c r="L106" s="121"/>
      <c r="M106" s="121"/>
      <c r="N106" s="121"/>
      <c r="O106" s="121"/>
      <c r="P106" s="121"/>
      <c r="Q106" s="121"/>
      <c r="R106" s="121"/>
      <c r="S106" s="121"/>
      <c r="T106" s="121"/>
      <c r="U106" s="121"/>
      <c r="V106" s="121"/>
      <c r="W106" s="70"/>
      <c r="X106" s="70"/>
      <c r="Y106" s="70"/>
      <c r="Z106" s="70"/>
      <c r="AA106" s="70"/>
      <c r="AB106" s="70"/>
      <c r="AC106" s="70"/>
      <c r="AD106" s="70"/>
      <c r="AE106" s="70"/>
      <c r="AF106" s="70"/>
      <c r="AG106" s="70"/>
      <c r="AH106" s="70"/>
    </row>
    <row r="107" spans="1:34" ht="18.75" x14ac:dyDescent="0.3">
      <c r="A107" s="70"/>
      <c r="B107" s="70"/>
      <c r="C107" s="70"/>
      <c r="D107" s="70"/>
      <c r="E107" s="70"/>
      <c r="F107" s="70"/>
      <c r="G107" s="70"/>
      <c r="H107" s="70"/>
      <c r="J107" s="121"/>
      <c r="K107" s="121"/>
      <c r="L107" s="121"/>
      <c r="M107" s="121"/>
      <c r="N107" s="121"/>
      <c r="O107" s="121"/>
      <c r="P107" s="121"/>
      <c r="Q107" s="121"/>
      <c r="R107" s="121"/>
      <c r="S107" s="121"/>
      <c r="T107" s="121"/>
      <c r="U107" s="121"/>
      <c r="V107" s="121"/>
      <c r="W107" s="70"/>
      <c r="X107" s="70"/>
      <c r="Y107" s="70"/>
      <c r="Z107" s="70"/>
      <c r="AA107" s="70"/>
      <c r="AB107" s="70"/>
      <c r="AC107" s="70"/>
      <c r="AD107" s="70"/>
      <c r="AE107" s="70"/>
      <c r="AF107" s="70"/>
      <c r="AG107" s="70"/>
      <c r="AH107" s="70"/>
    </row>
    <row r="108" spans="1:34" ht="18.75" x14ac:dyDescent="0.3">
      <c r="A108" s="70"/>
      <c r="B108" s="70"/>
      <c r="C108" s="70"/>
      <c r="D108" s="70"/>
      <c r="E108" s="70"/>
      <c r="F108" s="70"/>
      <c r="G108" s="70"/>
      <c r="H108" s="70"/>
      <c r="J108" s="121"/>
      <c r="K108" s="121"/>
      <c r="L108" s="121"/>
      <c r="M108" s="121"/>
      <c r="N108" s="121"/>
      <c r="O108" s="121"/>
      <c r="P108" s="121"/>
      <c r="Q108" s="121"/>
      <c r="R108" s="121"/>
      <c r="S108" s="121"/>
      <c r="T108" s="121"/>
      <c r="U108" s="121"/>
      <c r="V108" s="121"/>
      <c r="W108" s="70"/>
      <c r="X108" s="70"/>
      <c r="Y108" s="70"/>
      <c r="Z108" s="70"/>
      <c r="AA108" s="70"/>
      <c r="AB108" s="70"/>
      <c r="AC108" s="70"/>
      <c r="AD108" s="70"/>
      <c r="AE108" s="70"/>
      <c r="AF108" s="70"/>
      <c r="AG108" s="70"/>
      <c r="AH108" s="70"/>
    </row>
    <row r="109" spans="1:34" ht="18.75" x14ac:dyDescent="0.3">
      <c r="A109" s="70"/>
      <c r="B109" s="70"/>
      <c r="C109" s="70"/>
      <c r="D109" s="70"/>
      <c r="E109" s="70"/>
      <c r="F109" s="70"/>
      <c r="G109" s="70"/>
      <c r="H109" s="70"/>
      <c r="J109" s="121"/>
      <c r="K109" s="121"/>
      <c r="L109" s="121"/>
      <c r="M109" s="121"/>
      <c r="N109" s="121"/>
      <c r="O109" s="121"/>
      <c r="P109" s="121"/>
      <c r="Q109" s="121"/>
      <c r="R109" s="121"/>
      <c r="S109" s="121"/>
      <c r="T109" s="121"/>
      <c r="U109" s="121"/>
      <c r="V109" s="121"/>
      <c r="W109" s="70"/>
      <c r="X109" s="70"/>
      <c r="Y109" s="70"/>
      <c r="Z109" s="70"/>
      <c r="AA109" s="70"/>
      <c r="AB109" s="70"/>
      <c r="AC109" s="70"/>
      <c r="AD109" s="70"/>
      <c r="AE109" s="70"/>
      <c r="AF109" s="70"/>
      <c r="AG109" s="70"/>
      <c r="AH109" s="70"/>
    </row>
    <row r="110" spans="1:34" ht="18.75" x14ac:dyDescent="0.3">
      <c r="A110" s="70"/>
      <c r="B110" s="70"/>
      <c r="C110" s="70"/>
      <c r="D110" s="70"/>
      <c r="E110" s="70"/>
      <c r="F110" s="70"/>
      <c r="G110" s="70"/>
      <c r="H110" s="70"/>
      <c r="J110" s="121"/>
      <c r="K110" s="121"/>
      <c r="L110" s="121"/>
      <c r="M110" s="121"/>
      <c r="N110" s="121"/>
      <c r="O110" s="121"/>
      <c r="P110" s="121"/>
      <c r="Q110" s="121"/>
      <c r="R110" s="121"/>
      <c r="S110" s="121"/>
      <c r="T110" s="121"/>
      <c r="U110" s="121"/>
      <c r="V110" s="121"/>
      <c r="W110" s="70"/>
      <c r="X110" s="70"/>
      <c r="Y110" s="70"/>
      <c r="Z110" s="70"/>
      <c r="AA110" s="70"/>
      <c r="AB110" s="70"/>
      <c r="AC110" s="70"/>
      <c r="AD110" s="70"/>
      <c r="AE110" s="70"/>
      <c r="AF110" s="70"/>
      <c r="AG110" s="70"/>
      <c r="AH110" s="70"/>
    </row>
    <row r="111" spans="1:34" ht="18.75" x14ac:dyDescent="0.3">
      <c r="A111" s="70"/>
      <c r="B111" s="70"/>
      <c r="C111" s="70"/>
      <c r="D111" s="70"/>
      <c r="E111" s="70"/>
      <c r="F111" s="70"/>
      <c r="G111" s="70"/>
      <c r="H111" s="70"/>
      <c r="J111" s="121"/>
      <c r="K111" s="121"/>
      <c r="L111" s="121"/>
      <c r="M111" s="121"/>
      <c r="N111" s="121"/>
      <c r="O111" s="121"/>
      <c r="P111" s="121"/>
      <c r="Q111" s="121"/>
      <c r="R111" s="121"/>
      <c r="S111" s="121"/>
      <c r="T111" s="121"/>
      <c r="U111" s="121"/>
      <c r="V111" s="121"/>
      <c r="W111" s="70"/>
      <c r="X111" s="70"/>
      <c r="Y111" s="70"/>
      <c r="Z111" s="70"/>
      <c r="AA111" s="70"/>
      <c r="AB111" s="70"/>
      <c r="AC111" s="70"/>
      <c r="AD111" s="70"/>
      <c r="AE111" s="70"/>
      <c r="AF111" s="70"/>
      <c r="AG111" s="70"/>
      <c r="AH111" s="70"/>
    </row>
    <row r="112" spans="1:34" ht="18.75" x14ac:dyDescent="0.3">
      <c r="A112" s="70"/>
      <c r="B112" s="70"/>
      <c r="C112" s="70"/>
      <c r="D112" s="70"/>
      <c r="E112" s="70"/>
      <c r="F112" s="70"/>
      <c r="G112" s="70"/>
      <c r="H112" s="70"/>
      <c r="J112" s="121"/>
      <c r="K112" s="121"/>
      <c r="L112" s="121"/>
      <c r="M112" s="121"/>
      <c r="N112" s="121"/>
      <c r="O112" s="121"/>
      <c r="P112" s="121"/>
      <c r="Q112" s="121"/>
      <c r="R112" s="121"/>
      <c r="S112" s="121"/>
      <c r="T112" s="121"/>
      <c r="U112" s="121"/>
      <c r="V112" s="121"/>
      <c r="W112" s="70"/>
      <c r="X112" s="70"/>
      <c r="Y112" s="70"/>
      <c r="Z112" s="70"/>
      <c r="AA112" s="70"/>
      <c r="AB112" s="70"/>
      <c r="AC112" s="70"/>
      <c r="AD112" s="70"/>
      <c r="AE112" s="70"/>
      <c r="AF112" s="70"/>
      <c r="AG112" s="70"/>
      <c r="AH112" s="70"/>
    </row>
    <row r="113" spans="1:34" ht="18.75" x14ac:dyDescent="0.3">
      <c r="A113" s="70"/>
      <c r="B113" s="70"/>
      <c r="C113" s="70"/>
      <c r="D113" s="70"/>
      <c r="E113" s="70"/>
      <c r="F113" s="70"/>
      <c r="G113" s="70"/>
      <c r="H113" s="70"/>
      <c r="J113" s="121"/>
      <c r="K113" s="121"/>
      <c r="L113" s="121"/>
      <c r="M113" s="121"/>
      <c r="N113" s="121"/>
      <c r="O113" s="121"/>
      <c r="P113" s="121"/>
      <c r="Q113" s="121"/>
      <c r="R113" s="121"/>
      <c r="S113" s="121"/>
      <c r="T113" s="121"/>
      <c r="U113" s="121"/>
      <c r="V113" s="121"/>
      <c r="W113" s="70"/>
      <c r="X113" s="70"/>
      <c r="Y113" s="70"/>
      <c r="Z113" s="70"/>
      <c r="AA113" s="70"/>
      <c r="AB113" s="70"/>
      <c r="AC113" s="70"/>
      <c r="AD113" s="70"/>
      <c r="AE113" s="70"/>
      <c r="AF113" s="70"/>
      <c r="AG113" s="70"/>
      <c r="AH113" s="70"/>
    </row>
    <row r="114" spans="1:34" ht="18.75" x14ac:dyDescent="0.3">
      <c r="A114" s="70"/>
      <c r="B114" s="70"/>
      <c r="C114" s="70"/>
      <c r="D114" s="70"/>
      <c r="E114" s="70"/>
      <c r="F114" s="70"/>
      <c r="G114" s="70"/>
      <c r="H114" s="70"/>
      <c r="J114" s="121"/>
      <c r="K114" s="121"/>
      <c r="L114" s="121"/>
      <c r="M114" s="121"/>
      <c r="N114" s="121"/>
      <c r="O114" s="121"/>
      <c r="P114" s="121"/>
      <c r="Q114" s="121"/>
      <c r="R114" s="121"/>
      <c r="S114" s="121"/>
      <c r="T114" s="121"/>
      <c r="U114" s="121"/>
      <c r="V114" s="121"/>
      <c r="W114" s="70"/>
      <c r="X114" s="70"/>
      <c r="Y114" s="70"/>
      <c r="Z114" s="70"/>
      <c r="AA114" s="70"/>
      <c r="AB114" s="70"/>
      <c r="AC114" s="70"/>
      <c r="AD114" s="70"/>
      <c r="AE114" s="70"/>
      <c r="AF114" s="70"/>
      <c r="AG114" s="70"/>
      <c r="AH114" s="70"/>
    </row>
    <row r="115" spans="1:34" ht="18.75" x14ac:dyDescent="0.3">
      <c r="A115" s="70"/>
      <c r="B115" s="70"/>
      <c r="C115" s="70"/>
      <c r="D115" s="70"/>
      <c r="E115" s="70"/>
      <c r="F115" s="70"/>
      <c r="G115" s="70"/>
      <c r="H115" s="70"/>
      <c r="J115" s="121"/>
      <c r="K115" s="121"/>
      <c r="L115" s="121"/>
      <c r="M115" s="121"/>
      <c r="N115" s="121"/>
      <c r="O115" s="121"/>
      <c r="P115" s="121"/>
      <c r="Q115" s="121"/>
      <c r="R115" s="121"/>
      <c r="S115" s="121"/>
      <c r="T115" s="121"/>
      <c r="U115" s="121"/>
      <c r="V115" s="121"/>
      <c r="W115" s="70"/>
      <c r="X115" s="70"/>
      <c r="Y115" s="70"/>
      <c r="Z115" s="70"/>
      <c r="AA115" s="70"/>
      <c r="AB115" s="70"/>
      <c r="AC115" s="70"/>
      <c r="AD115" s="70"/>
      <c r="AE115" s="70"/>
      <c r="AF115" s="70"/>
      <c r="AG115" s="70"/>
      <c r="AH115" s="70"/>
    </row>
    <row r="116" spans="1:34" ht="18.75" x14ac:dyDescent="0.3">
      <c r="A116" s="70"/>
      <c r="B116" s="70"/>
      <c r="C116" s="70"/>
      <c r="D116" s="70"/>
      <c r="E116" s="70"/>
      <c r="F116" s="70"/>
      <c r="G116" s="70"/>
      <c r="H116" s="70"/>
      <c r="J116" s="121"/>
      <c r="K116" s="121"/>
      <c r="L116" s="121"/>
      <c r="M116" s="121"/>
      <c r="N116" s="121"/>
      <c r="O116" s="121"/>
      <c r="P116" s="121"/>
      <c r="Q116" s="121"/>
      <c r="R116" s="121"/>
      <c r="S116" s="121"/>
      <c r="T116" s="121"/>
      <c r="U116" s="121"/>
      <c r="V116" s="121"/>
      <c r="W116" s="70"/>
      <c r="X116" s="70"/>
      <c r="Y116" s="70"/>
      <c r="Z116" s="70"/>
      <c r="AA116" s="70"/>
      <c r="AB116" s="70"/>
      <c r="AC116" s="70"/>
      <c r="AD116" s="70"/>
      <c r="AE116" s="70"/>
      <c r="AF116" s="70"/>
      <c r="AG116" s="70"/>
      <c r="AH116" s="70"/>
    </row>
    <row r="117" spans="1:34" ht="18.75" x14ac:dyDescent="0.3">
      <c r="A117" s="70"/>
      <c r="B117" s="70"/>
      <c r="C117" s="70"/>
      <c r="D117" s="70"/>
      <c r="E117" s="70"/>
      <c r="F117" s="70"/>
      <c r="G117" s="70"/>
      <c r="H117" s="70"/>
      <c r="J117" s="121"/>
      <c r="K117" s="121"/>
      <c r="L117" s="121"/>
      <c r="M117" s="121"/>
      <c r="N117" s="121"/>
      <c r="O117" s="121"/>
      <c r="P117" s="121"/>
      <c r="Q117" s="121"/>
      <c r="R117" s="121"/>
      <c r="S117" s="121"/>
      <c r="T117" s="121"/>
      <c r="U117" s="121"/>
      <c r="V117" s="121"/>
      <c r="W117" s="70"/>
      <c r="X117" s="70"/>
      <c r="Y117" s="70"/>
      <c r="Z117" s="70"/>
      <c r="AA117" s="70"/>
      <c r="AB117" s="70"/>
      <c r="AC117" s="70"/>
      <c r="AD117" s="70"/>
      <c r="AE117" s="70"/>
      <c r="AF117" s="70"/>
      <c r="AG117" s="70"/>
      <c r="AH117" s="70"/>
    </row>
    <row r="118" spans="1:34" ht="18.75" x14ac:dyDescent="0.3">
      <c r="A118" s="70"/>
      <c r="B118" s="70"/>
      <c r="C118" s="70"/>
      <c r="D118" s="70"/>
      <c r="E118" s="70"/>
      <c r="F118" s="70"/>
      <c r="G118" s="70"/>
      <c r="H118" s="70"/>
      <c r="J118" s="121"/>
      <c r="K118" s="121"/>
      <c r="L118" s="121"/>
      <c r="M118" s="121"/>
      <c r="N118" s="121"/>
      <c r="O118" s="121"/>
      <c r="P118" s="121"/>
      <c r="Q118" s="121"/>
      <c r="R118" s="121"/>
      <c r="S118" s="121"/>
      <c r="T118" s="121"/>
      <c r="U118" s="121"/>
      <c r="V118" s="121"/>
      <c r="W118" s="70"/>
      <c r="X118" s="70"/>
      <c r="Y118" s="70"/>
      <c r="Z118" s="70"/>
      <c r="AA118" s="70"/>
      <c r="AB118" s="70"/>
      <c r="AC118" s="70"/>
      <c r="AD118" s="70"/>
      <c r="AE118" s="70"/>
      <c r="AF118" s="70"/>
      <c r="AG118" s="70"/>
      <c r="AH118" s="70"/>
    </row>
    <row r="119" spans="1:34" ht="18.75" x14ac:dyDescent="0.3">
      <c r="A119" s="70"/>
      <c r="B119" s="70"/>
      <c r="C119" s="70"/>
      <c r="D119" s="70"/>
      <c r="E119" s="70"/>
      <c r="F119" s="70"/>
      <c r="G119" s="70"/>
      <c r="H119" s="70"/>
      <c r="J119" s="121"/>
      <c r="K119" s="121"/>
      <c r="L119" s="121"/>
      <c r="M119" s="121"/>
      <c r="N119" s="121"/>
      <c r="O119" s="121"/>
      <c r="P119" s="121"/>
      <c r="Q119" s="121"/>
      <c r="R119" s="121"/>
      <c r="S119" s="121"/>
      <c r="T119" s="121"/>
      <c r="U119" s="121"/>
      <c r="V119" s="121"/>
      <c r="W119" s="70"/>
      <c r="X119" s="70"/>
      <c r="Y119" s="70"/>
      <c r="Z119" s="70"/>
      <c r="AA119" s="70"/>
      <c r="AB119" s="70"/>
      <c r="AC119" s="70"/>
      <c r="AD119" s="70"/>
      <c r="AE119" s="70"/>
      <c r="AF119" s="70"/>
      <c r="AG119" s="70"/>
      <c r="AH119" s="70"/>
    </row>
    <row r="120" spans="1:34" ht="18.75" x14ac:dyDescent="0.3">
      <c r="A120" s="70"/>
      <c r="B120" s="70"/>
      <c r="C120" s="70"/>
      <c r="D120" s="70"/>
      <c r="E120" s="70"/>
      <c r="F120" s="70"/>
      <c r="G120" s="70"/>
      <c r="H120" s="70"/>
      <c r="J120" s="121"/>
      <c r="K120" s="121"/>
      <c r="L120" s="121"/>
      <c r="M120" s="121"/>
      <c r="N120" s="121"/>
      <c r="O120" s="121"/>
      <c r="P120" s="121"/>
      <c r="Q120" s="121"/>
      <c r="R120" s="121"/>
      <c r="S120" s="121"/>
      <c r="T120" s="121"/>
      <c r="U120" s="121"/>
      <c r="V120" s="121"/>
      <c r="W120" s="70"/>
      <c r="X120" s="70"/>
      <c r="Y120" s="70"/>
      <c r="Z120" s="70"/>
      <c r="AA120" s="70"/>
      <c r="AB120" s="70"/>
      <c r="AC120" s="70"/>
      <c r="AD120" s="70"/>
      <c r="AE120" s="70"/>
      <c r="AF120" s="70"/>
      <c r="AG120" s="70"/>
      <c r="AH120" s="70"/>
    </row>
    <row r="121" spans="1:34" ht="18.75" x14ac:dyDescent="0.3">
      <c r="A121" s="70"/>
      <c r="B121" s="70"/>
      <c r="C121" s="70"/>
      <c r="D121" s="70"/>
      <c r="E121" s="70"/>
      <c r="F121" s="70"/>
      <c r="G121" s="70"/>
      <c r="H121" s="70"/>
      <c r="J121" s="121"/>
      <c r="K121" s="121"/>
      <c r="L121" s="121"/>
      <c r="M121" s="121"/>
      <c r="N121" s="121"/>
      <c r="O121" s="121"/>
      <c r="P121" s="121"/>
      <c r="Q121" s="121"/>
      <c r="R121" s="121"/>
      <c r="S121" s="121"/>
      <c r="T121" s="121"/>
      <c r="U121" s="121"/>
      <c r="V121" s="121"/>
      <c r="W121" s="70"/>
      <c r="X121" s="70"/>
      <c r="Y121" s="70"/>
      <c r="Z121" s="70"/>
      <c r="AA121" s="70"/>
      <c r="AB121" s="70"/>
      <c r="AC121" s="70"/>
      <c r="AD121" s="70"/>
      <c r="AE121" s="70"/>
      <c r="AF121" s="70"/>
      <c r="AG121" s="70"/>
      <c r="AH121" s="70"/>
    </row>
    <row r="122" spans="1:34" ht="18.75" x14ac:dyDescent="0.3">
      <c r="A122" s="70"/>
      <c r="B122" s="70"/>
      <c r="C122" s="70"/>
      <c r="D122" s="70"/>
      <c r="E122" s="70"/>
      <c r="F122" s="70"/>
      <c r="G122" s="70"/>
      <c r="H122" s="70"/>
      <c r="J122" s="121"/>
      <c r="K122" s="121"/>
      <c r="L122" s="121"/>
      <c r="M122" s="121"/>
      <c r="N122" s="121"/>
      <c r="O122" s="121"/>
      <c r="P122" s="121"/>
      <c r="Q122" s="121"/>
      <c r="R122" s="121"/>
      <c r="S122" s="121"/>
      <c r="T122" s="121"/>
      <c r="U122" s="121"/>
      <c r="V122" s="121"/>
      <c r="W122" s="70"/>
      <c r="X122" s="70"/>
      <c r="Y122" s="70"/>
      <c r="Z122" s="70"/>
      <c r="AA122" s="70"/>
      <c r="AB122" s="70"/>
      <c r="AC122" s="70"/>
      <c r="AD122" s="70"/>
      <c r="AE122" s="70"/>
      <c r="AF122" s="70"/>
      <c r="AG122" s="70"/>
      <c r="AH122" s="70"/>
    </row>
    <row r="123" spans="1:34" ht="18.75" x14ac:dyDescent="0.3">
      <c r="A123" s="70"/>
      <c r="B123" s="70"/>
      <c r="C123" s="70"/>
      <c r="D123" s="70"/>
      <c r="E123" s="70"/>
      <c r="F123" s="70"/>
      <c r="G123" s="70"/>
      <c r="H123" s="70"/>
      <c r="J123" s="121"/>
      <c r="K123" s="121"/>
      <c r="L123" s="121"/>
      <c r="M123" s="121"/>
      <c r="N123" s="121"/>
      <c r="O123" s="121"/>
      <c r="P123" s="121"/>
      <c r="Q123" s="121"/>
      <c r="R123" s="121"/>
      <c r="S123" s="121"/>
      <c r="T123" s="121"/>
      <c r="U123" s="121"/>
      <c r="V123" s="121"/>
      <c r="W123" s="70"/>
      <c r="X123" s="70"/>
      <c r="Y123" s="70"/>
      <c r="Z123" s="70"/>
      <c r="AA123" s="70"/>
      <c r="AB123" s="70"/>
      <c r="AC123" s="70"/>
      <c r="AD123" s="70"/>
      <c r="AE123" s="70"/>
      <c r="AF123" s="70"/>
      <c r="AG123" s="70"/>
      <c r="AH123" s="70"/>
    </row>
    <row r="124" spans="1:34" ht="18.75" x14ac:dyDescent="0.3">
      <c r="A124" s="70"/>
      <c r="B124" s="70"/>
      <c r="C124" s="70"/>
      <c r="D124" s="70"/>
      <c r="E124" s="70"/>
      <c r="F124" s="70"/>
      <c r="G124" s="70"/>
      <c r="H124" s="70"/>
      <c r="J124" s="121"/>
      <c r="K124" s="121"/>
      <c r="L124" s="121"/>
      <c r="M124" s="121"/>
      <c r="N124" s="121"/>
      <c r="O124" s="121"/>
      <c r="P124" s="121"/>
      <c r="Q124" s="121"/>
      <c r="R124" s="121"/>
      <c r="S124" s="121"/>
      <c r="T124" s="121"/>
      <c r="U124" s="121"/>
      <c r="V124" s="121"/>
      <c r="W124" s="70"/>
      <c r="X124" s="70"/>
      <c r="Y124" s="70"/>
      <c r="Z124" s="70"/>
      <c r="AA124" s="70"/>
      <c r="AB124" s="70"/>
      <c r="AC124" s="70"/>
      <c r="AD124" s="70"/>
      <c r="AE124" s="70"/>
      <c r="AF124" s="70"/>
      <c r="AG124" s="70"/>
      <c r="AH124" s="70"/>
    </row>
    <row r="125" spans="1:34" x14ac:dyDescent="0.25">
      <c r="A125" s="70"/>
      <c r="B125" s="70"/>
      <c r="C125" s="70"/>
      <c r="D125" s="70"/>
      <c r="E125" s="70"/>
      <c r="F125" s="70"/>
      <c r="G125" s="70"/>
      <c r="H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row>
    <row r="126" spans="1:34" x14ac:dyDescent="0.25">
      <c r="A126" s="70"/>
      <c r="B126" s="70"/>
      <c r="C126" s="70"/>
      <c r="D126" s="70"/>
      <c r="E126" s="70"/>
      <c r="F126" s="70"/>
      <c r="G126" s="70"/>
      <c r="H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row>
    <row r="127" spans="1:34" x14ac:dyDescent="0.25">
      <c r="A127" s="70"/>
      <c r="B127" s="70"/>
      <c r="C127" s="70"/>
      <c r="D127" s="70"/>
      <c r="E127" s="70"/>
      <c r="F127" s="70"/>
      <c r="G127" s="70"/>
      <c r="H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row>
    <row r="128" spans="1:34" x14ac:dyDescent="0.25">
      <c r="A128" s="70"/>
      <c r="B128" s="70"/>
      <c r="C128" s="70"/>
      <c r="D128" s="70"/>
      <c r="E128" s="70"/>
      <c r="F128" s="70"/>
      <c r="G128" s="70"/>
      <c r="H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row>
    <row r="129" spans="1:34" x14ac:dyDescent="0.25">
      <c r="A129" s="70"/>
      <c r="B129" s="70"/>
      <c r="C129" s="70"/>
      <c r="D129" s="70"/>
      <c r="E129" s="70"/>
      <c r="F129" s="70"/>
      <c r="G129" s="70"/>
      <c r="H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row>
    <row r="130" spans="1:34" x14ac:dyDescent="0.25">
      <c r="A130" s="70"/>
      <c r="B130" s="70"/>
      <c r="C130" s="70"/>
      <c r="D130" s="70"/>
      <c r="E130" s="70"/>
      <c r="F130" s="70"/>
      <c r="G130" s="70"/>
      <c r="H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row>
    <row r="131" spans="1:34" x14ac:dyDescent="0.25">
      <c r="A131" s="70"/>
      <c r="B131" s="70"/>
      <c r="C131" s="70"/>
      <c r="D131" s="70"/>
      <c r="E131" s="70"/>
      <c r="F131" s="70"/>
      <c r="G131" s="70"/>
      <c r="H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row>
    <row r="132" spans="1:34" x14ac:dyDescent="0.25">
      <c r="A132" s="70"/>
      <c r="B132" s="70"/>
      <c r="C132" s="70"/>
      <c r="D132" s="70"/>
      <c r="E132" s="70"/>
      <c r="F132" s="70"/>
      <c r="G132" s="70"/>
      <c r="H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row>
    <row r="133" spans="1:34" x14ac:dyDescent="0.25">
      <c r="A133" s="70"/>
      <c r="B133" s="70"/>
      <c r="C133" s="70"/>
      <c r="D133" s="70"/>
      <c r="E133" s="70"/>
      <c r="F133" s="70"/>
      <c r="G133" s="70"/>
      <c r="H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row>
    <row r="134" spans="1:34" x14ac:dyDescent="0.25">
      <c r="A134" s="70"/>
      <c r="B134" s="70"/>
      <c r="C134" s="70"/>
      <c r="D134" s="70"/>
      <c r="E134" s="70"/>
      <c r="F134" s="70"/>
      <c r="G134" s="70"/>
      <c r="H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row>
    <row r="135" spans="1:34" x14ac:dyDescent="0.25">
      <c r="A135" s="70"/>
      <c r="B135" s="70"/>
      <c r="C135" s="70"/>
      <c r="D135" s="70"/>
      <c r="E135" s="70"/>
      <c r="F135" s="70"/>
      <c r="G135" s="70"/>
      <c r="H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row>
    <row r="136" spans="1:34" x14ac:dyDescent="0.25">
      <c r="A136" s="70"/>
      <c r="B136" s="70"/>
      <c r="C136" s="70"/>
      <c r="D136" s="70"/>
      <c r="E136" s="70"/>
      <c r="F136" s="70"/>
      <c r="G136" s="70"/>
      <c r="H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row>
    <row r="137" spans="1:34" x14ac:dyDescent="0.25">
      <c r="A137" s="70"/>
      <c r="B137" s="70"/>
      <c r="C137" s="70"/>
      <c r="D137" s="70"/>
      <c r="E137" s="70"/>
      <c r="F137" s="70"/>
      <c r="G137" s="70"/>
      <c r="H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row>
    <row r="138" spans="1:34" x14ac:dyDescent="0.25">
      <c r="A138" s="70"/>
      <c r="B138" s="70"/>
      <c r="C138" s="70"/>
      <c r="D138" s="70"/>
      <c r="E138" s="70"/>
      <c r="F138" s="70"/>
      <c r="G138" s="70"/>
      <c r="H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row>
    <row r="139" spans="1:34" x14ac:dyDescent="0.25">
      <c r="A139" s="70"/>
      <c r="B139" s="70"/>
      <c r="C139" s="70"/>
      <c r="D139" s="70"/>
      <c r="E139" s="70"/>
      <c r="F139" s="70"/>
      <c r="G139" s="70"/>
      <c r="H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row>
    <row r="140" spans="1:34" x14ac:dyDescent="0.25">
      <c r="A140" s="70"/>
      <c r="B140" s="70"/>
      <c r="C140" s="70"/>
      <c r="D140" s="70"/>
      <c r="E140" s="70"/>
      <c r="F140" s="70"/>
      <c r="G140" s="70"/>
      <c r="H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row>
    <row r="141" spans="1:34" x14ac:dyDescent="0.25">
      <c r="A141" s="70"/>
      <c r="B141" s="70"/>
      <c r="C141" s="70"/>
      <c r="D141" s="70"/>
      <c r="E141" s="70"/>
      <c r="F141" s="70"/>
      <c r="G141" s="70"/>
      <c r="H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row>
    <row r="142" spans="1:34" x14ac:dyDescent="0.25">
      <c r="A142" s="70"/>
      <c r="B142" s="70"/>
      <c r="C142" s="70"/>
      <c r="D142" s="70"/>
      <c r="E142" s="70"/>
      <c r="F142" s="70"/>
      <c r="G142" s="70"/>
      <c r="H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row>
    <row r="143" spans="1:34" x14ac:dyDescent="0.25">
      <c r="A143" s="70"/>
      <c r="B143" s="70"/>
      <c r="C143" s="70"/>
      <c r="D143" s="70"/>
      <c r="E143" s="70"/>
      <c r="F143" s="70"/>
      <c r="G143" s="70"/>
      <c r="H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row>
    <row r="144" spans="1:34" x14ac:dyDescent="0.25">
      <c r="A144" s="70"/>
      <c r="B144" s="70"/>
      <c r="C144" s="70"/>
      <c r="D144" s="70"/>
      <c r="E144" s="70"/>
      <c r="F144" s="70"/>
      <c r="G144" s="70"/>
      <c r="H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row>
    <row r="145" spans="1:34" x14ac:dyDescent="0.25">
      <c r="A145" s="70"/>
      <c r="B145" s="70"/>
      <c r="C145" s="70"/>
      <c r="D145" s="70"/>
      <c r="E145" s="70"/>
      <c r="F145" s="70"/>
      <c r="G145" s="70"/>
      <c r="H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row>
    <row r="146" spans="1:34" x14ac:dyDescent="0.25">
      <c r="A146" s="70"/>
      <c r="B146" s="70"/>
      <c r="C146" s="70"/>
      <c r="D146" s="70"/>
      <c r="E146" s="70"/>
      <c r="F146" s="70"/>
      <c r="G146" s="70"/>
      <c r="H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row>
    <row r="147" spans="1:34" x14ac:dyDescent="0.25">
      <c r="A147" s="70"/>
      <c r="B147" s="70"/>
      <c r="C147" s="70"/>
      <c r="D147" s="70"/>
      <c r="E147" s="70"/>
      <c r="F147" s="70"/>
      <c r="G147" s="70"/>
      <c r="H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row>
    <row r="148" spans="1:34" x14ac:dyDescent="0.25">
      <c r="A148" s="70"/>
      <c r="B148" s="70"/>
      <c r="C148" s="70"/>
      <c r="D148" s="70"/>
      <c r="E148" s="70"/>
      <c r="F148" s="70"/>
      <c r="G148" s="70"/>
      <c r="H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row>
    <row r="149" spans="1:34" x14ac:dyDescent="0.25">
      <c r="A149" s="70"/>
      <c r="B149" s="70"/>
      <c r="C149" s="70"/>
      <c r="D149" s="70"/>
      <c r="E149" s="70"/>
      <c r="F149" s="70"/>
      <c r="G149" s="70"/>
      <c r="H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row>
    <row r="150" spans="1:34" x14ac:dyDescent="0.25">
      <c r="A150" s="70"/>
      <c r="B150" s="70"/>
      <c r="C150" s="70"/>
      <c r="D150" s="70"/>
      <c r="E150" s="70"/>
      <c r="F150" s="70"/>
      <c r="G150" s="70"/>
      <c r="H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row>
    <row r="151" spans="1:34" x14ac:dyDescent="0.25">
      <c r="A151" s="70"/>
      <c r="B151" s="70"/>
      <c r="C151" s="70"/>
      <c r="D151" s="70"/>
      <c r="E151" s="70"/>
      <c r="F151" s="70"/>
      <c r="G151" s="70"/>
      <c r="H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row>
    <row r="152" spans="1:34" x14ac:dyDescent="0.25">
      <c r="A152" s="70"/>
      <c r="B152" s="70"/>
      <c r="C152" s="70"/>
      <c r="D152" s="70"/>
      <c r="E152" s="70"/>
      <c r="F152" s="70"/>
      <c r="G152" s="70"/>
      <c r="H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row>
    <row r="153" spans="1:34" x14ac:dyDescent="0.25">
      <c r="A153" s="70"/>
      <c r="B153" s="70"/>
      <c r="C153" s="70"/>
      <c r="D153" s="70"/>
      <c r="E153" s="70"/>
      <c r="F153" s="70"/>
      <c r="G153" s="70"/>
      <c r="H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row>
    <row r="154" spans="1:34" x14ac:dyDescent="0.25">
      <c r="A154" s="70"/>
      <c r="B154" s="70"/>
      <c r="C154" s="70"/>
      <c r="D154" s="70"/>
      <c r="E154" s="70"/>
      <c r="F154" s="70"/>
      <c r="G154" s="70"/>
      <c r="H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row>
    <row r="155" spans="1:34" x14ac:dyDescent="0.25">
      <c r="A155" s="70"/>
      <c r="B155" s="70"/>
      <c r="C155" s="70"/>
      <c r="D155" s="70"/>
      <c r="E155" s="70"/>
      <c r="F155" s="70"/>
      <c r="G155" s="70"/>
      <c r="H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row>
    <row r="156" spans="1:34" x14ac:dyDescent="0.25">
      <c r="A156" s="70"/>
      <c r="B156" s="70"/>
      <c r="C156" s="70"/>
      <c r="D156" s="70"/>
      <c r="E156" s="70"/>
      <c r="F156" s="70"/>
      <c r="G156" s="70"/>
      <c r="H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row>
    <row r="157" spans="1:34" x14ac:dyDescent="0.25">
      <c r="A157" s="70"/>
      <c r="B157" s="70"/>
      <c r="C157" s="70"/>
      <c r="D157" s="70"/>
      <c r="E157" s="70"/>
      <c r="F157" s="70"/>
      <c r="G157" s="70"/>
      <c r="H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row>
    <row r="158" spans="1:34" x14ac:dyDescent="0.25">
      <c r="A158" s="70"/>
      <c r="B158" s="70"/>
      <c r="C158" s="70"/>
      <c r="D158" s="70"/>
      <c r="E158" s="70"/>
      <c r="F158" s="70"/>
      <c r="G158" s="70"/>
      <c r="H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row>
    <row r="159" spans="1:34" x14ac:dyDescent="0.25">
      <c r="A159" s="70"/>
      <c r="B159" s="70"/>
      <c r="C159" s="70"/>
      <c r="D159" s="70"/>
      <c r="E159" s="70"/>
      <c r="F159" s="70"/>
      <c r="G159" s="70"/>
      <c r="H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row>
    <row r="160" spans="1:34" x14ac:dyDescent="0.25">
      <c r="A160" s="70"/>
      <c r="B160" s="70"/>
      <c r="C160" s="70"/>
      <c r="D160" s="70"/>
      <c r="E160" s="70"/>
      <c r="F160" s="70"/>
      <c r="G160" s="70"/>
      <c r="H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row>
    <row r="161" spans="1:34" x14ac:dyDescent="0.25">
      <c r="A161" s="70"/>
      <c r="B161" s="70"/>
      <c r="C161" s="70"/>
      <c r="D161" s="70"/>
      <c r="E161" s="70"/>
      <c r="F161" s="70"/>
      <c r="G161" s="70"/>
      <c r="H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row>
    <row r="162" spans="1:34" x14ac:dyDescent="0.25">
      <c r="A162" s="70"/>
      <c r="B162" s="70"/>
      <c r="C162" s="70"/>
      <c r="D162" s="70"/>
      <c r="E162" s="70"/>
      <c r="F162" s="70"/>
      <c r="G162" s="70"/>
      <c r="H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row>
    <row r="163" spans="1:34" x14ac:dyDescent="0.25">
      <c r="A163" s="70"/>
      <c r="B163" s="70"/>
      <c r="C163" s="70"/>
      <c r="D163" s="70"/>
      <c r="E163" s="70"/>
      <c r="F163" s="70"/>
      <c r="G163" s="70"/>
      <c r="H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row>
    <row r="164" spans="1:34" x14ac:dyDescent="0.25">
      <c r="A164" s="70"/>
      <c r="B164" s="70"/>
      <c r="C164" s="70"/>
      <c r="D164" s="70"/>
      <c r="E164" s="70"/>
      <c r="F164" s="70"/>
      <c r="G164" s="70"/>
      <c r="H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row>
    <row r="165" spans="1:34" x14ac:dyDescent="0.25">
      <c r="A165" s="70"/>
      <c r="B165" s="70"/>
      <c r="C165" s="70"/>
      <c r="D165" s="70"/>
      <c r="E165" s="70"/>
      <c r="F165" s="70"/>
      <c r="G165" s="70"/>
      <c r="H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row>
    <row r="166" spans="1:34" x14ac:dyDescent="0.25">
      <c r="A166" s="70"/>
      <c r="B166" s="70"/>
      <c r="C166" s="70"/>
      <c r="D166" s="70"/>
      <c r="E166" s="70"/>
      <c r="F166" s="70"/>
      <c r="G166" s="70"/>
      <c r="H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row>
    <row r="167" spans="1:34" x14ac:dyDescent="0.25">
      <c r="A167" s="70"/>
      <c r="B167" s="70"/>
      <c r="C167" s="70"/>
      <c r="D167" s="70"/>
      <c r="E167" s="70"/>
      <c r="F167" s="70"/>
      <c r="G167" s="70"/>
      <c r="H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row>
    <row r="168" spans="1:34" x14ac:dyDescent="0.25">
      <c r="A168" s="70"/>
      <c r="B168" s="70"/>
      <c r="C168" s="70"/>
      <c r="D168" s="70"/>
      <c r="E168" s="70"/>
      <c r="F168" s="70"/>
      <c r="G168" s="70"/>
      <c r="H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row>
    <row r="169" spans="1:34" x14ac:dyDescent="0.25">
      <c r="A169" s="70"/>
      <c r="B169" s="70"/>
      <c r="C169" s="70"/>
      <c r="D169" s="70"/>
      <c r="E169" s="70"/>
      <c r="F169" s="70"/>
      <c r="G169" s="70"/>
      <c r="H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row>
    <row r="170" spans="1:34" x14ac:dyDescent="0.25">
      <c r="A170" s="70"/>
      <c r="B170" s="70"/>
      <c r="C170" s="70"/>
      <c r="D170" s="70"/>
      <c r="E170" s="70"/>
      <c r="F170" s="70"/>
      <c r="G170" s="70"/>
      <c r="H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row>
    <row r="171" spans="1:34" x14ac:dyDescent="0.25">
      <c r="A171" s="70"/>
      <c r="B171" s="70"/>
      <c r="C171" s="70"/>
      <c r="D171" s="70"/>
      <c r="E171" s="70"/>
      <c r="F171" s="70"/>
      <c r="G171" s="70"/>
      <c r="H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row>
    <row r="172" spans="1:34" x14ac:dyDescent="0.25">
      <c r="A172" s="70"/>
      <c r="B172" s="70"/>
      <c r="C172" s="70"/>
      <c r="D172" s="70"/>
      <c r="E172" s="70"/>
      <c r="F172" s="70"/>
      <c r="G172" s="70"/>
      <c r="H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row>
    <row r="173" spans="1:34" x14ac:dyDescent="0.25">
      <c r="A173" s="70"/>
      <c r="B173" s="70"/>
      <c r="C173" s="70"/>
      <c r="D173" s="70"/>
      <c r="E173" s="70"/>
      <c r="F173" s="70"/>
      <c r="G173" s="70"/>
      <c r="H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row>
    <row r="174" spans="1:34" x14ac:dyDescent="0.25">
      <c r="A174" s="70"/>
      <c r="B174" s="70"/>
      <c r="C174" s="70"/>
      <c r="D174" s="70"/>
      <c r="E174" s="70"/>
      <c r="F174" s="70"/>
      <c r="G174" s="70"/>
      <c r="H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row>
    <row r="175" spans="1:34" x14ac:dyDescent="0.25">
      <c r="A175" s="70"/>
      <c r="B175" s="70"/>
      <c r="C175" s="70"/>
      <c r="D175" s="70"/>
      <c r="E175" s="70"/>
      <c r="F175" s="70"/>
      <c r="G175" s="70"/>
      <c r="H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row>
    <row r="176" spans="1:34" x14ac:dyDescent="0.25">
      <c r="A176" s="70"/>
      <c r="B176" s="70"/>
      <c r="C176" s="70"/>
      <c r="D176" s="70"/>
      <c r="E176" s="70"/>
      <c r="F176" s="70"/>
      <c r="G176" s="70"/>
      <c r="H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row>
    <row r="177" spans="1:34" x14ac:dyDescent="0.25">
      <c r="A177" s="70"/>
      <c r="B177" s="70"/>
      <c r="C177" s="70"/>
      <c r="D177" s="70"/>
      <c r="E177" s="70"/>
      <c r="F177" s="70"/>
      <c r="G177" s="70"/>
      <c r="H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row>
    <row r="178" spans="1:34" x14ac:dyDescent="0.25">
      <c r="A178" s="70"/>
      <c r="B178" s="70"/>
      <c r="C178" s="70"/>
      <c r="D178" s="70"/>
      <c r="E178" s="70"/>
      <c r="F178" s="70"/>
      <c r="G178" s="70"/>
      <c r="H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row>
    <row r="179" spans="1:34" x14ac:dyDescent="0.25">
      <c r="A179" s="70"/>
      <c r="B179" s="70"/>
      <c r="C179" s="70"/>
      <c r="D179" s="70"/>
      <c r="E179" s="70"/>
      <c r="F179" s="70"/>
      <c r="G179" s="70"/>
      <c r="H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row>
    <row r="180" spans="1:34" x14ac:dyDescent="0.25">
      <c r="A180" s="70"/>
      <c r="B180" s="70"/>
      <c r="C180" s="70"/>
      <c r="D180" s="70"/>
      <c r="E180" s="70"/>
      <c r="F180" s="70"/>
      <c r="G180" s="70"/>
      <c r="H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row>
    <row r="181" spans="1:34" x14ac:dyDescent="0.25">
      <c r="A181" s="70"/>
      <c r="B181" s="70"/>
      <c r="C181" s="70"/>
      <c r="D181" s="70"/>
      <c r="E181" s="70"/>
      <c r="F181" s="70"/>
      <c r="G181" s="70"/>
      <c r="H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row>
    <row r="182" spans="1:34" x14ac:dyDescent="0.25">
      <c r="A182" s="70"/>
      <c r="B182" s="70"/>
      <c r="C182" s="70"/>
      <c r="D182" s="70"/>
      <c r="E182" s="70"/>
      <c r="F182" s="70"/>
      <c r="G182" s="70"/>
      <c r="H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row>
    <row r="183" spans="1:34" x14ac:dyDescent="0.25">
      <c r="A183" s="70"/>
      <c r="B183" s="70"/>
      <c r="C183" s="70"/>
      <c r="D183" s="70"/>
      <c r="E183" s="70"/>
      <c r="F183" s="70"/>
      <c r="G183" s="70"/>
      <c r="H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row>
    <row r="184" spans="1:34" x14ac:dyDescent="0.25">
      <c r="A184" s="70"/>
      <c r="B184" s="70"/>
      <c r="C184" s="70"/>
      <c r="D184" s="70"/>
      <c r="E184" s="70"/>
      <c r="F184" s="70"/>
      <c r="G184" s="70"/>
      <c r="H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row>
    <row r="185" spans="1:34" x14ac:dyDescent="0.25">
      <c r="A185" s="70"/>
      <c r="B185" s="70"/>
      <c r="C185" s="70"/>
      <c r="D185" s="70"/>
      <c r="E185" s="70"/>
      <c r="F185" s="70"/>
      <c r="G185" s="70"/>
      <c r="H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row>
    <row r="186" spans="1:34" x14ac:dyDescent="0.25">
      <c r="A186" s="70"/>
      <c r="B186" s="70"/>
      <c r="C186" s="70"/>
      <c r="D186" s="70"/>
      <c r="E186" s="70"/>
      <c r="F186" s="70"/>
      <c r="G186" s="70"/>
      <c r="H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row>
    <row r="187" spans="1:34" x14ac:dyDescent="0.25">
      <c r="A187" s="70"/>
      <c r="B187" s="70"/>
      <c r="C187" s="70"/>
      <c r="D187" s="70"/>
      <c r="E187" s="70"/>
      <c r="F187" s="70"/>
      <c r="G187" s="70"/>
      <c r="H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row>
    <row r="188" spans="1:34" x14ac:dyDescent="0.25">
      <c r="A188" s="70"/>
      <c r="B188" s="70"/>
      <c r="C188" s="70"/>
      <c r="D188" s="70"/>
      <c r="E188" s="70"/>
      <c r="F188" s="70"/>
      <c r="G188" s="70"/>
      <c r="H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row>
    <row r="189" spans="1:34" x14ac:dyDescent="0.25">
      <c r="A189" s="70"/>
      <c r="B189" s="70"/>
      <c r="C189" s="70"/>
      <c r="D189" s="70"/>
      <c r="E189" s="70"/>
      <c r="F189" s="70"/>
      <c r="G189" s="70"/>
      <c r="H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row>
    <row r="190" spans="1:34" x14ac:dyDescent="0.25">
      <c r="A190" s="70"/>
      <c r="B190" s="70"/>
      <c r="C190" s="70"/>
      <c r="D190" s="70"/>
      <c r="E190" s="70"/>
      <c r="F190" s="70"/>
      <c r="G190" s="70"/>
      <c r="H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row>
    <row r="191" spans="1:34" x14ac:dyDescent="0.25">
      <c r="A191" s="70"/>
      <c r="B191" s="70"/>
      <c r="C191" s="70"/>
      <c r="D191" s="70"/>
      <c r="E191" s="70"/>
      <c r="F191" s="70"/>
      <c r="G191" s="70"/>
      <c r="H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row>
    <row r="192" spans="1:34" x14ac:dyDescent="0.25">
      <c r="A192" s="70"/>
      <c r="B192" s="70"/>
      <c r="C192" s="70"/>
      <c r="D192" s="70"/>
      <c r="E192" s="70"/>
      <c r="F192" s="70"/>
      <c r="G192" s="70"/>
      <c r="H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row>
    <row r="193" spans="1:34" x14ac:dyDescent="0.25">
      <c r="A193" s="70"/>
      <c r="B193" s="70"/>
      <c r="C193" s="70"/>
      <c r="D193" s="70"/>
      <c r="E193" s="70"/>
      <c r="F193" s="70"/>
      <c r="G193" s="70"/>
      <c r="H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row>
    <row r="194" spans="1:34" x14ac:dyDescent="0.25">
      <c r="A194" s="70"/>
      <c r="B194" s="70"/>
      <c r="C194" s="70"/>
      <c r="D194" s="70"/>
      <c r="E194" s="70"/>
      <c r="F194" s="70"/>
      <c r="G194" s="70"/>
      <c r="H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row>
    <row r="195" spans="1:34" x14ac:dyDescent="0.25">
      <c r="A195" s="70"/>
      <c r="B195" s="70"/>
      <c r="C195" s="70"/>
      <c r="D195" s="70"/>
      <c r="E195" s="70"/>
      <c r="F195" s="70"/>
      <c r="G195" s="70"/>
      <c r="H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row>
    <row r="196" spans="1:34" x14ac:dyDescent="0.25">
      <c r="A196" s="70"/>
      <c r="B196" s="70"/>
      <c r="C196" s="70"/>
      <c r="D196" s="70"/>
      <c r="E196" s="70"/>
      <c r="F196" s="70"/>
      <c r="G196" s="70"/>
      <c r="H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row>
    <row r="197" spans="1:34" x14ac:dyDescent="0.25">
      <c r="A197" s="70"/>
      <c r="B197" s="70"/>
      <c r="C197" s="70"/>
      <c r="D197" s="70"/>
      <c r="E197" s="70"/>
      <c r="F197" s="70"/>
      <c r="G197" s="70"/>
      <c r="H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row>
    <row r="198" spans="1:34" x14ac:dyDescent="0.25">
      <c r="A198" s="70"/>
      <c r="B198" s="70"/>
      <c r="C198" s="70"/>
      <c r="D198" s="70"/>
      <c r="E198" s="70"/>
      <c r="F198" s="70"/>
      <c r="G198" s="70"/>
      <c r="H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row>
    <row r="199" spans="1:34" x14ac:dyDescent="0.25">
      <c r="A199" s="70"/>
      <c r="B199" s="70"/>
      <c r="C199" s="70"/>
      <c r="D199" s="70"/>
      <c r="E199" s="70"/>
      <c r="F199" s="70"/>
      <c r="G199" s="70"/>
      <c r="H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row>
    <row r="200" spans="1:34" x14ac:dyDescent="0.25">
      <c r="A200" s="70"/>
      <c r="B200" s="70"/>
      <c r="C200" s="70"/>
      <c r="D200" s="70"/>
      <c r="E200" s="70"/>
      <c r="F200" s="70"/>
      <c r="G200" s="70"/>
      <c r="H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row>
    <row r="201" spans="1:34" x14ac:dyDescent="0.25">
      <c r="A201" s="70"/>
      <c r="B201" s="70"/>
      <c r="C201" s="70"/>
      <c r="D201" s="70"/>
      <c r="E201" s="70"/>
      <c r="F201" s="70"/>
      <c r="G201" s="70"/>
      <c r="H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row>
    <row r="202" spans="1:34" x14ac:dyDescent="0.25">
      <c r="A202" s="70"/>
      <c r="B202" s="70"/>
      <c r="C202" s="70"/>
      <c r="D202" s="70"/>
      <c r="E202" s="70"/>
      <c r="F202" s="70"/>
      <c r="G202" s="70"/>
      <c r="H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row>
    <row r="203" spans="1:34" x14ac:dyDescent="0.25">
      <c r="A203" s="70"/>
      <c r="B203" s="70"/>
      <c r="C203" s="70"/>
      <c r="D203" s="70"/>
      <c r="E203" s="70"/>
      <c r="F203" s="70"/>
      <c r="G203" s="70"/>
      <c r="H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row>
    <row r="204" spans="1:34" x14ac:dyDescent="0.25">
      <c r="A204" s="70"/>
      <c r="B204" s="70"/>
      <c r="C204" s="70"/>
      <c r="D204" s="70"/>
      <c r="E204" s="70"/>
      <c r="F204" s="70"/>
      <c r="G204" s="70"/>
      <c r="H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row>
    <row r="205" spans="1:34" x14ac:dyDescent="0.25">
      <c r="A205" s="70"/>
      <c r="B205" s="70"/>
      <c r="C205" s="70"/>
      <c r="D205" s="70"/>
      <c r="E205" s="70"/>
      <c r="F205" s="70"/>
      <c r="G205" s="70"/>
      <c r="H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row>
    <row r="206" spans="1:34" x14ac:dyDescent="0.25">
      <c r="A206" s="70"/>
      <c r="B206" s="70"/>
      <c r="C206" s="70"/>
      <c r="D206" s="70"/>
      <c r="E206" s="70"/>
      <c r="F206" s="70"/>
      <c r="G206" s="70"/>
      <c r="H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row>
    <row r="207" spans="1:34" x14ac:dyDescent="0.25">
      <c r="A207" s="70"/>
      <c r="B207" s="70"/>
      <c r="C207" s="70"/>
      <c r="D207" s="70"/>
      <c r="E207" s="70"/>
      <c r="F207" s="70"/>
      <c r="G207" s="70"/>
      <c r="H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row>
    <row r="208" spans="1:34" x14ac:dyDescent="0.25">
      <c r="A208" s="70"/>
      <c r="B208" s="70"/>
      <c r="C208" s="70"/>
      <c r="D208" s="70"/>
      <c r="E208" s="70"/>
      <c r="F208" s="70"/>
      <c r="G208" s="70"/>
      <c r="H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row>
    <row r="209" spans="1:34" x14ac:dyDescent="0.25">
      <c r="A209" s="70"/>
      <c r="B209" s="70"/>
      <c r="C209" s="70"/>
      <c r="D209" s="70"/>
      <c r="E209" s="70"/>
      <c r="F209" s="70"/>
      <c r="G209" s="70"/>
      <c r="H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row>
    <row r="210" spans="1:34" x14ac:dyDescent="0.25">
      <c r="A210" s="70"/>
      <c r="B210" s="70"/>
      <c r="C210" s="70"/>
      <c r="D210" s="70"/>
      <c r="E210" s="70"/>
      <c r="F210" s="70"/>
      <c r="G210" s="70"/>
      <c r="H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row>
    <row r="211" spans="1:34" x14ac:dyDescent="0.25">
      <c r="A211" s="70"/>
      <c r="B211" s="70"/>
      <c r="C211" s="70"/>
      <c r="D211" s="70"/>
      <c r="E211" s="70"/>
      <c r="F211" s="70"/>
      <c r="G211" s="70"/>
      <c r="H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row>
    <row r="212" spans="1:34" x14ac:dyDescent="0.25">
      <c r="A212" s="70"/>
      <c r="B212" s="70"/>
      <c r="C212" s="70"/>
      <c r="D212" s="70"/>
      <c r="E212" s="70"/>
      <c r="F212" s="70"/>
      <c r="G212" s="70"/>
      <c r="H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row>
    <row r="213" spans="1:34" x14ac:dyDescent="0.25">
      <c r="A213" s="70"/>
      <c r="B213" s="70"/>
      <c r="C213" s="70"/>
      <c r="D213" s="70"/>
      <c r="E213" s="70"/>
      <c r="F213" s="70"/>
      <c r="G213" s="70"/>
      <c r="H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row>
    <row r="214" spans="1:34" x14ac:dyDescent="0.25">
      <c r="A214" s="70"/>
      <c r="B214" s="70"/>
      <c r="C214" s="70"/>
      <c r="D214" s="70"/>
      <c r="E214" s="70"/>
      <c r="F214" s="70"/>
      <c r="G214" s="70"/>
      <c r="H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row>
    <row r="215" spans="1:34" x14ac:dyDescent="0.25">
      <c r="A215" s="70"/>
      <c r="B215" s="70"/>
      <c r="C215" s="70"/>
      <c r="D215" s="70"/>
      <c r="E215" s="70"/>
      <c r="F215" s="70"/>
      <c r="G215" s="70"/>
      <c r="H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row>
    <row r="216" spans="1:34" x14ac:dyDescent="0.25">
      <c r="A216" s="70"/>
      <c r="B216" s="70"/>
      <c r="C216" s="70"/>
      <c r="D216" s="70"/>
      <c r="E216" s="70"/>
      <c r="F216" s="70"/>
      <c r="G216" s="70"/>
      <c r="H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row>
    <row r="217" spans="1:34" x14ac:dyDescent="0.25">
      <c r="A217" s="70"/>
      <c r="B217" s="70"/>
      <c r="C217" s="70"/>
      <c r="D217" s="70"/>
      <c r="E217" s="70"/>
      <c r="F217" s="70"/>
      <c r="G217" s="70"/>
      <c r="H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row>
    <row r="218" spans="1:34" x14ac:dyDescent="0.25">
      <c r="A218" s="70"/>
      <c r="B218" s="70"/>
      <c r="C218" s="70"/>
      <c r="D218" s="70"/>
      <c r="E218" s="70"/>
      <c r="F218" s="70"/>
      <c r="G218" s="70"/>
      <c r="H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row>
  </sheetData>
  <sheetProtection pivotTables="0"/>
  <mergeCells count="25">
    <mergeCell ref="K57:AF57"/>
    <mergeCell ref="K56:AF56"/>
    <mergeCell ref="K55:AF55"/>
    <mergeCell ref="K54:AF54"/>
    <mergeCell ref="U59:AB60"/>
    <mergeCell ref="J8:S10"/>
    <mergeCell ref="B55:F56"/>
    <mergeCell ref="A4:G7"/>
    <mergeCell ref="K53:AF53"/>
    <mergeCell ref="K52:AF52"/>
    <mergeCell ref="K51:AF51"/>
    <mergeCell ref="K50:AF50"/>
    <mergeCell ref="K49:AF49"/>
    <mergeCell ref="AA2:AB2"/>
    <mergeCell ref="AD2:AE2"/>
    <mergeCell ref="J6:J7"/>
    <mergeCell ref="J4:J5"/>
    <mergeCell ref="K6:O7"/>
    <mergeCell ref="K4:O5"/>
    <mergeCell ref="AA3:AB3"/>
    <mergeCell ref="AD3:AE3"/>
    <mergeCell ref="U3:V3"/>
    <mergeCell ref="X3:Y3"/>
    <mergeCell ref="U2:V2"/>
    <mergeCell ref="X2:Y2"/>
  </mergeCells>
  <conditionalFormatting sqref="V9 Y9:Z9 AB9 AE9">
    <cfRule type="iconSet" priority="3">
      <iconSet iconSet="3Arrows">
        <cfvo type="percent" val="0"/>
        <cfvo type="num" val="0"/>
        <cfvo type="num" val="0" gte="0"/>
      </iconSet>
    </cfRule>
  </conditionalFormatting>
  <conditionalFormatting sqref="U12">
    <cfRule type="iconSet" priority="2">
      <iconSet iconSet="3ArrowsGray">
        <cfvo type="percent" val="0"/>
        <cfvo type="num" val="0"/>
        <cfvo type="num" val="0" gte="0"/>
      </iconSet>
    </cfRule>
  </conditionalFormatting>
  <hyperlinks>
    <hyperlink ref="B50" r:id="rId3" xr:uid="{00000000-0004-0000-0300-000000000000}"/>
    <hyperlink ref="B51" r:id="rId4" xr:uid="{00000000-0004-0000-0300-000001000000}"/>
    <hyperlink ref="B52" r:id="rId5" location="guide" xr:uid="{00000000-0004-0000-0300-000002000000}"/>
    <hyperlink ref="B2" location="'Contents + Directions'!A1" display="Back to table of contents" xr:uid="{00000000-0004-0000-0300-000003000000}"/>
    <hyperlink ref="B53" location="'Contents + Directions'!A44" display="Link to useage of buttons." xr:uid="{00000000-0004-0000-0300-000004000000}"/>
  </hyperlinks>
  <pageMargins left="0.7" right="0.7" top="0.75" bottom="0.75" header="0.3" footer="0.3"/>
  <pageSetup paperSize="8" scale="57" fitToHeight="0" orientation="landscape" r:id="rId6"/>
  <headerFooter>
    <oddFooter>&amp;R&amp;G</oddFooter>
  </headerFooter>
  <rowBreaks count="1" manualBreakCount="1">
    <brk id="60" min="8" max="32" man="1"/>
  </rowBreaks>
  <drawing r:id="rId7"/>
  <legacyDrawingHF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8" tint="-0.249977111117893"/>
  </sheetPr>
  <dimension ref="B2:M100"/>
  <sheetViews>
    <sheetView showGridLines="0" showRowColHeaders="0" zoomScaleNormal="100" workbookViewId="0"/>
  </sheetViews>
  <sheetFormatPr defaultRowHeight="15" x14ac:dyDescent="0.25"/>
  <cols>
    <col min="1" max="1" width="2.7109375" customWidth="1"/>
    <col min="2" max="2" width="35" customWidth="1"/>
    <col min="5" max="5" width="47.7109375" style="10" bestFit="1" customWidth="1"/>
    <col min="6" max="6" width="18" style="10" bestFit="1" customWidth="1"/>
    <col min="7" max="7" width="14.7109375" style="10" customWidth="1"/>
    <col min="8" max="8" width="15.42578125" style="10" customWidth="1"/>
    <col min="9" max="9" width="13.7109375" style="10" customWidth="1"/>
    <col min="10" max="10" width="12.5703125" customWidth="1"/>
    <col min="11" max="11" width="14.7109375" customWidth="1"/>
    <col min="13" max="13" width="12.5703125" bestFit="1" customWidth="1"/>
  </cols>
  <sheetData>
    <row r="2" spans="2:13" x14ac:dyDescent="0.25">
      <c r="B2" s="100" t="s">
        <v>322</v>
      </c>
      <c r="E2"/>
      <c r="F2"/>
      <c r="G2"/>
      <c r="H2"/>
      <c r="I2"/>
    </row>
    <row r="3" spans="2:13" x14ac:dyDescent="0.25">
      <c r="E3"/>
      <c r="F3"/>
      <c r="G3"/>
      <c r="H3"/>
      <c r="I3"/>
    </row>
    <row r="4" spans="2:13" x14ac:dyDescent="0.25">
      <c r="B4" s="252" t="s">
        <v>337</v>
      </c>
      <c r="C4" s="212"/>
      <c r="D4" s="212"/>
      <c r="E4" s="21"/>
      <c r="F4" s="21"/>
      <c r="G4" s="21"/>
      <c r="H4" s="21"/>
      <c r="I4" s="21"/>
      <c r="J4" s="21"/>
    </row>
    <row r="5" spans="2:13" x14ac:dyDescent="0.25">
      <c r="B5" s="212"/>
      <c r="C5" s="212"/>
      <c r="D5" s="212"/>
      <c r="E5" s="2" t="s">
        <v>5</v>
      </c>
      <c r="F5" s="3">
        <v>43800</v>
      </c>
      <c r="G5" s="21"/>
      <c r="H5" s="21"/>
      <c r="I5" s="21"/>
      <c r="J5" s="21"/>
    </row>
    <row r="6" spans="2:13" x14ac:dyDescent="0.25">
      <c r="B6" s="212"/>
      <c r="C6" s="212"/>
      <c r="D6" s="212"/>
      <c r="E6"/>
      <c r="F6"/>
      <c r="G6"/>
      <c r="H6"/>
      <c r="I6"/>
    </row>
    <row r="7" spans="2:13" ht="30" x14ac:dyDescent="0.25">
      <c r="B7" s="212"/>
      <c r="C7" s="212"/>
      <c r="D7" s="212"/>
      <c r="E7" s="2" t="s">
        <v>334</v>
      </c>
      <c r="F7" s="38" t="s">
        <v>6</v>
      </c>
      <c r="G7" s="38" t="s">
        <v>206</v>
      </c>
      <c r="H7" s="38" t="s">
        <v>7</v>
      </c>
      <c r="I7" s="38" t="s">
        <v>329</v>
      </c>
      <c r="J7" s="38" t="s">
        <v>8</v>
      </c>
      <c r="K7" s="208" t="s">
        <v>330</v>
      </c>
    </row>
    <row r="8" spans="2:13" x14ac:dyDescent="0.25">
      <c r="B8" s="212"/>
      <c r="C8" s="212"/>
      <c r="D8" s="212"/>
      <c r="E8" s="209" t="s">
        <v>245</v>
      </c>
      <c r="F8" s="24">
        <v>1643702.0800000101</v>
      </c>
      <c r="G8" s="37">
        <v>6.7838644247910597E-3</v>
      </c>
      <c r="H8" s="9">
        <v>12</v>
      </c>
      <c r="I8" s="37">
        <v>1.1111111111111112E-2</v>
      </c>
      <c r="J8" s="23">
        <v>134</v>
      </c>
      <c r="K8" s="37">
        <v>9.019924609585353E-3</v>
      </c>
      <c r="M8" s="5"/>
    </row>
    <row r="9" spans="2:13" x14ac:dyDescent="0.25">
      <c r="E9" s="209" t="s">
        <v>246</v>
      </c>
      <c r="F9" s="24">
        <v>73583992.829999983</v>
      </c>
      <c r="G9" s="37">
        <v>0.30369483452470547</v>
      </c>
      <c r="H9" s="9">
        <v>227</v>
      </c>
      <c r="I9" s="37">
        <v>0.2101851851851852</v>
      </c>
      <c r="J9" s="23">
        <v>3279</v>
      </c>
      <c r="K9" s="37">
        <v>0.22071890145395801</v>
      </c>
      <c r="M9" s="5"/>
    </row>
    <row r="10" spans="2:13" x14ac:dyDescent="0.25">
      <c r="E10" s="209" t="s">
        <v>248</v>
      </c>
      <c r="F10" s="24">
        <v>621137</v>
      </c>
      <c r="G10" s="37">
        <v>2.5635480106111553E-3</v>
      </c>
      <c r="H10" s="9">
        <v>8</v>
      </c>
      <c r="I10" s="37">
        <v>7.4074074074074077E-3</v>
      </c>
      <c r="J10" s="23">
        <v>72</v>
      </c>
      <c r="K10" s="37">
        <v>4.8465266558966073E-3</v>
      </c>
      <c r="M10" s="5"/>
    </row>
    <row r="11" spans="2:13" x14ac:dyDescent="0.25">
      <c r="E11" s="209" t="s">
        <v>249</v>
      </c>
      <c r="F11" s="24">
        <v>505014.54</v>
      </c>
      <c r="G11" s="37">
        <v>2.0842890044333339E-3</v>
      </c>
      <c r="H11" s="9">
        <v>3</v>
      </c>
      <c r="I11" s="37">
        <v>2.7777777777777779E-3</v>
      </c>
      <c r="J11" s="23">
        <v>45</v>
      </c>
      <c r="K11" s="37">
        <v>3.0290791599353797E-3</v>
      </c>
      <c r="M11" s="5"/>
    </row>
    <row r="12" spans="2:13" x14ac:dyDescent="0.25">
      <c r="E12" s="209" t="s">
        <v>250</v>
      </c>
      <c r="F12" s="24">
        <v>575939.98999999894</v>
      </c>
      <c r="G12" s="37">
        <v>2.3770115378666961E-3</v>
      </c>
      <c r="H12" s="9">
        <v>2</v>
      </c>
      <c r="I12" s="37">
        <v>1.8518518518518519E-3</v>
      </c>
      <c r="J12" s="23">
        <v>29</v>
      </c>
      <c r="K12" s="37">
        <v>1.9520732364028002E-3</v>
      </c>
      <c r="M12" s="5"/>
    </row>
    <row r="13" spans="2:13" x14ac:dyDescent="0.25">
      <c r="E13" s="209" t="s">
        <v>251</v>
      </c>
      <c r="F13" s="24">
        <v>1030018.14</v>
      </c>
      <c r="G13" s="37">
        <v>4.2510765800304971E-3</v>
      </c>
      <c r="H13" s="9">
        <v>10</v>
      </c>
      <c r="I13" s="37">
        <v>9.2592592592592587E-3</v>
      </c>
      <c r="J13" s="23">
        <v>111</v>
      </c>
      <c r="K13" s="37">
        <v>7.4717285945072702E-3</v>
      </c>
      <c r="M13" s="5"/>
    </row>
    <row r="14" spans="2:13" x14ac:dyDescent="0.25">
      <c r="E14" s="209" t="s">
        <v>252</v>
      </c>
      <c r="F14" s="24">
        <v>22102.4399999999</v>
      </c>
      <c r="G14" s="37">
        <v>9.1220883785142682E-5</v>
      </c>
      <c r="H14" s="9">
        <v>1</v>
      </c>
      <c r="I14" s="37">
        <v>9.2592592592592596E-4</v>
      </c>
      <c r="J14" s="23">
        <v>2</v>
      </c>
      <c r="K14" s="37">
        <v>1.3462574044157243E-4</v>
      </c>
      <c r="M14" s="5"/>
    </row>
    <row r="15" spans="2:13" x14ac:dyDescent="0.25">
      <c r="E15" s="209" t="s">
        <v>169</v>
      </c>
      <c r="F15" s="24">
        <v>19917811.07</v>
      </c>
      <c r="G15" s="37">
        <v>8.2204513568226251E-2</v>
      </c>
      <c r="H15" s="9">
        <v>83</v>
      </c>
      <c r="I15" s="37">
        <v>7.6851851851851852E-2</v>
      </c>
      <c r="J15" s="23">
        <v>1320</v>
      </c>
      <c r="K15" s="37">
        <v>8.8852988691437804E-2</v>
      </c>
      <c r="M15" s="5"/>
    </row>
    <row r="16" spans="2:13" x14ac:dyDescent="0.25">
      <c r="E16" s="209" t="s">
        <v>254</v>
      </c>
      <c r="F16" s="24">
        <v>559003.06999999902</v>
      </c>
      <c r="G16" s="37">
        <v>2.3071097165746463E-3</v>
      </c>
      <c r="H16" s="9">
        <v>11</v>
      </c>
      <c r="I16" s="37">
        <v>1.0185185185185186E-2</v>
      </c>
      <c r="J16" s="23">
        <v>71</v>
      </c>
      <c r="K16" s="37">
        <v>4.7792137856758213E-3</v>
      </c>
      <c r="M16" s="5"/>
    </row>
    <row r="17" spans="5:13" x14ac:dyDescent="0.25">
      <c r="E17" s="209" t="s">
        <v>255</v>
      </c>
      <c r="F17" s="24">
        <v>4752386.22000001</v>
      </c>
      <c r="G17" s="37">
        <v>1.9613982486853778E-2</v>
      </c>
      <c r="H17" s="9">
        <v>28</v>
      </c>
      <c r="I17" s="37">
        <v>2.5925925925925925E-2</v>
      </c>
      <c r="J17" s="23">
        <v>389</v>
      </c>
      <c r="K17" s="37">
        <v>2.6184706515885836E-2</v>
      </c>
      <c r="M17" s="5"/>
    </row>
    <row r="18" spans="5:13" x14ac:dyDescent="0.25">
      <c r="E18" s="209" t="s">
        <v>256</v>
      </c>
      <c r="F18" s="24">
        <v>4112396.8899999899</v>
      </c>
      <c r="G18" s="37">
        <v>1.6972627401367135E-2</v>
      </c>
      <c r="H18" s="9">
        <v>19</v>
      </c>
      <c r="I18" s="37">
        <v>1.7592592592592594E-2</v>
      </c>
      <c r="J18" s="23">
        <v>273</v>
      </c>
      <c r="K18" s="37">
        <v>1.8376413570274638E-2</v>
      </c>
      <c r="M18" s="5"/>
    </row>
    <row r="19" spans="5:13" x14ac:dyDescent="0.25">
      <c r="E19" s="209" t="s">
        <v>257</v>
      </c>
      <c r="F19" s="24">
        <v>2938528.23999999</v>
      </c>
      <c r="G19" s="37">
        <v>1.2127852991814486E-2</v>
      </c>
      <c r="H19" s="9">
        <v>11</v>
      </c>
      <c r="I19" s="37">
        <v>1.0185185185185186E-2</v>
      </c>
      <c r="J19" s="23">
        <v>159</v>
      </c>
      <c r="K19" s="37">
        <v>1.0702746365105008E-2</v>
      </c>
      <c r="M19" s="5"/>
    </row>
    <row r="20" spans="5:13" x14ac:dyDescent="0.25">
      <c r="E20" s="209" t="s">
        <v>258</v>
      </c>
      <c r="F20" s="24">
        <v>946201.72999999905</v>
      </c>
      <c r="G20" s="37">
        <v>3.9051506552955808E-3</v>
      </c>
      <c r="H20" s="9">
        <v>7</v>
      </c>
      <c r="I20" s="37">
        <v>6.4814814814814813E-3</v>
      </c>
      <c r="J20" s="23">
        <v>84</v>
      </c>
      <c r="K20" s="37">
        <v>5.6542810985460417E-3</v>
      </c>
      <c r="M20" s="5"/>
    </row>
    <row r="21" spans="5:13" x14ac:dyDescent="0.25">
      <c r="E21" s="209" t="s">
        <v>259</v>
      </c>
      <c r="F21" s="24">
        <v>938297.29999999504</v>
      </c>
      <c r="G21" s="37">
        <v>3.8725276014418813E-3</v>
      </c>
      <c r="H21" s="9">
        <v>9</v>
      </c>
      <c r="I21" s="37">
        <v>8.3333333333333332E-3</v>
      </c>
      <c r="J21" s="23">
        <v>90</v>
      </c>
      <c r="K21" s="37">
        <v>6.0581583198707593E-3</v>
      </c>
      <c r="M21" s="5"/>
    </row>
    <row r="22" spans="5:13" x14ac:dyDescent="0.25">
      <c r="E22" s="209" t="s">
        <v>260</v>
      </c>
      <c r="F22" s="24">
        <v>6700175.1600000104</v>
      </c>
      <c r="G22" s="37">
        <v>2.7652869982249178E-2</v>
      </c>
      <c r="H22" s="9">
        <v>27</v>
      </c>
      <c r="I22" s="37">
        <v>2.5000000000000001E-2</v>
      </c>
      <c r="J22" s="23">
        <v>403</v>
      </c>
      <c r="K22" s="37">
        <v>2.7127086698976843E-2</v>
      </c>
      <c r="M22" s="5"/>
    </row>
    <row r="23" spans="5:13" x14ac:dyDescent="0.25">
      <c r="E23" s="209" t="s">
        <v>261</v>
      </c>
      <c r="F23" s="24">
        <v>4602324.2700000303</v>
      </c>
      <c r="G23" s="37">
        <v>1.8994648888322571E-2</v>
      </c>
      <c r="H23" s="9">
        <v>17</v>
      </c>
      <c r="I23" s="37">
        <v>1.5740740740740739E-2</v>
      </c>
      <c r="J23" s="23">
        <v>276</v>
      </c>
      <c r="K23" s="37">
        <v>1.8578352180936994E-2</v>
      </c>
      <c r="M23" s="5"/>
    </row>
    <row r="24" spans="5:13" x14ac:dyDescent="0.25">
      <c r="E24" s="209" t="s">
        <v>262</v>
      </c>
      <c r="F24" s="24">
        <v>1391683.8</v>
      </c>
      <c r="G24" s="37">
        <v>5.7437380753195726E-3</v>
      </c>
      <c r="H24" s="9">
        <v>9</v>
      </c>
      <c r="I24" s="37">
        <v>8.3333333333333332E-3</v>
      </c>
      <c r="J24" s="23">
        <v>119</v>
      </c>
      <c r="K24" s="37">
        <v>8.0102315562735598E-3</v>
      </c>
      <c r="M24" s="5"/>
    </row>
    <row r="25" spans="5:13" x14ac:dyDescent="0.25">
      <c r="E25" s="209" t="s">
        <v>263</v>
      </c>
      <c r="F25" s="24">
        <v>2508989.77</v>
      </c>
      <c r="G25" s="37">
        <v>1.0355067776556929E-2</v>
      </c>
      <c r="H25" s="9">
        <v>10</v>
      </c>
      <c r="I25" s="37">
        <v>9.2592592592592587E-3</v>
      </c>
      <c r="J25" s="23">
        <v>155</v>
      </c>
      <c r="K25" s="37">
        <v>1.0433494884221864E-2</v>
      </c>
      <c r="M25" s="5"/>
    </row>
    <row r="26" spans="5:13" x14ac:dyDescent="0.25">
      <c r="E26" s="209" t="s">
        <v>384</v>
      </c>
      <c r="F26" s="24">
        <v>596083.93999999994</v>
      </c>
      <c r="G26" s="37">
        <v>2.4601493688900505E-3</v>
      </c>
      <c r="H26" s="9">
        <v>8</v>
      </c>
      <c r="I26" s="37">
        <v>7.4074074074074077E-3</v>
      </c>
      <c r="J26" s="23">
        <v>67</v>
      </c>
      <c r="K26" s="37">
        <v>4.5099623047926765E-3</v>
      </c>
      <c r="M26" s="5"/>
    </row>
    <row r="27" spans="5:13" x14ac:dyDescent="0.25">
      <c r="E27" s="209" t="s">
        <v>264</v>
      </c>
      <c r="F27" s="24">
        <v>4197502.3199999901</v>
      </c>
      <c r="G27" s="37">
        <v>1.7323873351566054E-2</v>
      </c>
      <c r="H27" s="9">
        <v>17</v>
      </c>
      <c r="I27" s="37">
        <v>1.5740740740740739E-2</v>
      </c>
      <c r="J27" s="23">
        <v>245</v>
      </c>
      <c r="K27" s="37">
        <v>1.6491653204092623E-2</v>
      </c>
      <c r="M27" s="5"/>
    </row>
    <row r="28" spans="5:13" x14ac:dyDescent="0.25">
      <c r="E28" s="209" t="s">
        <v>266</v>
      </c>
      <c r="F28" s="24">
        <v>641153.90999999898</v>
      </c>
      <c r="G28" s="37">
        <v>2.6461615239086727E-3</v>
      </c>
      <c r="H28" s="9">
        <v>7</v>
      </c>
      <c r="I28" s="37">
        <v>6.4814814814814813E-3</v>
      </c>
      <c r="J28" s="23">
        <v>60</v>
      </c>
      <c r="K28" s="37">
        <v>4.0387722132471729E-3</v>
      </c>
      <c r="M28" s="5"/>
    </row>
    <row r="29" spans="5:13" x14ac:dyDescent="0.25">
      <c r="E29" s="209" t="s">
        <v>267</v>
      </c>
      <c r="F29" s="24">
        <v>2397755.09</v>
      </c>
      <c r="G29" s="37">
        <v>9.8959815481967292E-3</v>
      </c>
      <c r="H29" s="9">
        <v>12</v>
      </c>
      <c r="I29" s="37">
        <v>1.1111111111111112E-2</v>
      </c>
      <c r="J29" s="23">
        <v>191</v>
      </c>
      <c r="K29" s="37">
        <v>1.2856758212170166E-2</v>
      </c>
      <c r="M29" s="5"/>
    </row>
    <row r="30" spans="5:13" x14ac:dyDescent="0.25">
      <c r="E30" s="209" t="s">
        <v>268</v>
      </c>
      <c r="F30" s="24">
        <v>678670.55</v>
      </c>
      <c r="G30" s="37">
        <v>2.8009996801235137E-3</v>
      </c>
      <c r="H30" s="9">
        <v>3</v>
      </c>
      <c r="I30" s="37">
        <v>2.7777777777777779E-3</v>
      </c>
      <c r="J30" s="23">
        <v>45</v>
      </c>
      <c r="K30" s="37">
        <v>3.0290791599353797E-3</v>
      </c>
      <c r="M30" s="5"/>
    </row>
    <row r="31" spans="5:13" x14ac:dyDescent="0.25">
      <c r="E31" s="209" t="s">
        <v>269</v>
      </c>
      <c r="F31" s="24">
        <v>7676819.2099999599</v>
      </c>
      <c r="G31" s="37">
        <v>3.1683661758383254E-2</v>
      </c>
      <c r="H31" s="9">
        <v>27</v>
      </c>
      <c r="I31" s="37">
        <v>2.5000000000000001E-2</v>
      </c>
      <c r="J31" s="23">
        <v>415</v>
      </c>
      <c r="K31" s="37">
        <v>2.7934841141626279E-2</v>
      </c>
      <c r="M31" s="5"/>
    </row>
    <row r="32" spans="5:13" x14ac:dyDescent="0.25">
      <c r="E32" s="209" t="s">
        <v>270</v>
      </c>
      <c r="F32" s="24">
        <v>231252.14</v>
      </c>
      <c r="G32" s="37">
        <v>9.544206245104904E-4</v>
      </c>
      <c r="H32" s="9">
        <v>5</v>
      </c>
      <c r="I32" s="37">
        <v>4.6296296296296294E-3</v>
      </c>
      <c r="J32" s="23">
        <v>34</v>
      </c>
      <c r="K32" s="37">
        <v>2.2886375875067312E-3</v>
      </c>
      <c r="M32" s="5"/>
    </row>
    <row r="33" spans="5:13" x14ac:dyDescent="0.25">
      <c r="E33" s="209" t="s">
        <v>271</v>
      </c>
      <c r="F33" s="24">
        <v>947967.87000000104</v>
      </c>
      <c r="G33" s="37">
        <v>3.9124398438054684E-3</v>
      </c>
      <c r="H33" s="9">
        <v>5</v>
      </c>
      <c r="I33" s="37">
        <v>4.6296296296296294E-3</v>
      </c>
      <c r="J33" s="23">
        <v>78</v>
      </c>
      <c r="K33" s="37">
        <v>5.2504038772213249E-3</v>
      </c>
      <c r="M33" s="5"/>
    </row>
    <row r="34" spans="5:13" x14ac:dyDescent="0.25">
      <c r="E34" s="209" t="s">
        <v>272</v>
      </c>
      <c r="F34" s="24">
        <v>2786429.62</v>
      </c>
      <c r="G34" s="37">
        <v>1.1500113677109878E-2</v>
      </c>
      <c r="H34" s="9">
        <v>14</v>
      </c>
      <c r="I34" s="37">
        <v>1.2962962962962963E-2</v>
      </c>
      <c r="J34" s="23">
        <v>201</v>
      </c>
      <c r="K34" s="37">
        <v>1.352988691437803E-2</v>
      </c>
      <c r="M34" s="5"/>
    </row>
    <row r="35" spans="5:13" x14ac:dyDescent="0.25">
      <c r="E35" s="209" t="s">
        <v>273</v>
      </c>
      <c r="F35" s="24">
        <v>1184074.1699999899</v>
      </c>
      <c r="G35" s="37">
        <v>4.8868944901358791E-3</v>
      </c>
      <c r="H35" s="9">
        <v>4</v>
      </c>
      <c r="I35" s="37">
        <v>3.7037037037037038E-3</v>
      </c>
      <c r="J35" s="23">
        <v>64</v>
      </c>
      <c r="K35" s="37">
        <v>4.3080236941303177E-3</v>
      </c>
      <c r="M35" s="5"/>
    </row>
    <row r="36" spans="5:13" x14ac:dyDescent="0.25">
      <c r="E36" s="209" t="s">
        <v>274</v>
      </c>
      <c r="F36" s="24">
        <v>1667582.5799999901</v>
      </c>
      <c r="G36" s="37">
        <v>6.8824236931446566E-3</v>
      </c>
      <c r="H36" s="9">
        <v>12</v>
      </c>
      <c r="I36" s="37">
        <v>1.1111111111111112E-2</v>
      </c>
      <c r="J36" s="23">
        <v>154</v>
      </c>
      <c r="K36" s="37">
        <v>1.0366182014001076E-2</v>
      </c>
      <c r="M36" s="5"/>
    </row>
    <row r="37" spans="5:13" x14ac:dyDescent="0.25">
      <c r="E37" s="209" t="s">
        <v>275</v>
      </c>
      <c r="F37" s="24">
        <v>5088377.0400000103</v>
      </c>
      <c r="G37" s="37">
        <v>2.1000679138630459E-2</v>
      </c>
      <c r="H37" s="9">
        <v>20</v>
      </c>
      <c r="I37" s="37">
        <v>1.8518518518518517E-2</v>
      </c>
      <c r="J37" s="23">
        <v>298</v>
      </c>
      <c r="K37" s="37">
        <v>2.0059235325794292E-2</v>
      </c>
      <c r="M37" s="5"/>
    </row>
    <row r="38" spans="5:13" x14ac:dyDescent="0.25">
      <c r="E38" s="209" t="s">
        <v>276</v>
      </c>
      <c r="F38" s="24">
        <v>2761156.99</v>
      </c>
      <c r="G38" s="37">
        <v>1.1395808829130428E-2</v>
      </c>
      <c r="H38" s="9">
        <v>9</v>
      </c>
      <c r="I38" s="37">
        <v>8.3333333333333332E-3</v>
      </c>
      <c r="J38" s="23">
        <v>134</v>
      </c>
      <c r="K38" s="37">
        <v>9.019924609585353E-3</v>
      </c>
      <c r="M38" s="5"/>
    </row>
    <row r="39" spans="5:13" x14ac:dyDescent="0.25">
      <c r="E39" s="209" t="s">
        <v>277</v>
      </c>
      <c r="F39" s="24">
        <v>4290014.5200000098</v>
      </c>
      <c r="G39" s="37">
        <v>1.7705688420169778E-2</v>
      </c>
      <c r="H39" s="9">
        <v>22</v>
      </c>
      <c r="I39" s="37">
        <v>2.0370370370370372E-2</v>
      </c>
      <c r="J39" s="23">
        <v>303</v>
      </c>
      <c r="K39" s="37">
        <v>2.0395799676898224E-2</v>
      </c>
      <c r="M39" s="5"/>
    </row>
    <row r="40" spans="5:13" x14ac:dyDescent="0.25">
      <c r="E40" s="209" t="s">
        <v>278</v>
      </c>
      <c r="F40" s="24">
        <v>747475.86</v>
      </c>
      <c r="G40" s="37">
        <v>3.0849720011573334E-3</v>
      </c>
      <c r="H40" s="9">
        <v>4</v>
      </c>
      <c r="I40" s="37">
        <v>3.7037037037037038E-3</v>
      </c>
      <c r="J40" s="23">
        <v>57</v>
      </c>
      <c r="K40" s="37">
        <v>3.8368336025848141E-3</v>
      </c>
      <c r="M40" s="5"/>
    </row>
    <row r="41" spans="5:13" x14ac:dyDescent="0.25">
      <c r="E41" s="209" t="s">
        <v>279</v>
      </c>
      <c r="F41" s="24">
        <v>241793.74</v>
      </c>
      <c r="G41" s="37">
        <v>9.9792776980799883E-4</v>
      </c>
      <c r="H41" s="9">
        <v>2</v>
      </c>
      <c r="I41" s="37">
        <v>1.8518518518518519E-3</v>
      </c>
      <c r="J41" s="23">
        <v>23</v>
      </c>
      <c r="K41" s="37">
        <v>1.5481960150780828E-3</v>
      </c>
      <c r="M41" s="5"/>
    </row>
    <row r="42" spans="5:13" x14ac:dyDescent="0.25">
      <c r="E42" s="209" t="s">
        <v>280</v>
      </c>
      <c r="F42" s="24">
        <v>5142927.4999999702</v>
      </c>
      <c r="G42" s="37">
        <v>2.122581904047308E-2</v>
      </c>
      <c r="H42" s="9">
        <v>22</v>
      </c>
      <c r="I42" s="37">
        <v>2.0370370370370372E-2</v>
      </c>
      <c r="J42" s="23">
        <v>313</v>
      </c>
      <c r="K42" s="37">
        <v>2.1068928379106084E-2</v>
      </c>
      <c r="M42" s="5"/>
    </row>
    <row r="43" spans="5:13" x14ac:dyDescent="0.25">
      <c r="E43" s="209" t="s">
        <v>281</v>
      </c>
      <c r="F43" s="24">
        <v>3608405.84</v>
      </c>
      <c r="G43" s="37">
        <v>1.4892562530665015E-2</v>
      </c>
      <c r="H43" s="9">
        <v>12</v>
      </c>
      <c r="I43" s="37">
        <v>1.1111111111111112E-2</v>
      </c>
      <c r="J43" s="23">
        <v>166</v>
      </c>
      <c r="K43" s="37">
        <v>1.1173936456650511E-2</v>
      </c>
      <c r="M43" s="5"/>
    </row>
    <row r="44" spans="5:13" x14ac:dyDescent="0.25">
      <c r="E44" s="209" t="s">
        <v>282</v>
      </c>
      <c r="F44" s="24">
        <v>956620.34000000195</v>
      </c>
      <c r="G44" s="37">
        <v>3.9481501979710953E-3</v>
      </c>
      <c r="H44" s="9">
        <v>7</v>
      </c>
      <c r="I44" s="37">
        <v>6.4814814814814813E-3</v>
      </c>
      <c r="J44" s="23">
        <v>73</v>
      </c>
      <c r="K44" s="37">
        <v>4.9138395261173933E-3</v>
      </c>
      <c r="M44" s="5"/>
    </row>
    <row r="45" spans="5:13" x14ac:dyDescent="0.25">
      <c r="E45" s="209" t="s">
        <v>283</v>
      </c>
      <c r="F45" s="24">
        <v>757423.91000000096</v>
      </c>
      <c r="G45" s="37">
        <v>3.1260294551279755E-3</v>
      </c>
      <c r="H45" s="9">
        <v>5</v>
      </c>
      <c r="I45" s="37">
        <v>4.6296296296296294E-3</v>
      </c>
      <c r="J45" s="23">
        <v>58</v>
      </c>
      <c r="K45" s="37">
        <v>3.9041464728056005E-3</v>
      </c>
      <c r="M45" s="5"/>
    </row>
    <row r="46" spans="5:13" x14ac:dyDescent="0.25">
      <c r="E46" s="209" t="s">
        <v>284</v>
      </c>
      <c r="F46" s="24">
        <v>6506105.7400000095</v>
      </c>
      <c r="G46" s="37">
        <v>2.6851909363961323E-2</v>
      </c>
      <c r="H46" s="9">
        <v>26</v>
      </c>
      <c r="I46" s="37">
        <v>2.4074074074074074E-2</v>
      </c>
      <c r="J46" s="23">
        <v>383</v>
      </c>
      <c r="K46" s="37">
        <v>2.578082929456112E-2</v>
      </c>
      <c r="M46" s="5"/>
    </row>
    <row r="47" spans="5:13" x14ac:dyDescent="0.25">
      <c r="E47" s="209" t="s">
        <v>285</v>
      </c>
      <c r="F47" s="24">
        <v>705884.37000000197</v>
      </c>
      <c r="G47" s="37">
        <v>2.9133161805447332E-3</v>
      </c>
      <c r="H47" s="9">
        <v>7</v>
      </c>
      <c r="I47" s="37">
        <v>6.4814814814814813E-3</v>
      </c>
      <c r="J47" s="23">
        <v>89</v>
      </c>
      <c r="K47" s="37">
        <v>5.9908454496499734E-3</v>
      </c>
      <c r="M47" s="5"/>
    </row>
    <row r="48" spans="5:13" x14ac:dyDescent="0.25">
      <c r="E48" s="209" t="s">
        <v>286</v>
      </c>
      <c r="F48" s="24">
        <v>1110584.22999999</v>
      </c>
      <c r="G48" s="37">
        <v>4.5835878291465432E-3</v>
      </c>
      <c r="H48" s="9">
        <v>13</v>
      </c>
      <c r="I48" s="37">
        <v>1.2037037037037037E-2</v>
      </c>
      <c r="J48" s="23">
        <v>117</v>
      </c>
      <c r="K48" s="37">
        <v>7.8756058158319878E-3</v>
      </c>
      <c r="M48" s="5"/>
    </row>
    <row r="49" spans="5:13" x14ac:dyDescent="0.25">
      <c r="E49" s="209" t="s">
        <v>288</v>
      </c>
      <c r="F49" s="24">
        <v>1489108.56</v>
      </c>
      <c r="G49" s="37">
        <v>6.1458281934131161E-3</v>
      </c>
      <c r="H49" s="9">
        <v>10</v>
      </c>
      <c r="I49" s="37">
        <v>9.2592592592592587E-3</v>
      </c>
      <c r="J49" s="23">
        <v>121</v>
      </c>
      <c r="K49" s="37">
        <v>8.1448572967151318E-3</v>
      </c>
      <c r="M49" s="5"/>
    </row>
    <row r="50" spans="5:13" x14ac:dyDescent="0.25">
      <c r="E50" s="209" t="s">
        <v>289</v>
      </c>
      <c r="F50" s="24">
        <v>1871359.21</v>
      </c>
      <c r="G50" s="37">
        <v>7.7234477738958775E-3</v>
      </c>
      <c r="H50" s="9">
        <v>9</v>
      </c>
      <c r="I50" s="37">
        <v>8.3333333333333332E-3</v>
      </c>
      <c r="J50" s="23">
        <v>144</v>
      </c>
      <c r="K50" s="37">
        <v>9.6930533117932146E-3</v>
      </c>
      <c r="M50" s="5"/>
    </row>
    <row r="51" spans="5:13" x14ac:dyDescent="0.25">
      <c r="E51" s="209" t="s">
        <v>290</v>
      </c>
      <c r="F51" s="24">
        <v>426704.83999999898</v>
      </c>
      <c r="G51" s="37">
        <v>1.7610902968268655E-3</v>
      </c>
      <c r="H51" s="9">
        <v>5</v>
      </c>
      <c r="I51" s="37">
        <v>4.6296296296296294E-3</v>
      </c>
      <c r="J51" s="23">
        <v>56</v>
      </c>
      <c r="K51" s="37">
        <v>3.7695207323640281E-3</v>
      </c>
      <c r="M51" s="5"/>
    </row>
    <row r="52" spans="5:13" x14ac:dyDescent="0.25">
      <c r="E52" s="209" t="s">
        <v>287</v>
      </c>
      <c r="F52" s="24">
        <v>647397.679999999</v>
      </c>
      <c r="G52" s="37">
        <v>2.6719307248453642E-3</v>
      </c>
      <c r="H52" s="9">
        <v>15</v>
      </c>
      <c r="I52" s="37">
        <v>1.3888888888888888E-2</v>
      </c>
      <c r="J52" s="23">
        <v>88</v>
      </c>
      <c r="K52" s="37">
        <v>5.9235325794291865E-3</v>
      </c>
      <c r="M52" s="5"/>
    </row>
    <row r="53" spans="5:13" x14ac:dyDescent="0.25">
      <c r="E53" s="209" t="s">
        <v>291</v>
      </c>
      <c r="F53" s="24">
        <v>412366.68</v>
      </c>
      <c r="G53" s="37">
        <v>1.7019140417594298E-3</v>
      </c>
      <c r="H53" s="9">
        <v>3</v>
      </c>
      <c r="I53" s="37">
        <v>2.7777777777777779E-3</v>
      </c>
      <c r="J53" s="23">
        <v>36</v>
      </c>
      <c r="K53" s="37">
        <v>2.4232633279483036E-3</v>
      </c>
      <c r="M53" s="5"/>
    </row>
    <row r="54" spans="5:13" x14ac:dyDescent="0.25">
      <c r="E54" s="209" t="s">
        <v>292</v>
      </c>
      <c r="F54" s="24">
        <v>877525.75</v>
      </c>
      <c r="G54" s="37">
        <v>3.6217121032438289E-3</v>
      </c>
      <c r="H54" s="9">
        <v>8</v>
      </c>
      <c r="I54" s="37">
        <v>7.4074074074074077E-3</v>
      </c>
      <c r="J54" s="23">
        <v>108</v>
      </c>
      <c r="K54" s="37">
        <v>7.2697899838449114E-3</v>
      </c>
      <c r="M54" s="5"/>
    </row>
    <row r="55" spans="5:13" x14ac:dyDescent="0.25">
      <c r="E55" s="209" t="s">
        <v>293</v>
      </c>
      <c r="F55" s="24">
        <v>2030306.52</v>
      </c>
      <c r="G55" s="37">
        <v>8.3794529069703763E-3</v>
      </c>
      <c r="H55" s="9">
        <v>13</v>
      </c>
      <c r="I55" s="37">
        <v>1.2037037037037037E-2</v>
      </c>
      <c r="J55" s="23">
        <v>166</v>
      </c>
      <c r="K55" s="37">
        <v>1.1173936456650511E-2</v>
      </c>
      <c r="M55" s="5"/>
    </row>
    <row r="56" spans="5:13" x14ac:dyDescent="0.25">
      <c r="E56" s="209" t="s">
        <v>294</v>
      </c>
      <c r="F56" s="24">
        <v>2427088.33</v>
      </c>
      <c r="G56" s="37">
        <v>1.0017045289443475E-2</v>
      </c>
      <c r="H56" s="9">
        <v>11</v>
      </c>
      <c r="I56" s="37">
        <v>1.0185185185185186E-2</v>
      </c>
      <c r="J56" s="23">
        <v>151</v>
      </c>
      <c r="K56" s="37">
        <v>1.0164243403338718E-2</v>
      </c>
      <c r="M56" s="5"/>
    </row>
    <row r="57" spans="5:13" x14ac:dyDescent="0.25">
      <c r="E57" s="209" t="s">
        <v>295</v>
      </c>
      <c r="F57" s="24">
        <v>9657057.5999999791</v>
      </c>
      <c r="G57" s="37">
        <v>3.985647417371254E-2</v>
      </c>
      <c r="H57" s="9">
        <v>35</v>
      </c>
      <c r="I57" s="37">
        <v>3.2407407407407406E-2</v>
      </c>
      <c r="J57" s="23">
        <v>469</v>
      </c>
      <c r="K57" s="37">
        <v>3.1569736133548736E-2</v>
      </c>
      <c r="M57" s="5"/>
    </row>
    <row r="58" spans="5:13" x14ac:dyDescent="0.25">
      <c r="E58" s="209" t="s">
        <v>296</v>
      </c>
      <c r="F58" s="24">
        <v>2734929.5500000198</v>
      </c>
      <c r="G58" s="37">
        <v>1.1287563302563225E-2</v>
      </c>
      <c r="H58" s="9">
        <v>20</v>
      </c>
      <c r="I58" s="37">
        <v>1.8518518518518517E-2</v>
      </c>
      <c r="J58" s="23">
        <v>248</v>
      </c>
      <c r="K58" s="37">
        <v>1.6693591814754979E-2</v>
      </c>
      <c r="M58" s="5"/>
    </row>
    <row r="59" spans="5:13" x14ac:dyDescent="0.25">
      <c r="E59" s="209" t="s">
        <v>297</v>
      </c>
      <c r="F59" s="24">
        <v>2590733.0699999998</v>
      </c>
      <c r="G59" s="37">
        <v>1.069243759045594E-2</v>
      </c>
      <c r="H59" s="9">
        <v>13</v>
      </c>
      <c r="I59" s="37">
        <v>1.2037037037037037E-2</v>
      </c>
      <c r="J59" s="23">
        <v>162</v>
      </c>
      <c r="K59" s="37">
        <v>1.0904684975767368E-2</v>
      </c>
      <c r="M59" s="5"/>
    </row>
    <row r="60" spans="5:13" x14ac:dyDescent="0.25">
      <c r="E60" s="209" t="s">
        <v>298</v>
      </c>
      <c r="F60" s="24">
        <v>2727177.38</v>
      </c>
      <c r="G60" s="37">
        <v>1.1255568654069461E-2</v>
      </c>
      <c r="H60" s="9">
        <v>12</v>
      </c>
      <c r="I60" s="37">
        <v>1.1111111111111112E-2</v>
      </c>
      <c r="J60" s="23">
        <v>166</v>
      </c>
      <c r="K60" s="37">
        <v>1.1173936456650511E-2</v>
      </c>
      <c r="M60" s="5"/>
    </row>
    <row r="61" spans="5:13" x14ac:dyDescent="0.25">
      <c r="E61" s="209" t="s">
        <v>299</v>
      </c>
      <c r="F61" s="24">
        <v>2484939.3399999901</v>
      </c>
      <c r="G61" s="37">
        <v>1.0255807175464305E-2</v>
      </c>
      <c r="H61" s="9">
        <v>18</v>
      </c>
      <c r="I61" s="37">
        <v>1.6666666666666666E-2</v>
      </c>
      <c r="J61" s="23">
        <v>235</v>
      </c>
      <c r="K61" s="37">
        <v>1.581852450188476E-2</v>
      </c>
      <c r="M61" s="5"/>
    </row>
    <row r="62" spans="5:13" x14ac:dyDescent="0.25">
      <c r="E62" s="209" t="s">
        <v>300</v>
      </c>
      <c r="F62" s="24">
        <v>2140163.3499999898</v>
      </c>
      <c r="G62" s="37">
        <v>8.8328524919226836E-3</v>
      </c>
      <c r="H62" s="9">
        <v>12</v>
      </c>
      <c r="I62" s="37">
        <v>1.1111111111111112E-2</v>
      </c>
      <c r="J62" s="23">
        <v>163</v>
      </c>
      <c r="K62" s="37">
        <v>1.0971997845988153E-2</v>
      </c>
      <c r="M62" s="5"/>
    </row>
    <row r="63" spans="5:13" x14ac:dyDescent="0.25">
      <c r="E63" s="209" t="s">
        <v>301</v>
      </c>
      <c r="F63" s="24">
        <v>186839.31</v>
      </c>
      <c r="G63" s="37">
        <v>7.7112060858467769E-4</v>
      </c>
      <c r="H63" s="9">
        <v>2</v>
      </c>
      <c r="I63" s="37">
        <v>1.8518518518518519E-3</v>
      </c>
      <c r="J63" s="23">
        <v>16</v>
      </c>
      <c r="K63" s="37">
        <v>1.0770059235325794E-3</v>
      </c>
      <c r="M63" s="5"/>
    </row>
    <row r="64" spans="5:13" x14ac:dyDescent="0.25">
      <c r="E64" s="209" t="s">
        <v>302</v>
      </c>
      <c r="F64" s="24">
        <v>2201555.9000000102</v>
      </c>
      <c r="G64" s="37">
        <v>9.0862309727069521E-3</v>
      </c>
      <c r="H64" s="9">
        <v>15</v>
      </c>
      <c r="I64" s="37">
        <v>1.3888888888888888E-2</v>
      </c>
      <c r="J64" s="23">
        <v>228</v>
      </c>
      <c r="K64" s="37">
        <v>1.5347334410339256E-2</v>
      </c>
      <c r="M64" s="5"/>
    </row>
    <row r="65" spans="5:13" x14ac:dyDescent="0.25">
      <c r="E65" s="209" t="s">
        <v>303</v>
      </c>
      <c r="F65" s="24">
        <v>746777.01000000199</v>
      </c>
      <c r="G65" s="37">
        <v>3.082087717131087E-3</v>
      </c>
      <c r="H65" s="9">
        <v>4</v>
      </c>
      <c r="I65" s="37">
        <v>3.7037037037037038E-3</v>
      </c>
      <c r="J65" s="23">
        <v>58</v>
      </c>
      <c r="K65" s="37">
        <v>3.9041464728056005E-3</v>
      </c>
      <c r="M65" s="5"/>
    </row>
    <row r="66" spans="5:13" x14ac:dyDescent="0.25">
      <c r="E66" s="209" t="s">
        <v>304</v>
      </c>
      <c r="F66" s="24">
        <v>864242.31000000099</v>
      </c>
      <c r="G66" s="37">
        <v>3.5668888739303762E-3</v>
      </c>
      <c r="H66" s="9">
        <v>12</v>
      </c>
      <c r="I66" s="37">
        <v>1.1111111111111112E-2</v>
      </c>
      <c r="J66" s="23">
        <v>111</v>
      </c>
      <c r="K66" s="37">
        <v>7.4717285945072702E-3</v>
      </c>
      <c r="M66" s="5"/>
    </row>
    <row r="67" spans="5:13" x14ac:dyDescent="0.25">
      <c r="E67" s="209" t="s">
        <v>305</v>
      </c>
      <c r="F67" s="24">
        <v>622831.34000000102</v>
      </c>
      <c r="G67" s="37">
        <v>2.5705408671569765E-3</v>
      </c>
      <c r="H67" s="9">
        <v>5</v>
      </c>
      <c r="I67" s="37">
        <v>4.6296296296296294E-3</v>
      </c>
      <c r="J67" s="23">
        <v>60</v>
      </c>
      <c r="K67" s="37">
        <v>4.0387722132471729E-3</v>
      </c>
      <c r="M67" s="5"/>
    </row>
    <row r="68" spans="5:13" x14ac:dyDescent="0.25">
      <c r="E68" s="209" t="s">
        <v>306</v>
      </c>
      <c r="F68" s="24">
        <v>2827180.95000001</v>
      </c>
      <c r="G68" s="37">
        <v>1.1668302001024384E-2</v>
      </c>
      <c r="H68" s="9">
        <v>14</v>
      </c>
      <c r="I68" s="37">
        <v>1.2962962962962963E-2</v>
      </c>
      <c r="J68" s="23">
        <v>208</v>
      </c>
      <c r="K68" s="37">
        <v>1.4001077005923533E-2</v>
      </c>
      <c r="M68" s="5"/>
    </row>
    <row r="69" spans="5:13" x14ac:dyDescent="0.25">
      <c r="E69" s="209" t="s">
        <v>307</v>
      </c>
      <c r="F69" s="24">
        <v>10367328.8999999</v>
      </c>
      <c r="G69" s="37">
        <v>4.2787896030901849E-2</v>
      </c>
      <c r="H69" s="9">
        <v>40</v>
      </c>
      <c r="I69" s="37">
        <v>3.7037037037037035E-2</v>
      </c>
      <c r="J69" s="23">
        <v>633</v>
      </c>
      <c r="K69" s="37">
        <v>4.2609046849757672E-2</v>
      </c>
      <c r="M69" s="5"/>
    </row>
    <row r="70" spans="5:13" x14ac:dyDescent="0.25">
      <c r="E70" s="209" t="s">
        <v>308</v>
      </c>
      <c r="F70" s="24">
        <v>1638382.3199999901</v>
      </c>
      <c r="G70" s="37">
        <v>6.7619087851093461E-3</v>
      </c>
      <c r="H70" s="9">
        <v>11</v>
      </c>
      <c r="I70" s="37">
        <v>1.0185185185185186E-2</v>
      </c>
      <c r="J70" s="23">
        <v>154</v>
      </c>
      <c r="K70" s="37">
        <v>1.0366182014001076E-2</v>
      </c>
      <c r="M70" s="5"/>
    </row>
    <row r="71" spans="5:13" x14ac:dyDescent="0.25">
      <c r="E71" s="209" t="s">
        <v>309</v>
      </c>
      <c r="F71" s="24">
        <v>450916.760000001</v>
      </c>
      <c r="G71" s="37">
        <v>1.8610173972074284E-3</v>
      </c>
      <c r="H71" s="9">
        <v>6</v>
      </c>
      <c r="I71" s="37">
        <v>5.5555555555555558E-3</v>
      </c>
      <c r="J71" s="23">
        <v>55</v>
      </c>
      <c r="K71" s="37">
        <v>3.7022078621432417E-3</v>
      </c>
      <c r="M71" s="5"/>
    </row>
    <row r="72" spans="5:13" x14ac:dyDescent="0.25">
      <c r="E72" s="209" t="s">
        <v>310</v>
      </c>
      <c r="F72" s="24">
        <v>2912878.0500000101</v>
      </c>
      <c r="G72" s="37">
        <v>1.2021989883440252E-2</v>
      </c>
      <c r="H72" s="9">
        <v>12</v>
      </c>
      <c r="I72" s="37">
        <v>1.1111111111111112E-2</v>
      </c>
      <c r="J72" s="23">
        <v>179</v>
      </c>
      <c r="K72" s="37">
        <v>1.2049003769520733E-2</v>
      </c>
      <c r="M72" s="5"/>
    </row>
    <row r="73" spans="5:13" x14ac:dyDescent="0.25">
      <c r="E73" s="209" t="s">
        <v>311</v>
      </c>
      <c r="F73" s="24">
        <v>4688276.0099999905</v>
      </c>
      <c r="G73" s="37">
        <v>1.9349387717414162E-2</v>
      </c>
      <c r="H73" s="9">
        <v>18</v>
      </c>
      <c r="I73" s="37">
        <v>1.6666666666666666E-2</v>
      </c>
      <c r="J73" s="23">
        <v>262</v>
      </c>
      <c r="K73" s="37">
        <v>1.7635971997845987E-2</v>
      </c>
      <c r="M73" s="5"/>
    </row>
    <row r="74" spans="5:13" x14ac:dyDescent="0.25">
      <c r="E74" s="209" t="s">
        <v>10</v>
      </c>
      <c r="F74" s="24">
        <v>242295832.73999989</v>
      </c>
      <c r="G74" s="37">
        <v>1</v>
      </c>
      <c r="H74" s="9">
        <v>1080</v>
      </c>
      <c r="I74" s="37">
        <v>1</v>
      </c>
      <c r="J74" s="23">
        <v>14856</v>
      </c>
      <c r="K74" s="37">
        <v>1</v>
      </c>
      <c r="M74" s="5"/>
    </row>
    <row r="75" spans="5:13" x14ac:dyDescent="0.25">
      <c r="E75"/>
      <c r="F75"/>
      <c r="G75"/>
      <c r="H75"/>
      <c r="I75"/>
    </row>
    <row r="76" spans="5:13" x14ac:dyDescent="0.25">
      <c r="E76"/>
      <c r="F76"/>
      <c r="G76"/>
      <c r="H76"/>
      <c r="I76" s="4"/>
      <c r="J76" s="1"/>
    </row>
    <row r="77" spans="5:13" x14ac:dyDescent="0.25">
      <c r="E77"/>
      <c r="F77"/>
      <c r="G77"/>
      <c r="H77"/>
      <c r="I77" s="4"/>
      <c r="J77" s="1"/>
    </row>
    <row r="78" spans="5:13" x14ac:dyDescent="0.25">
      <c r="E78"/>
      <c r="F78"/>
      <c r="G78"/>
      <c r="H78"/>
      <c r="I78" s="4"/>
      <c r="J78" s="1"/>
    </row>
    <row r="79" spans="5:13" x14ac:dyDescent="0.25">
      <c r="E79"/>
      <c r="F79"/>
      <c r="G79"/>
      <c r="H79"/>
      <c r="I79" s="4"/>
      <c r="J79" s="1"/>
    </row>
    <row r="80" spans="5:13" x14ac:dyDescent="0.25">
      <c r="E80"/>
      <c r="F80"/>
      <c r="G80"/>
      <c r="H80"/>
      <c r="I80" s="4"/>
    </row>
    <row r="81" spans="5:9" x14ac:dyDescent="0.25">
      <c r="E81"/>
      <c r="F81"/>
      <c r="G81"/>
      <c r="H81"/>
      <c r="I81"/>
    </row>
    <row r="82" spans="5:9" x14ac:dyDescent="0.25">
      <c r="E82"/>
      <c r="F82"/>
      <c r="G82"/>
      <c r="H82"/>
      <c r="I82"/>
    </row>
    <row r="83" spans="5:9" x14ac:dyDescent="0.25">
      <c r="E83"/>
      <c r="F83"/>
      <c r="G83"/>
      <c r="H83"/>
      <c r="I83"/>
    </row>
    <row r="84" spans="5:9" x14ac:dyDescent="0.25">
      <c r="E84"/>
      <c r="F84"/>
      <c r="G84"/>
      <c r="H84"/>
      <c r="I84"/>
    </row>
    <row r="85" spans="5:9" x14ac:dyDescent="0.25">
      <c r="E85"/>
      <c r="F85"/>
      <c r="G85"/>
      <c r="H85"/>
      <c r="I85"/>
    </row>
    <row r="86" spans="5:9" x14ac:dyDescent="0.25">
      <c r="E86"/>
      <c r="F86"/>
      <c r="G86"/>
      <c r="H86"/>
      <c r="I86"/>
    </row>
    <row r="87" spans="5:9" x14ac:dyDescent="0.25">
      <c r="E87"/>
      <c r="F87"/>
      <c r="G87"/>
      <c r="H87"/>
      <c r="I87"/>
    </row>
    <row r="88" spans="5:9" x14ac:dyDescent="0.25">
      <c r="E88"/>
      <c r="F88"/>
      <c r="G88"/>
      <c r="H88"/>
      <c r="I88"/>
    </row>
    <row r="89" spans="5:9" x14ac:dyDescent="0.25">
      <c r="E89"/>
      <c r="F89"/>
      <c r="G89"/>
      <c r="H89"/>
      <c r="I89"/>
    </row>
    <row r="90" spans="5:9" x14ac:dyDescent="0.25">
      <c r="E90"/>
      <c r="F90"/>
      <c r="G90"/>
      <c r="H90"/>
      <c r="I90"/>
    </row>
    <row r="91" spans="5:9" x14ac:dyDescent="0.25">
      <c r="E91"/>
      <c r="F91"/>
      <c r="G91"/>
      <c r="H91"/>
      <c r="I91"/>
    </row>
    <row r="92" spans="5:9" x14ac:dyDescent="0.25">
      <c r="E92"/>
      <c r="F92"/>
      <c r="G92"/>
      <c r="H92"/>
      <c r="I92"/>
    </row>
    <row r="93" spans="5:9" x14ac:dyDescent="0.25">
      <c r="E93"/>
      <c r="F93"/>
      <c r="G93"/>
      <c r="H93"/>
      <c r="I93"/>
    </row>
    <row r="94" spans="5:9" x14ac:dyDescent="0.25">
      <c r="E94"/>
      <c r="F94"/>
      <c r="G94"/>
      <c r="H94"/>
      <c r="I94"/>
    </row>
    <row r="95" spans="5:9" x14ac:dyDescent="0.25">
      <c r="E95"/>
      <c r="F95"/>
      <c r="G95"/>
      <c r="H95"/>
      <c r="I95"/>
    </row>
    <row r="96" spans="5:9" x14ac:dyDescent="0.25">
      <c r="E96"/>
      <c r="F96"/>
      <c r="G96"/>
      <c r="H96"/>
      <c r="I96"/>
    </row>
    <row r="97" spans="5:9" x14ac:dyDescent="0.25">
      <c r="E97"/>
      <c r="F97"/>
      <c r="G97"/>
      <c r="H97"/>
      <c r="I97"/>
    </row>
    <row r="98" spans="5:9" x14ac:dyDescent="0.25">
      <c r="E98"/>
      <c r="F98"/>
      <c r="G98"/>
      <c r="H98"/>
      <c r="I98"/>
    </row>
    <row r="99" spans="5:9" x14ac:dyDescent="0.25">
      <c r="E99"/>
      <c r="F99"/>
      <c r="G99"/>
      <c r="H99"/>
      <c r="I99"/>
    </row>
    <row r="100" spans="5:9" x14ac:dyDescent="0.25">
      <c r="E100"/>
      <c r="F100"/>
      <c r="G100"/>
      <c r="H100"/>
      <c r="I100"/>
    </row>
  </sheetData>
  <sheetProtection pivotTables="0"/>
  <mergeCells count="1">
    <mergeCell ref="B4:D8"/>
  </mergeCells>
  <conditionalFormatting pivot="1" sqref="G8:G73">
    <cfRule type="dataBar" priority="3">
      <dataBar>
        <cfvo type="min"/>
        <cfvo type="max"/>
        <color rgb="FF638EC6"/>
      </dataBar>
      <extLst>
        <ext xmlns:x14="http://schemas.microsoft.com/office/spreadsheetml/2009/9/main" uri="{B025F937-C7B1-47D3-B67F-A62EFF666E3E}">
          <x14:id>{579C5C57-D1D6-47BD-BD36-14A06FE2887D}</x14:id>
        </ext>
      </extLst>
    </cfRule>
  </conditionalFormatting>
  <conditionalFormatting pivot="1" sqref="I8:I73">
    <cfRule type="dataBar" priority="2">
      <dataBar>
        <cfvo type="min"/>
        <cfvo type="max"/>
        <color rgb="FF638EC6"/>
      </dataBar>
      <extLst>
        <ext xmlns:x14="http://schemas.microsoft.com/office/spreadsheetml/2009/9/main" uri="{B025F937-C7B1-47D3-B67F-A62EFF666E3E}">
          <x14:id>{784262ED-8D99-4411-9A3B-898D51C3DF91}</x14:id>
        </ext>
      </extLst>
    </cfRule>
  </conditionalFormatting>
  <conditionalFormatting pivot="1" sqref="K8:K73">
    <cfRule type="dataBar" priority="1">
      <dataBar>
        <cfvo type="min"/>
        <cfvo type="max"/>
        <color rgb="FF638EC6"/>
      </dataBar>
      <extLst>
        <ext xmlns:x14="http://schemas.microsoft.com/office/spreadsheetml/2009/9/main" uri="{B025F937-C7B1-47D3-B67F-A62EFF666E3E}">
          <x14:id>{89EFD88D-7EA9-464E-AC9E-8D2EE0CD2EB1}</x14:id>
        </ext>
      </extLst>
    </cfRule>
  </conditionalFormatting>
  <hyperlinks>
    <hyperlink ref="B2" location="'Contents + Directions'!A1" display="Back to table of contents" xr:uid="{00000000-0004-0000-0400-000000000000}"/>
  </hyperlinks>
  <pageMargins left="0.7" right="0.7" top="0.75" bottom="0.75" header="0.3" footer="0.3"/>
  <pageSetup paperSize="9" scale="63" orientation="portrait" r:id="rId2"/>
  <colBreaks count="1" manualBreakCount="1">
    <brk id="4" max="74" man="1"/>
  </colBreaks>
  <drawing r:id="rId3"/>
  <extLst>
    <ext xmlns:x14="http://schemas.microsoft.com/office/spreadsheetml/2009/9/main" uri="{78C0D931-6437-407d-A8EE-F0AAD7539E65}">
      <x14:conditionalFormattings>
        <x14:conditionalFormatting xmlns:xm="http://schemas.microsoft.com/office/excel/2006/main" pivot="1">
          <x14:cfRule type="dataBar" id="{579C5C57-D1D6-47BD-BD36-14A06FE2887D}">
            <x14:dataBar minLength="0" maxLength="100" border="1" negativeBarBorderColorSameAsPositive="0">
              <x14:cfvo type="autoMin"/>
              <x14:cfvo type="autoMax"/>
              <x14:borderColor rgb="FF638EC6"/>
              <x14:negativeFillColor rgb="FFFF0000"/>
              <x14:negativeBorderColor rgb="FFFF0000"/>
              <x14:axisColor rgb="FF000000"/>
            </x14:dataBar>
          </x14:cfRule>
          <xm:sqref>G8:G73</xm:sqref>
        </x14:conditionalFormatting>
        <x14:conditionalFormatting xmlns:xm="http://schemas.microsoft.com/office/excel/2006/main" pivot="1">
          <x14:cfRule type="dataBar" id="{784262ED-8D99-4411-9A3B-898D51C3DF91}">
            <x14:dataBar minLength="0" maxLength="100" border="1" negativeBarBorderColorSameAsPositive="0">
              <x14:cfvo type="autoMin"/>
              <x14:cfvo type="autoMax"/>
              <x14:borderColor rgb="FF638EC6"/>
              <x14:negativeFillColor rgb="FFFF0000"/>
              <x14:negativeBorderColor rgb="FFFF0000"/>
              <x14:axisColor rgb="FF000000"/>
            </x14:dataBar>
          </x14:cfRule>
          <xm:sqref>I8:I73</xm:sqref>
        </x14:conditionalFormatting>
        <x14:conditionalFormatting xmlns:xm="http://schemas.microsoft.com/office/excel/2006/main" pivot="1">
          <x14:cfRule type="dataBar" id="{89EFD88D-7EA9-464E-AC9E-8D2EE0CD2EB1}">
            <x14:dataBar minLength="0" maxLength="100" border="1" negativeBarBorderColorSameAsPositive="0">
              <x14:cfvo type="autoMin"/>
              <x14:cfvo type="autoMax"/>
              <x14:borderColor rgb="FF638EC6"/>
              <x14:negativeFillColor rgb="FFFF0000"/>
              <x14:negativeBorderColor rgb="FFFF0000"/>
              <x14:axisColor rgb="FF000000"/>
            </x14:dataBar>
          </x14:cfRule>
          <xm:sqref>K8:K73</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sheetPr>
  <dimension ref="A1:V1718"/>
  <sheetViews>
    <sheetView showGridLines="0" zoomScaleNormal="100" workbookViewId="0">
      <selection activeCell="H22" sqref="H22"/>
    </sheetView>
  </sheetViews>
  <sheetFormatPr defaultColWidth="9" defaultRowHeight="15" x14ac:dyDescent="0.25"/>
  <cols>
    <col min="1" max="1" width="15.7109375" style="153" bestFit="1" customWidth="1"/>
    <col min="2" max="2" width="7.28515625" style="11" bestFit="1" customWidth="1"/>
    <col min="3" max="3" width="45.42578125" style="11" bestFit="1" customWidth="1"/>
    <col min="4" max="4" width="39.140625" style="11" bestFit="1" customWidth="1"/>
    <col min="5" max="5" width="20.140625" style="11" bestFit="1" customWidth="1"/>
    <col min="6" max="6" width="15.28515625" style="20" customWidth="1"/>
    <col min="7" max="7" width="11.140625" style="12" bestFit="1" customWidth="1"/>
    <col min="8" max="8" width="23.140625" style="11" bestFit="1" customWidth="1"/>
    <col min="9" max="9" width="19.7109375" style="11" bestFit="1" customWidth="1"/>
    <col min="10" max="10" width="23.28515625" style="11" bestFit="1" customWidth="1"/>
    <col min="11" max="11" width="19.7109375" style="11" bestFit="1" customWidth="1"/>
    <col min="12" max="12" width="24" style="11" bestFit="1" customWidth="1"/>
    <col min="13" max="13" width="17" style="11" bestFit="1" customWidth="1"/>
    <col min="14" max="14" width="12.5703125" style="11" bestFit="1" customWidth="1"/>
    <col min="15" max="21" width="9" style="11"/>
    <col min="22" max="22" width="12.5703125" style="11" bestFit="1" customWidth="1"/>
    <col min="23" max="16384" width="9" style="11"/>
  </cols>
  <sheetData>
    <row r="1" spans="1:14" x14ac:dyDescent="0.25">
      <c r="A1" s="15" t="s">
        <v>5</v>
      </c>
      <c r="B1" s="16" t="s">
        <v>11</v>
      </c>
      <c r="C1" s="16" t="s">
        <v>1</v>
      </c>
      <c r="D1" s="16" t="s">
        <v>12</v>
      </c>
      <c r="E1" s="16" t="s">
        <v>4</v>
      </c>
      <c r="F1" s="161" t="s">
        <v>124</v>
      </c>
      <c r="G1" s="17" t="s">
        <v>115</v>
      </c>
      <c r="H1" s="16" t="s">
        <v>125</v>
      </c>
      <c r="I1" s="18" t="s">
        <v>116</v>
      </c>
      <c r="J1" s="18" t="s">
        <v>117</v>
      </c>
      <c r="K1" s="18" t="s">
        <v>118</v>
      </c>
      <c r="L1" s="18" t="s">
        <v>119</v>
      </c>
      <c r="M1" s="18" t="s">
        <v>120</v>
      </c>
    </row>
    <row r="2" spans="1:14" x14ac:dyDescent="0.25">
      <c r="A2" s="152">
        <v>42064</v>
      </c>
      <c r="B2" s="13">
        <v>2015</v>
      </c>
      <c r="C2" s="14" t="s">
        <v>245</v>
      </c>
      <c r="D2" s="11" t="s">
        <v>245</v>
      </c>
      <c r="E2" s="11" t="s">
        <v>22</v>
      </c>
      <c r="F2" s="19">
        <v>1483824.3200000022</v>
      </c>
      <c r="G2" s="160">
        <v>13</v>
      </c>
      <c r="H2" s="160">
        <v>154</v>
      </c>
      <c r="I2" s="197">
        <v>3</v>
      </c>
      <c r="J2" s="197">
        <v>2</v>
      </c>
      <c r="K2" s="197">
        <v>3</v>
      </c>
      <c r="L2" s="197">
        <v>5</v>
      </c>
      <c r="M2" s="197">
        <v>0</v>
      </c>
      <c r="N2" s="178"/>
    </row>
    <row r="3" spans="1:14" x14ac:dyDescent="0.25">
      <c r="A3" s="152">
        <v>42064</v>
      </c>
      <c r="B3" s="13">
        <v>2015</v>
      </c>
      <c r="C3" s="14" t="s">
        <v>129</v>
      </c>
      <c r="D3" s="11" t="s">
        <v>246</v>
      </c>
      <c r="E3" s="11" t="s">
        <v>31</v>
      </c>
      <c r="F3" s="19">
        <v>3111850.4899999984</v>
      </c>
      <c r="G3" s="160">
        <v>12</v>
      </c>
      <c r="H3" s="160">
        <v>167</v>
      </c>
      <c r="I3" s="197">
        <v>3</v>
      </c>
      <c r="J3" s="197">
        <v>7</v>
      </c>
      <c r="K3" s="197">
        <v>1</v>
      </c>
      <c r="L3" s="197">
        <v>0</v>
      </c>
      <c r="M3" s="197">
        <v>1</v>
      </c>
    </row>
    <row r="4" spans="1:14" x14ac:dyDescent="0.25">
      <c r="A4" s="152">
        <v>42064</v>
      </c>
      <c r="B4" s="13">
        <v>2015</v>
      </c>
      <c r="C4" s="14" t="s">
        <v>130</v>
      </c>
      <c r="D4" s="11" t="s">
        <v>246</v>
      </c>
      <c r="E4" s="11" t="s">
        <v>31</v>
      </c>
      <c r="F4" s="19">
        <v>1114138.3999999985</v>
      </c>
      <c r="G4" s="160">
        <v>7</v>
      </c>
      <c r="H4" s="160">
        <v>117</v>
      </c>
      <c r="I4" s="197">
        <v>2</v>
      </c>
      <c r="J4" s="197">
        <v>5</v>
      </c>
      <c r="K4" s="197">
        <v>0</v>
      </c>
      <c r="L4" s="197">
        <v>0</v>
      </c>
      <c r="M4" s="197">
        <v>0</v>
      </c>
    </row>
    <row r="5" spans="1:14" x14ac:dyDescent="0.25">
      <c r="A5" s="152">
        <v>42064</v>
      </c>
      <c r="B5" s="13">
        <v>2015</v>
      </c>
      <c r="C5" s="14" t="s">
        <v>131</v>
      </c>
      <c r="D5" s="11" t="s">
        <v>246</v>
      </c>
      <c r="E5" s="11" t="s">
        <v>31</v>
      </c>
      <c r="F5" s="19">
        <v>2301471.0099999905</v>
      </c>
      <c r="G5" s="160">
        <v>15</v>
      </c>
      <c r="H5" s="160">
        <v>200</v>
      </c>
      <c r="I5" s="197">
        <v>1</v>
      </c>
      <c r="J5" s="197">
        <v>3</v>
      </c>
      <c r="K5" s="197">
        <v>3</v>
      </c>
      <c r="L5" s="197">
        <v>3</v>
      </c>
      <c r="M5" s="197">
        <v>5</v>
      </c>
    </row>
    <row r="6" spans="1:14" x14ac:dyDescent="0.25">
      <c r="A6" s="152">
        <v>42064</v>
      </c>
      <c r="B6" s="13">
        <v>2015</v>
      </c>
      <c r="C6" s="14" t="s">
        <v>132</v>
      </c>
      <c r="D6" s="11" t="s">
        <v>246</v>
      </c>
      <c r="E6" s="11" t="s">
        <v>31</v>
      </c>
      <c r="F6" s="19">
        <v>4559888.540000014</v>
      </c>
      <c r="G6" s="160">
        <v>16</v>
      </c>
      <c r="H6" s="160">
        <v>251</v>
      </c>
      <c r="I6" s="197">
        <v>2</v>
      </c>
      <c r="J6" s="197">
        <v>0</v>
      </c>
      <c r="K6" s="197">
        <v>6</v>
      </c>
      <c r="L6" s="197">
        <v>2</v>
      </c>
      <c r="M6" s="197">
        <v>6</v>
      </c>
    </row>
    <row r="7" spans="1:14" x14ac:dyDescent="0.25">
      <c r="A7" s="152">
        <v>42064</v>
      </c>
      <c r="B7" s="13">
        <v>2015</v>
      </c>
      <c r="C7" s="14" t="s">
        <v>247</v>
      </c>
      <c r="D7" s="11" t="s">
        <v>246</v>
      </c>
      <c r="E7" s="11" t="s">
        <v>31</v>
      </c>
      <c r="F7" s="19">
        <v>2675875.5800000057</v>
      </c>
      <c r="G7" s="160">
        <v>18</v>
      </c>
      <c r="H7" s="160">
        <v>256</v>
      </c>
      <c r="I7" s="197">
        <v>1</v>
      </c>
      <c r="J7" s="197">
        <v>11</v>
      </c>
      <c r="K7" s="197">
        <v>6</v>
      </c>
      <c r="L7" s="197">
        <v>0</v>
      </c>
      <c r="M7" s="197">
        <v>0</v>
      </c>
    </row>
    <row r="8" spans="1:14" x14ac:dyDescent="0.25">
      <c r="A8" s="152">
        <v>42064</v>
      </c>
      <c r="B8" s="13">
        <v>2015</v>
      </c>
      <c r="C8" s="14" t="s">
        <v>134</v>
      </c>
      <c r="D8" s="11" t="s">
        <v>246</v>
      </c>
      <c r="E8" s="11" t="s">
        <v>31</v>
      </c>
      <c r="F8" s="19">
        <v>5386091.4999999851</v>
      </c>
      <c r="G8" s="160">
        <v>22</v>
      </c>
      <c r="H8" s="160">
        <v>351</v>
      </c>
      <c r="I8" s="197">
        <v>6</v>
      </c>
      <c r="J8" s="197">
        <v>7</v>
      </c>
      <c r="K8" s="197">
        <v>4</v>
      </c>
      <c r="L8" s="197">
        <v>4</v>
      </c>
      <c r="M8" s="197">
        <v>1</v>
      </c>
    </row>
    <row r="9" spans="1:14" x14ac:dyDescent="0.25">
      <c r="A9" s="152">
        <v>42064</v>
      </c>
      <c r="B9" s="13">
        <v>2015</v>
      </c>
      <c r="C9" s="14" t="s">
        <v>135</v>
      </c>
      <c r="D9" s="11" t="s">
        <v>246</v>
      </c>
      <c r="E9" s="11" t="s">
        <v>31</v>
      </c>
      <c r="F9" s="19">
        <v>3991749.4900000095</v>
      </c>
      <c r="G9" s="160">
        <v>17</v>
      </c>
      <c r="H9" s="160">
        <v>231</v>
      </c>
      <c r="I9" s="197">
        <v>3</v>
      </c>
      <c r="J9" s="197">
        <v>4</v>
      </c>
      <c r="K9" s="197">
        <v>9</v>
      </c>
      <c r="L9" s="197">
        <v>1</v>
      </c>
      <c r="M9" s="197">
        <v>0</v>
      </c>
    </row>
    <row r="10" spans="1:14" x14ac:dyDescent="0.25">
      <c r="A10" s="152">
        <v>42064</v>
      </c>
      <c r="B10" s="13">
        <v>2015</v>
      </c>
      <c r="C10" s="14" t="s">
        <v>136</v>
      </c>
      <c r="D10" s="11" t="s">
        <v>246</v>
      </c>
      <c r="E10" s="11" t="s">
        <v>31</v>
      </c>
      <c r="F10" s="19">
        <v>3825975.4299999923</v>
      </c>
      <c r="G10" s="160">
        <v>15</v>
      </c>
      <c r="H10" s="160">
        <v>214</v>
      </c>
      <c r="I10" s="197">
        <v>0</v>
      </c>
      <c r="J10" s="197">
        <v>0</v>
      </c>
      <c r="K10" s="197">
        <v>1</v>
      </c>
      <c r="L10" s="197">
        <v>3</v>
      </c>
      <c r="M10" s="197">
        <v>11</v>
      </c>
    </row>
    <row r="11" spans="1:14" x14ac:dyDescent="0.25">
      <c r="A11" s="152">
        <v>42064</v>
      </c>
      <c r="B11" s="13">
        <v>2015</v>
      </c>
      <c r="C11" s="14" t="s">
        <v>137</v>
      </c>
      <c r="D11" s="11" t="s">
        <v>246</v>
      </c>
      <c r="E11" s="11" t="s">
        <v>31</v>
      </c>
      <c r="F11" s="19">
        <v>4074227.68</v>
      </c>
      <c r="G11" s="160">
        <v>16</v>
      </c>
      <c r="H11" s="160">
        <v>229</v>
      </c>
      <c r="I11" s="197">
        <v>0</v>
      </c>
      <c r="J11" s="197">
        <v>0</v>
      </c>
      <c r="K11" s="197">
        <v>1</v>
      </c>
      <c r="L11" s="197">
        <v>6</v>
      </c>
      <c r="M11" s="197">
        <v>9</v>
      </c>
    </row>
    <row r="12" spans="1:14" x14ac:dyDescent="0.25">
      <c r="A12" s="152">
        <v>42064</v>
      </c>
      <c r="B12" s="13">
        <v>2015</v>
      </c>
      <c r="C12" s="14" t="s">
        <v>38</v>
      </c>
      <c r="D12" s="11" t="s">
        <v>246</v>
      </c>
      <c r="E12" s="11" t="s">
        <v>31</v>
      </c>
      <c r="F12" s="19">
        <v>4490617.3600000069</v>
      </c>
      <c r="G12" s="160">
        <v>19</v>
      </c>
      <c r="H12" s="160">
        <v>290</v>
      </c>
      <c r="I12" s="197">
        <v>0</v>
      </c>
      <c r="J12" s="197">
        <v>1</v>
      </c>
      <c r="K12" s="197">
        <v>2</v>
      </c>
      <c r="L12" s="197">
        <v>11</v>
      </c>
      <c r="M12" s="197">
        <v>5</v>
      </c>
    </row>
    <row r="13" spans="1:14" x14ac:dyDescent="0.25">
      <c r="A13" s="152">
        <v>42064</v>
      </c>
      <c r="B13" s="13">
        <v>2015</v>
      </c>
      <c r="C13" s="14" t="s">
        <v>138</v>
      </c>
      <c r="D13" s="11" t="s">
        <v>246</v>
      </c>
      <c r="E13" s="11" t="s">
        <v>31</v>
      </c>
      <c r="F13" s="19">
        <v>975497.67000000179</v>
      </c>
      <c r="G13" s="160">
        <v>6</v>
      </c>
      <c r="H13" s="160">
        <v>71</v>
      </c>
      <c r="I13" s="197">
        <v>3</v>
      </c>
      <c r="J13" s="197">
        <v>2</v>
      </c>
      <c r="K13" s="197">
        <v>1</v>
      </c>
      <c r="L13" s="197">
        <v>0</v>
      </c>
      <c r="M13" s="197">
        <v>0</v>
      </c>
    </row>
    <row r="14" spans="1:14" x14ac:dyDescent="0.25">
      <c r="A14" s="152">
        <v>42064</v>
      </c>
      <c r="B14" s="13">
        <v>2015</v>
      </c>
      <c r="C14" s="14" t="s">
        <v>139</v>
      </c>
      <c r="D14" s="11" t="s">
        <v>246</v>
      </c>
      <c r="E14" s="11" t="s">
        <v>31</v>
      </c>
      <c r="F14" s="19">
        <v>5601273.5500000045</v>
      </c>
      <c r="G14" s="160">
        <v>19</v>
      </c>
      <c r="H14" s="160">
        <v>274</v>
      </c>
      <c r="I14" s="197">
        <v>0</v>
      </c>
      <c r="J14" s="197">
        <v>0</v>
      </c>
      <c r="K14" s="197">
        <v>1</v>
      </c>
      <c r="L14" s="197">
        <v>6</v>
      </c>
      <c r="M14" s="197">
        <v>12</v>
      </c>
    </row>
    <row r="15" spans="1:14" x14ac:dyDescent="0.25">
      <c r="A15" s="152">
        <v>42064</v>
      </c>
      <c r="B15" s="13">
        <v>2015</v>
      </c>
      <c r="C15" s="14" t="s">
        <v>153</v>
      </c>
      <c r="D15" s="11" t="s">
        <v>246</v>
      </c>
      <c r="E15" s="11" t="s">
        <v>31</v>
      </c>
      <c r="F15" s="19">
        <v>1004685.7199999988</v>
      </c>
      <c r="G15" s="160">
        <v>3</v>
      </c>
      <c r="H15" s="160">
        <v>33</v>
      </c>
      <c r="I15" s="197">
        <v>0</v>
      </c>
      <c r="J15" s="197">
        <v>1</v>
      </c>
      <c r="K15" s="197">
        <v>0</v>
      </c>
      <c r="L15" s="197">
        <v>2</v>
      </c>
      <c r="M15" s="197">
        <v>0</v>
      </c>
    </row>
    <row r="16" spans="1:14" x14ac:dyDescent="0.25">
      <c r="A16" s="152">
        <v>42064</v>
      </c>
      <c r="B16" s="13">
        <v>2015</v>
      </c>
      <c r="C16" s="14" t="s">
        <v>96</v>
      </c>
      <c r="D16" s="11" t="s">
        <v>246</v>
      </c>
      <c r="E16" s="11" t="s">
        <v>31</v>
      </c>
      <c r="F16" s="19">
        <v>1842714.379999999</v>
      </c>
      <c r="G16" s="160">
        <v>12</v>
      </c>
      <c r="H16" s="160">
        <v>160</v>
      </c>
      <c r="I16" s="197">
        <v>2</v>
      </c>
      <c r="J16" s="197">
        <v>9</v>
      </c>
      <c r="K16" s="197">
        <v>1</v>
      </c>
      <c r="L16" s="197">
        <v>0</v>
      </c>
      <c r="M16" s="197">
        <v>0</v>
      </c>
    </row>
    <row r="17" spans="1:13" x14ac:dyDescent="0.25">
      <c r="A17" s="152">
        <v>42064</v>
      </c>
      <c r="B17" s="13">
        <v>2015</v>
      </c>
      <c r="C17" s="14" t="s">
        <v>56</v>
      </c>
      <c r="D17" s="11" t="s">
        <v>246</v>
      </c>
      <c r="E17" s="11" t="s">
        <v>31</v>
      </c>
      <c r="F17" s="19">
        <v>242502.29000000004</v>
      </c>
      <c r="G17" s="160">
        <v>3</v>
      </c>
      <c r="H17" s="160">
        <v>27</v>
      </c>
      <c r="I17" s="197">
        <v>0</v>
      </c>
      <c r="J17" s="197">
        <v>0</v>
      </c>
      <c r="K17" s="197">
        <v>1</v>
      </c>
      <c r="L17" s="197">
        <v>1</v>
      </c>
      <c r="M17" s="197">
        <v>1</v>
      </c>
    </row>
    <row r="18" spans="1:13" x14ac:dyDescent="0.25">
      <c r="A18" s="152">
        <v>42064</v>
      </c>
      <c r="B18" s="13">
        <v>2015</v>
      </c>
      <c r="C18" s="14" t="s">
        <v>142</v>
      </c>
      <c r="D18" s="11" t="s">
        <v>246</v>
      </c>
      <c r="E18" s="11" t="s">
        <v>31</v>
      </c>
      <c r="F18" s="19">
        <v>4309898.8199999928</v>
      </c>
      <c r="G18" s="160">
        <v>24</v>
      </c>
      <c r="H18" s="160">
        <v>301</v>
      </c>
      <c r="I18" s="197">
        <v>1</v>
      </c>
      <c r="J18" s="197">
        <v>5</v>
      </c>
      <c r="K18" s="197">
        <v>6</v>
      </c>
      <c r="L18" s="197">
        <v>4</v>
      </c>
      <c r="M18" s="197">
        <v>8</v>
      </c>
    </row>
    <row r="19" spans="1:13" x14ac:dyDescent="0.25">
      <c r="A19" s="152">
        <v>42064</v>
      </c>
      <c r="B19" s="13">
        <v>2015</v>
      </c>
      <c r="C19" s="14" t="s">
        <v>143</v>
      </c>
      <c r="D19" s="11" t="s">
        <v>246</v>
      </c>
      <c r="E19" s="11" t="s">
        <v>31</v>
      </c>
      <c r="F19" s="19">
        <v>2580169.2400000021</v>
      </c>
      <c r="G19" s="160">
        <v>13</v>
      </c>
      <c r="H19" s="160">
        <v>163</v>
      </c>
      <c r="I19" s="197">
        <v>1</v>
      </c>
      <c r="J19" s="197">
        <v>1</v>
      </c>
      <c r="K19" s="197">
        <v>1</v>
      </c>
      <c r="L19" s="197">
        <v>5</v>
      </c>
      <c r="M19" s="197">
        <v>5</v>
      </c>
    </row>
    <row r="20" spans="1:13" x14ac:dyDescent="0.25">
      <c r="A20" s="152">
        <v>42064</v>
      </c>
      <c r="B20" s="13">
        <v>2015</v>
      </c>
      <c r="C20" s="14" t="s">
        <v>248</v>
      </c>
      <c r="D20" s="11" t="s">
        <v>248</v>
      </c>
      <c r="E20" s="11" t="s">
        <v>15</v>
      </c>
      <c r="F20" s="19">
        <v>576473.24000000022</v>
      </c>
      <c r="G20" s="160">
        <v>9</v>
      </c>
      <c r="H20" s="160">
        <v>79</v>
      </c>
      <c r="I20" s="197">
        <v>0</v>
      </c>
      <c r="J20" s="197">
        <v>0</v>
      </c>
      <c r="K20" s="197">
        <v>2</v>
      </c>
      <c r="L20" s="197">
        <v>7</v>
      </c>
      <c r="M20" s="197">
        <v>0</v>
      </c>
    </row>
    <row r="21" spans="1:13" x14ac:dyDescent="0.25">
      <c r="A21" s="152">
        <v>42064</v>
      </c>
      <c r="B21" s="13">
        <v>2015</v>
      </c>
      <c r="C21" s="14" t="s">
        <v>249</v>
      </c>
      <c r="D21" s="11" t="s">
        <v>249</v>
      </c>
      <c r="E21" s="11" t="s">
        <v>20</v>
      </c>
      <c r="F21" s="19">
        <v>252859.45000000019</v>
      </c>
      <c r="G21" s="160">
        <v>4</v>
      </c>
      <c r="H21" s="160">
        <v>50</v>
      </c>
      <c r="I21" s="197">
        <v>0</v>
      </c>
      <c r="J21" s="197">
        <v>0</v>
      </c>
      <c r="K21" s="197">
        <v>0</v>
      </c>
      <c r="L21" s="197">
        <v>4</v>
      </c>
      <c r="M21" s="197">
        <v>0</v>
      </c>
    </row>
    <row r="22" spans="1:13" x14ac:dyDescent="0.25">
      <c r="A22" s="152">
        <v>42064</v>
      </c>
      <c r="B22" s="13">
        <v>2015</v>
      </c>
      <c r="C22" s="14" t="s">
        <v>250</v>
      </c>
      <c r="D22" s="11" t="s">
        <v>250</v>
      </c>
      <c r="E22" s="11" t="s">
        <v>75</v>
      </c>
      <c r="F22" s="19">
        <v>447642.20000000019</v>
      </c>
      <c r="G22" s="160">
        <v>6</v>
      </c>
      <c r="H22" s="160">
        <v>58</v>
      </c>
      <c r="I22" s="197">
        <v>0</v>
      </c>
      <c r="J22" s="197">
        <v>0</v>
      </c>
      <c r="K22" s="197">
        <v>0</v>
      </c>
      <c r="L22" s="197">
        <v>6</v>
      </c>
      <c r="M22" s="197">
        <v>0</v>
      </c>
    </row>
    <row r="23" spans="1:13" x14ac:dyDescent="0.25">
      <c r="A23" s="152">
        <v>42064</v>
      </c>
      <c r="B23" s="13">
        <v>2015</v>
      </c>
      <c r="C23" s="14" t="s">
        <v>251</v>
      </c>
      <c r="D23" s="11" t="s">
        <v>251</v>
      </c>
      <c r="E23" s="11" t="s">
        <v>29</v>
      </c>
      <c r="F23" s="19">
        <v>876793.15999999829</v>
      </c>
      <c r="G23" s="160">
        <v>14</v>
      </c>
      <c r="H23" s="160">
        <v>133</v>
      </c>
      <c r="I23" s="197">
        <v>1</v>
      </c>
      <c r="J23" s="197">
        <v>1</v>
      </c>
      <c r="K23" s="197">
        <v>9</v>
      </c>
      <c r="L23" s="197">
        <v>3</v>
      </c>
      <c r="M23" s="197">
        <v>0</v>
      </c>
    </row>
    <row r="24" spans="1:13" x14ac:dyDescent="0.25">
      <c r="A24" s="152">
        <v>42064</v>
      </c>
      <c r="B24" s="13">
        <v>2015</v>
      </c>
      <c r="C24" s="14" t="s">
        <v>252</v>
      </c>
      <c r="D24" s="11" t="s">
        <v>252</v>
      </c>
      <c r="E24" s="11" t="s">
        <v>22</v>
      </c>
      <c r="F24" s="19">
        <v>43414.760000000009</v>
      </c>
      <c r="G24" s="160">
        <v>1</v>
      </c>
      <c r="H24" s="160">
        <v>2</v>
      </c>
      <c r="I24" s="197">
        <v>0</v>
      </c>
      <c r="J24" s="197">
        <v>0</v>
      </c>
      <c r="K24" s="197">
        <v>0</v>
      </c>
      <c r="L24" s="197">
        <v>1</v>
      </c>
      <c r="M24" s="197">
        <v>0</v>
      </c>
    </row>
    <row r="25" spans="1:13" x14ac:dyDescent="0.25">
      <c r="A25" s="152">
        <v>42064</v>
      </c>
      <c r="B25" s="13">
        <v>2015</v>
      </c>
      <c r="C25" s="14" t="s">
        <v>254</v>
      </c>
      <c r="D25" s="11" t="s">
        <v>254</v>
      </c>
      <c r="E25" s="11" t="s">
        <v>29</v>
      </c>
      <c r="F25" s="19">
        <v>505766.59999999992</v>
      </c>
      <c r="G25" s="160">
        <v>11</v>
      </c>
      <c r="H25" s="160">
        <v>77</v>
      </c>
      <c r="I25" s="197">
        <v>1</v>
      </c>
      <c r="J25" s="197">
        <v>0</v>
      </c>
      <c r="K25" s="197">
        <v>6</v>
      </c>
      <c r="L25" s="197">
        <v>4</v>
      </c>
      <c r="M25" s="197">
        <v>0</v>
      </c>
    </row>
    <row r="26" spans="1:13" x14ac:dyDescent="0.25">
      <c r="A26" s="152">
        <v>42064</v>
      </c>
      <c r="B26" s="13">
        <v>2015</v>
      </c>
      <c r="C26" s="14" t="s">
        <v>255</v>
      </c>
      <c r="D26" s="11" t="s">
        <v>255</v>
      </c>
      <c r="E26" s="11" t="s">
        <v>29</v>
      </c>
      <c r="F26" s="19">
        <v>3924742.9399999995</v>
      </c>
      <c r="G26" s="160">
        <v>37</v>
      </c>
      <c r="H26" s="160">
        <v>448</v>
      </c>
      <c r="I26" s="197">
        <v>1</v>
      </c>
      <c r="J26" s="197">
        <v>2</v>
      </c>
      <c r="K26" s="197">
        <v>11</v>
      </c>
      <c r="L26" s="197">
        <v>18</v>
      </c>
      <c r="M26" s="197">
        <v>5</v>
      </c>
    </row>
    <row r="27" spans="1:13" x14ac:dyDescent="0.25">
      <c r="A27" s="152">
        <v>42064</v>
      </c>
      <c r="B27" s="13">
        <v>2015</v>
      </c>
      <c r="C27" s="14" t="s">
        <v>256</v>
      </c>
      <c r="D27" s="11" t="s">
        <v>256</v>
      </c>
      <c r="E27" s="11" t="s">
        <v>48</v>
      </c>
      <c r="F27" s="19">
        <v>3125007.4000000209</v>
      </c>
      <c r="G27" s="160">
        <v>25</v>
      </c>
      <c r="H27" s="160">
        <v>314</v>
      </c>
      <c r="I27" s="197">
        <v>0</v>
      </c>
      <c r="J27" s="197">
        <v>0</v>
      </c>
      <c r="K27" s="197">
        <v>3</v>
      </c>
      <c r="L27" s="197">
        <v>7</v>
      </c>
      <c r="M27" s="197">
        <v>15</v>
      </c>
    </row>
    <row r="28" spans="1:13" x14ac:dyDescent="0.25">
      <c r="A28" s="152">
        <v>42064</v>
      </c>
      <c r="B28" s="13">
        <v>2015</v>
      </c>
      <c r="C28" s="14" t="s">
        <v>257</v>
      </c>
      <c r="D28" s="11" t="s">
        <v>257</v>
      </c>
      <c r="E28" s="11" t="s">
        <v>44</v>
      </c>
      <c r="F28" s="19">
        <v>2209157.6199999899</v>
      </c>
      <c r="G28" s="160">
        <v>14</v>
      </c>
      <c r="H28" s="160">
        <v>209</v>
      </c>
      <c r="I28" s="197">
        <v>0</v>
      </c>
      <c r="J28" s="197">
        <v>0</v>
      </c>
      <c r="K28" s="197">
        <v>0</v>
      </c>
      <c r="L28" s="197">
        <v>0</v>
      </c>
      <c r="M28" s="197">
        <v>14</v>
      </c>
    </row>
    <row r="29" spans="1:13" x14ac:dyDescent="0.25">
      <c r="A29" s="152">
        <v>42064</v>
      </c>
      <c r="B29" s="13">
        <v>2015</v>
      </c>
      <c r="C29" s="14" t="s">
        <v>258</v>
      </c>
      <c r="D29" s="11" t="s">
        <v>258</v>
      </c>
      <c r="E29" s="11" t="s">
        <v>65</v>
      </c>
      <c r="F29" s="19">
        <v>710400.12999999989</v>
      </c>
      <c r="G29" s="160">
        <v>7</v>
      </c>
      <c r="H29" s="160">
        <v>85</v>
      </c>
      <c r="I29" s="197">
        <v>1</v>
      </c>
      <c r="J29" s="197">
        <v>0</v>
      </c>
      <c r="K29" s="197">
        <v>2</v>
      </c>
      <c r="L29" s="197">
        <v>2</v>
      </c>
      <c r="M29" s="197">
        <v>2</v>
      </c>
    </row>
    <row r="30" spans="1:13" x14ac:dyDescent="0.25">
      <c r="A30" s="152">
        <v>42064</v>
      </c>
      <c r="B30" s="13">
        <v>2015</v>
      </c>
      <c r="C30" s="14" t="s">
        <v>259</v>
      </c>
      <c r="D30" s="11" t="s">
        <v>259</v>
      </c>
      <c r="E30" s="11" t="s">
        <v>15</v>
      </c>
      <c r="F30" s="19">
        <v>808370.82000000216</v>
      </c>
      <c r="G30" s="160">
        <v>13</v>
      </c>
      <c r="H30" s="160">
        <v>108</v>
      </c>
      <c r="I30" s="197">
        <v>1</v>
      </c>
      <c r="J30" s="197">
        <v>0</v>
      </c>
      <c r="K30" s="197">
        <v>2</v>
      </c>
      <c r="L30" s="197">
        <v>9</v>
      </c>
      <c r="M30" s="197">
        <v>1</v>
      </c>
    </row>
    <row r="31" spans="1:13" x14ac:dyDescent="0.25">
      <c r="A31" s="152">
        <v>42064</v>
      </c>
      <c r="B31" s="13">
        <v>2015</v>
      </c>
      <c r="C31" s="14" t="s">
        <v>260</v>
      </c>
      <c r="D31" s="11" t="s">
        <v>260</v>
      </c>
      <c r="E31" s="11" t="s">
        <v>18</v>
      </c>
      <c r="F31" s="19">
        <v>5141848.3999999911</v>
      </c>
      <c r="G31" s="160">
        <v>29</v>
      </c>
      <c r="H31" s="160">
        <v>448</v>
      </c>
      <c r="I31" s="197">
        <v>0</v>
      </c>
      <c r="J31" s="197">
        <v>2</v>
      </c>
      <c r="K31" s="197">
        <v>1</v>
      </c>
      <c r="L31" s="197">
        <v>11</v>
      </c>
      <c r="M31" s="197">
        <v>15</v>
      </c>
    </row>
    <row r="32" spans="1:13" x14ac:dyDescent="0.25">
      <c r="A32" s="152">
        <v>42064</v>
      </c>
      <c r="B32" s="13">
        <v>2015</v>
      </c>
      <c r="C32" s="14" t="s">
        <v>261</v>
      </c>
      <c r="D32" s="11" t="s">
        <v>261</v>
      </c>
      <c r="E32" s="11" t="s">
        <v>75</v>
      </c>
      <c r="F32" s="19">
        <v>3565245.0200000107</v>
      </c>
      <c r="G32" s="160">
        <v>20</v>
      </c>
      <c r="H32" s="160">
        <v>309</v>
      </c>
      <c r="I32" s="197">
        <v>1</v>
      </c>
      <c r="J32" s="197">
        <v>3</v>
      </c>
      <c r="K32" s="197">
        <v>0</v>
      </c>
      <c r="L32" s="197">
        <v>4</v>
      </c>
      <c r="M32" s="197">
        <v>12</v>
      </c>
    </row>
    <row r="33" spans="1:13" x14ac:dyDescent="0.25">
      <c r="A33" s="152">
        <v>42064</v>
      </c>
      <c r="B33" s="13">
        <v>2015</v>
      </c>
      <c r="C33" s="14" t="s">
        <v>262</v>
      </c>
      <c r="D33" s="11" t="s">
        <v>262</v>
      </c>
      <c r="E33" s="11" t="s">
        <v>18</v>
      </c>
      <c r="F33" s="19">
        <v>1046183.8300000038</v>
      </c>
      <c r="G33" s="160">
        <v>9</v>
      </c>
      <c r="H33" s="160">
        <v>119</v>
      </c>
      <c r="I33" s="197">
        <v>1</v>
      </c>
      <c r="J33" s="197">
        <v>0</v>
      </c>
      <c r="K33" s="197">
        <v>0</v>
      </c>
      <c r="L33" s="197">
        <v>1</v>
      </c>
      <c r="M33" s="197">
        <v>7</v>
      </c>
    </row>
    <row r="34" spans="1:13" x14ac:dyDescent="0.25">
      <c r="A34" s="152">
        <v>42064</v>
      </c>
      <c r="B34" s="13">
        <v>2015</v>
      </c>
      <c r="C34" s="14" t="s">
        <v>263</v>
      </c>
      <c r="D34" s="11" t="s">
        <v>263</v>
      </c>
      <c r="E34" s="11" t="s">
        <v>50</v>
      </c>
      <c r="F34" s="19">
        <v>1662828.4199999943</v>
      </c>
      <c r="G34" s="160">
        <v>12</v>
      </c>
      <c r="H34" s="160">
        <v>182</v>
      </c>
      <c r="I34" s="197">
        <v>0</v>
      </c>
      <c r="J34" s="197">
        <v>0</v>
      </c>
      <c r="K34" s="197">
        <v>0</v>
      </c>
      <c r="L34" s="197">
        <v>0</v>
      </c>
      <c r="M34" s="197">
        <v>12</v>
      </c>
    </row>
    <row r="35" spans="1:13" x14ac:dyDescent="0.25">
      <c r="A35" s="152">
        <v>42064</v>
      </c>
      <c r="B35" s="13">
        <v>2015</v>
      </c>
      <c r="C35" s="14" t="s">
        <v>384</v>
      </c>
      <c r="D35" s="11" t="s">
        <v>384</v>
      </c>
      <c r="E35" s="11" t="s">
        <v>22</v>
      </c>
      <c r="F35" s="19">
        <v>451748.95000000019</v>
      </c>
      <c r="G35" s="160">
        <v>10</v>
      </c>
      <c r="H35" s="160">
        <v>56</v>
      </c>
      <c r="I35" s="197">
        <v>2</v>
      </c>
      <c r="J35" s="197">
        <v>4</v>
      </c>
      <c r="K35" s="197">
        <v>2</v>
      </c>
      <c r="L35" s="197">
        <v>2</v>
      </c>
      <c r="M35" s="197">
        <v>0</v>
      </c>
    </row>
    <row r="36" spans="1:13" x14ac:dyDescent="0.25">
      <c r="A36" s="152">
        <v>42064</v>
      </c>
      <c r="B36" s="13">
        <v>2015</v>
      </c>
      <c r="C36" s="14" t="s">
        <v>264</v>
      </c>
      <c r="D36" s="11" t="s">
        <v>264</v>
      </c>
      <c r="E36" s="11" t="s">
        <v>65</v>
      </c>
      <c r="F36" s="19">
        <v>3436351.359999992</v>
      </c>
      <c r="G36" s="160">
        <v>22</v>
      </c>
      <c r="H36" s="160">
        <v>286</v>
      </c>
      <c r="I36" s="197">
        <v>1</v>
      </c>
      <c r="J36" s="197">
        <v>4</v>
      </c>
      <c r="K36" s="197">
        <v>1</v>
      </c>
      <c r="L36" s="197">
        <v>9</v>
      </c>
      <c r="M36" s="197">
        <v>7</v>
      </c>
    </row>
    <row r="37" spans="1:13" x14ac:dyDescent="0.25">
      <c r="A37" s="152">
        <v>42064</v>
      </c>
      <c r="B37" s="13">
        <v>2015</v>
      </c>
      <c r="C37" s="14" t="s">
        <v>265</v>
      </c>
      <c r="D37" s="11" t="s">
        <v>265</v>
      </c>
      <c r="E37" s="11" t="s">
        <v>22</v>
      </c>
      <c r="F37" s="19">
        <v>267006.26000000071</v>
      </c>
      <c r="G37" s="160">
        <v>4</v>
      </c>
      <c r="H37" s="160">
        <v>48</v>
      </c>
      <c r="I37" s="197">
        <v>0</v>
      </c>
      <c r="J37" s="197">
        <v>0</v>
      </c>
      <c r="K37" s="197">
        <v>0</v>
      </c>
      <c r="L37" s="197">
        <v>4</v>
      </c>
      <c r="M37" s="197">
        <v>0</v>
      </c>
    </row>
    <row r="38" spans="1:13" x14ac:dyDescent="0.25">
      <c r="A38" s="152">
        <v>42064</v>
      </c>
      <c r="B38" s="13">
        <v>2015</v>
      </c>
      <c r="C38" s="14" t="s">
        <v>266</v>
      </c>
      <c r="D38" s="11" t="s">
        <v>266</v>
      </c>
      <c r="E38" s="11" t="s">
        <v>48</v>
      </c>
      <c r="F38" s="19">
        <v>619310.33000000101</v>
      </c>
      <c r="G38" s="160">
        <v>10</v>
      </c>
      <c r="H38" s="160">
        <v>69</v>
      </c>
      <c r="I38" s="197">
        <v>0</v>
      </c>
      <c r="J38" s="197">
        <v>0</v>
      </c>
      <c r="K38" s="197">
        <v>0</v>
      </c>
      <c r="L38" s="197">
        <v>6</v>
      </c>
      <c r="M38" s="197">
        <v>4</v>
      </c>
    </row>
    <row r="39" spans="1:13" x14ac:dyDescent="0.25">
      <c r="A39" s="152">
        <v>42064</v>
      </c>
      <c r="B39" s="13">
        <v>2015</v>
      </c>
      <c r="C39" s="14" t="s">
        <v>267</v>
      </c>
      <c r="D39" s="11" t="s">
        <v>267</v>
      </c>
      <c r="E39" s="11" t="s">
        <v>20</v>
      </c>
      <c r="F39" s="19">
        <v>2021372.5999999903</v>
      </c>
      <c r="G39" s="160">
        <v>14</v>
      </c>
      <c r="H39" s="160">
        <v>219</v>
      </c>
      <c r="I39" s="197">
        <v>0</v>
      </c>
      <c r="J39" s="197">
        <v>1</v>
      </c>
      <c r="K39" s="197">
        <v>6</v>
      </c>
      <c r="L39" s="197">
        <v>2</v>
      </c>
      <c r="M39" s="197">
        <v>5</v>
      </c>
    </row>
    <row r="40" spans="1:13" x14ac:dyDescent="0.25">
      <c r="A40" s="152">
        <v>42064</v>
      </c>
      <c r="B40" s="13">
        <v>2015</v>
      </c>
      <c r="C40" s="14" t="s">
        <v>268</v>
      </c>
      <c r="D40" s="11" t="s">
        <v>268</v>
      </c>
      <c r="E40" s="11" t="s">
        <v>35</v>
      </c>
      <c r="F40" s="19">
        <v>496079.45999999903</v>
      </c>
      <c r="G40" s="160">
        <v>4</v>
      </c>
      <c r="H40" s="160">
        <v>54</v>
      </c>
      <c r="I40" s="197">
        <v>0</v>
      </c>
      <c r="J40" s="197">
        <v>0</v>
      </c>
      <c r="K40" s="197">
        <v>0</v>
      </c>
      <c r="L40" s="197">
        <v>0</v>
      </c>
      <c r="M40" s="197">
        <v>4</v>
      </c>
    </row>
    <row r="41" spans="1:13" x14ac:dyDescent="0.25">
      <c r="A41" s="152">
        <v>42064</v>
      </c>
      <c r="B41" s="13">
        <v>2015</v>
      </c>
      <c r="C41" s="14" t="s">
        <v>269</v>
      </c>
      <c r="D41" s="11" t="s">
        <v>269</v>
      </c>
      <c r="E41" s="11" t="s">
        <v>20</v>
      </c>
      <c r="F41" s="19">
        <v>5746735.9399999902</v>
      </c>
      <c r="G41" s="160">
        <v>33</v>
      </c>
      <c r="H41" s="160">
        <v>488</v>
      </c>
      <c r="I41" s="197">
        <v>5</v>
      </c>
      <c r="J41" s="197">
        <v>0</v>
      </c>
      <c r="K41" s="197">
        <v>11</v>
      </c>
      <c r="L41" s="197">
        <v>10</v>
      </c>
      <c r="M41" s="197">
        <v>7</v>
      </c>
    </row>
    <row r="42" spans="1:13" x14ac:dyDescent="0.25">
      <c r="A42" s="152">
        <v>42064</v>
      </c>
      <c r="B42" s="13">
        <v>2015</v>
      </c>
      <c r="C42" s="14" t="s">
        <v>270</v>
      </c>
      <c r="D42" s="11" t="s">
        <v>270</v>
      </c>
      <c r="E42" s="11" t="s">
        <v>22</v>
      </c>
      <c r="F42" s="19">
        <v>235762.14000000013</v>
      </c>
      <c r="G42" s="160">
        <v>5</v>
      </c>
      <c r="H42" s="160">
        <v>41</v>
      </c>
      <c r="I42" s="197">
        <v>0</v>
      </c>
      <c r="J42" s="197">
        <v>4</v>
      </c>
      <c r="K42" s="197">
        <v>1</v>
      </c>
      <c r="L42" s="197">
        <v>0</v>
      </c>
      <c r="M42" s="197">
        <v>0</v>
      </c>
    </row>
    <row r="43" spans="1:13" x14ac:dyDescent="0.25">
      <c r="A43" s="152">
        <v>42064</v>
      </c>
      <c r="B43" s="13">
        <v>2015</v>
      </c>
      <c r="C43" s="14" t="s">
        <v>271</v>
      </c>
      <c r="D43" s="11" t="s">
        <v>271</v>
      </c>
      <c r="E43" s="11" t="s">
        <v>50</v>
      </c>
      <c r="F43" s="19">
        <v>650099.45999999903</v>
      </c>
      <c r="G43" s="160">
        <v>6</v>
      </c>
      <c r="H43" s="160">
        <v>81</v>
      </c>
      <c r="I43" s="197">
        <v>0</v>
      </c>
      <c r="J43" s="197">
        <v>0</v>
      </c>
      <c r="K43" s="197">
        <v>1</v>
      </c>
      <c r="L43" s="197">
        <v>5</v>
      </c>
      <c r="M43" s="197">
        <v>0</v>
      </c>
    </row>
    <row r="44" spans="1:13" x14ac:dyDescent="0.25">
      <c r="A44" s="152">
        <v>42064</v>
      </c>
      <c r="B44" s="13">
        <v>2015</v>
      </c>
      <c r="C44" s="14" t="s">
        <v>272</v>
      </c>
      <c r="D44" s="11" t="s">
        <v>272</v>
      </c>
      <c r="E44" s="11" t="s">
        <v>24</v>
      </c>
      <c r="F44" s="19">
        <v>2196479.0700000003</v>
      </c>
      <c r="G44" s="160">
        <v>20</v>
      </c>
      <c r="H44" s="160">
        <v>249</v>
      </c>
      <c r="I44" s="197">
        <v>0</v>
      </c>
      <c r="J44" s="197">
        <v>4</v>
      </c>
      <c r="K44" s="197">
        <v>4</v>
      </c>
      <c r="L44" s="197">
        <v>11</v>
      </c>
      <c r="M44" s="197">
        <v>1</v>
      </c>
    </row>
    <row r="45" spans="1:13" x14ac:dyDescent="0.25">
      <c r="A45" s="152">
        <v>42064</v>
      </c>
      <c r="B45" s="13">
        <v>2015</v>
      </c>
      <c r="C45" s="14" t="s">
        <v>273</v>
      </c>
      <c r="D45" s="11" t="s">
        <v>273</v>
      </c>
      <c r="E45" s="11" t="s">
        <v>20</v>
      </c>
      <c r="F45" s="19">
        <v>858199.02999999747</v>
      </c>
      <c r="G45" s="160">
        <v>5</v>
      </c>
      <c r="H45" s="160">
        <v>84</v>
      </c>
      <c r="I45" s="197">
        <v>0</v>
      </c>
      <c r="J45" s="197">
        <v>0</v>
      </c>
      <c r="K45" s="197">
        <v>0</v>
      </c>
      <c r="L45" s="197">
        <v>0</v>
      </c>
      <c r="M45" s="197">
        <v>5</v>
      </c>
    </row>
    <row r="46" spans="1:13" x14ac:dyDescent="0.25">
      <c r="A46" s="152">
        <v>42064</v>
      </c>
      <c r="B46" s="13">
        <v>2015</v>
      </c>
      <c r="C46" s="14" t="s">
        <v>274</v>
      </c>
      <c r="D46" s="11" t="s">
        <v>274</v>
      </c>
      <c r="E46" s="11" t="s">
        <v>18</v>
      </c>
      <c r="F46" s="19">
        <v>1258378.1200000048</v>
      </c>
      <c r="G46" s="160">
        <v>14</v>
      </c>
      <c r="H46" s="160">
        <v>173</v>
      </c>
      <c r="I46" s="197">
        <v>0</v>
      </c>
      <c r="J46" s="197">
        <v>0</v>
      </c>
      <c r="K46" s="197">
        <v>3</v>
      </c>
      <c r="L46" s="197">
        <v>8</v>
      </c>
      <c r="M46" s="197">
        <v>3</v>
      </c>
    </row>
    <row r="47" spans="1:13" x14ac:dyDescent="0.25">
      <c r="A47" s="152">
        <v>42064</v>
      </c>
      <c r="B47" s="13">
        <v>2015</v>
      </c>
      <c r="C47" s="14" t="s">
        <v>275</v>
      </c>
      <c r="D47" s="11" t="s">
        <v>275</v>
      </c>
      <c r="E47" s="11" t="s">
        <v>75</v>
      </c>
      <c r="F47" s="19">
        <v>3708213.5600000098</v>
      </c>
      <c r="G47" s="160">
        <v>18</v>
      </c>
      <c r="H47" s="160">
        <v>284</v>
      </c>
      <c r="I47" s="197">
        <v>0</v>
      </c>
      <c r="J47" s="197">
        <v>7</v>
      </c>
      <c r="K47" s="197">
        <v>4</v>
      </c>
      <c r="L47" s="197">
        <v>5</v>
      </c>
      <c r="M47" s="197">
        <v>2</v>
      </c>
    </row>
    <row r="48" spans="1:13" x14ac:dyDescent="0.25">
      <c r="A48" s="152">
        <v>42064</v>
      </c>
      <c r="B48" s="13">
        <v>2015</v>
      </c>
      <c r="C48" s="14" t="s">
        <v>276</v>
      </c>
      <c r="D48" s="11" t="s">
        <v>276</v>
      </c>
      <c r="E48" s="11" t="s">
        <v>84</v>
      </c>
      <c r="F48" s="19">
        <v>2230735.8700000048</v>
      </c>
      <c r="G48" s="160">
        <v>13</v>
      </c>
      <c r="H48" s="160">
        <v>198</v>
      </c>
      <c r="I48" s="197">
        <v>0</v>
      </c>
      <c r="J48" s="197">
        <v>1</v>
      </c>
      <c r="K48" s="197">
        <v>0</v>
      </c>
      <c r="L48" s="197">
        <v>11</v>
      </c>
      <c r="M48" s="197">
        <v>1</v>
      </c>
    </row>
    <row r="49" spans="1:13" x14ac:dyDescent="0.25">
      <c r="A49" s="152">
        <v>42064</v>
      </c>
      <c r="B49" s="13">
        <v>2015</v>
      </c>
      <c r="C49" s="14" t="s">
        <v>277</v>
      </c>
      <c r="D49" s="11" t="s">
        <v>277</v>
      </c>
      <c r="E49" s="11" t="s">
        <v>27</v>
      </c>
      <c r="F49" s="19">
        <v>3701932.4700000063</v>
      </c>
      <c r="G49" s="160">
        <v>25</v>
      </c>
      <c r="H49" s="160">
        <v>322</v>
      </c>
      <c r="I49" s="197">
        <v>1</v>
      </c>
      <c r="J49" s="197">
        <v>0</v>
      </c>
      <c r="K49" s="197">
        <v>6</v>
      </c>
      <c r="L49" s="197">
        <v>14</v>
      </c>
      <c r="M49" s="197">
        <v>4</v>
      </c>
    </row>
    <row r="50" spans="1:13" x14ac:dyDescent="0.25">
      <c r="A50" s="152">
        <v>42064</v>
      </c>
      <c r="B50" s="13">
        <v>2015</v>
      </c>
      <c r="C50" s="14" t="s">
        <v>278</v>
      </c>
      <c r="D50" s="11" t="s">
        <v>278</v>
      </c>
      <c r="E50" s="11" t="s">
        <v>35</v>
      </c>
      <c r="F50" s="19">
        <v>642662.90000000037</v>
      </c>
      <c r="G50" s="160">
        <v>5</v>
      </c>
      <c r="H50" s="160">
        <v>69</v>
      </c>
      <c r="I50" s="197">
        <v>0</v>
      </c>
      <c r="J50" s="197">
        <v>0</v>
      </c>
      <c r="K50" s="197">
        <v>0</v>
      </c>
      <c r="L50" s="197">
        <v>0</v>
      </c>
      <c r="M50" s="197">
        <v>5</v>
      </c>
    </row>
    <row r="51" spans="1:13" x14ac:dyDescent="0.25">
      <c r="A51" s="152">
        <v>42064</v>
      </c>
      <c r="B51" s="13">
        <v>2015</v>
      </c>
      <c r="C51" s="14" t="s">
        <v>279</v>
      </c>
      <c r="D51" s="11" t="s">
        <v>279</v>
      </c>
      <c r="E51" s="11" t="s">
        <v>18</v>
      </c>
      <c r="F51" s="19">
        <v>202682.99</v>
      </c>
      <c r="G51" s="160">
        <v>2</v>
      </c>
      <c r="H51" s="160">
        <v>23</v>
      </c>
      <c r="I51" s="197">
        <v>0</v>
      </c>
      <c r="J51" s="197">
        <v>0</v>
      </c>
      <c r="K51" s="197">
        <v>0</v>
      </c>
      <c r="L51" s="197">
        <v>0</v>
      </c>
      <c r="M51" s="197">
        <v>2</v>
      </c>
    </row>
    <row r="52" spans="1:13" x14ac:dyDescent="0.25">
      <c r="A52" s="152">
        <v>42064</v>
      </c>
      <c r="B52" s="13">
        <v>2015</v>
      </c>
      <c r="C52" s="14" t="s">
        <v>280</v>
      </c>
      <c r="D52" s="11" t="s">
        <v>280</v>
      </c>
      <c r="E52" s="11" t="s">
        <v>50</v>
      </c>
      <c r="F52" s="19">
        <v>3945464.9700000063</v>
      </c>
      <c r="G52" s="160">
        <v>27</v>
      </c>
      <c r="H52" s="160">
        <v>358</v>
      </c>
      <c r="I52" s="197">
        <v>1</v>
      </c>
      <c r="J52" s="197">
        <v>0</v>
      </c>
      <c r="K52" s="197">
        <v>2</v>
      </c>
      <c r="L52" s="197">
        <v>4</v>
      </c>
      <c r="M52" s="197">
        <v>20</v>
      </c>
    </row>
    <row r="53" spans="1:13" x14ac:dyDescent="0.25">
      <c r="A53" s="152">
        <v>42064</v>
      </c>
      <c r="B53" s="13">
        <v>2015</v>
      </c>
      <c r="C53" s="14" t="s">
        <v>281</v>
      </c>
      <c r="D53" s="11" t="s">
        <v>281</v>
      </c>
      <c r="E53" s="11" t="s">
        <v>20</v>
      </c>
      <c r="F53" s="19">
        <v>2539122.5199999958</v>
      </c>
      <c r="G53" s="160">
        <v>12</v>
      </c>
      <c r="H53" s="160">
        <v>158</v>
      </c>
      <c r="I53" s="197">
        <v>1</v>
      </c>
      <c r="J53" s="197">
        <v>0</v>
      </c>
      <c r="K53" s="197">
        <v>0</v>
      </c>
      <c r="L53" s="197">
        <v>1</v>
      </c>
      <c r="M53" s="197">
        <v>10</v>
      </c>
    </row>
    <row r="54" spans="1:13" x14ac:dyDescent="0.25">
      <c r="A54" s="152">
        <v>42064</v>
      </c>
      <c r="B54" s="13">
        <v>2015</v>
      </c>
      <c r="C54" s="14" t="s">
        <v>282</v>
      </c>
      <c r="D54" s="11" t="s">
        <v>282</v>
      </c>
      <c r="E54" s="11" t="s">
        <v>29</v>
      </c>
      <c r="F54" s="19">
        <v>805845.05999999866</v>
      </c>
      <c r="G54" s="160">
        <v>10</v>
      </c>
      <c r="H54" s="160">
        <v>95</v>
      </c>
      <c r="I54" s="197">
        <v>4</v>
      </c>
      <c r="J54" s="197">
        <v>4</v>
      </c>
      <c r="K54" s="197">
        <v>2</v>
      </c>
      <c r="L54" s="197">
        <v>0</v>
      </c>
      <c r="M54" s="197">
        <v>0</v>
      </c>
    </row>
    <row r="55" spans="1:13" x14ac:dyDescent="0.25">
      <c r="A55" s="152">
        <v>42064</v>
      </c>
      <c r="B55" s="13">
        <v>2015</v>
      </c>
      <c r="C55" s="14" t="s">
        <v>283</v>
      </c>
      <c r="D55" s="11" t="s">
        <v>283</v>
      </c>
      <c r="E55" s="11" t="s">
        <v>50</v>
      </c>
      <c r="F55" s="19">
        <v>609184.65999999922</v>
      </c>
      <c r="G55" s="160">
        <v>8</v>
      </c>
      <c r="H55" s="160">
        <v>80</v>
      </c>
      <c r="I55" s="197">
        <v>0</v>
      </c>
      <c r="J55" s="197">
        <v>0</v>
      </c>
      <c r="K55" s="197">
        <v>0</v>
      </c>
      <c r="L55" s="197">
        <v>5</v>
      </c>
      <c r="M55" s="197">
        <v>3</v>
      </c>
    </row>
    <row r="56" spans="1:13" x14ac:dyDescent="0.25">
      <c r="A56" s="152">
        <v>42064</v>
      </c>
      <c r="B56" s="13">
        <v>2015</v>
      </c>
      <c r="C56" s="14" t="s">
        <v>284</v>
      </c>
      <c r="D56" s="11" t="s">
        <v>284</v>
      </c>
      <c r="E56" s="11" t="s">
        <v>35</v>
      </c>
      <c r="F56" s="19">
        <v>4529971.1799999848</v>
      </c>
      <c r="G56" s="160">
        <v>27</v>
      </c>
      <c r="H56" s="160">
        <v>393</v>
      </c>
      <c r="I56" s="197">
        <v>0</v>
      </c>
      <c r="J56" s="197">
        <v>1</v>
      </c>
      <c r="K56" s="197">
        <v>1</v>
      </c>
      <c r="L56" s="197">
        <v>4</v>
      </c>
      <c r="M56" s="197">
        <v>21</v>
      </c>
    </row>
    <row r="57" spans="1:13" x14ac:dyDescent="0.25">
      <c r="A57" s="152">
        <v>42064</v>
      </c>
      <c r="B57" s="13">
        <v>2015</v>
      </c>
      <c r="C57" s="14" t="s">
        <v>285</v>
      </c>
      <c r="D57" s="11" t="s">
        <v>285</v>
      </c>
      <c r="E57" s="11" t="s">
        <v>50</v>
      </c>
      <c r="F57" s="19">
        <v>595169.22000000346</v>
      </c>
      <c r="G57" s="160">
        <v>7</v>
      </c>
      <c r="H57" s="160">
        <v>96</v>
      </c>
      <c r="I57" s="197">
        <v>0</v>
      </c>
      <c r="J57" s="197">
        <v>0</v>
      </c>
      <c r="K57" s="197">
        <v>0</v>
      </c>
      <c r="L57" s="197">
        <v>3</v>
      </c>
      <c r="M57" s="197">
        <v>4</v>
      </c>
    </row>
    <row r="58" spans="1:13" x14ac:dyDescent="0.25">
      <c r="A58" s="152">
        <v>42064</v>
      </c>
      <c r="B58" s="13">
        <v>2015</v>
      </c>
      <c r="C58" s="14" t="s">
        <v>286</v>
      </c>
      <c r="D58" s="11" t="s">
        <v>286</v>
      </c>
      <c r="E58" s="11" t="s">
        <v>22</v>
      </c>
      <c r="F58" s="19">
        <v>804736.02999999747</v>
      </c>
      <c r="G58" s="160">
        <v>10</v>
      </c>
      <c r="H58" s="160">
        <v>81</v>
      </c>
      <c r="I58" s="197">
        <v>8</v>
      </c>
      <c r="J58" s="197">
        <v>2</v>
      </c>
      <c r="K58" s="197">
        <v>0</v>
      </c>
      <c r="L58" s="197">
        <v>0</v>
      </c>
      <c r="M58" s="197">
        <v>0</v>
      </c>
    </row>
    <row r="59" spans="1:13" x14ac:dyDescent="0.25">
      <c r="A59" s="152">
        <v>42064</v>
      </c>
      <c r="B59" s="13">
        <v>2015</v>
      </c>
      <c r="C59" s="14" t="s">
        <v>287</v>
      </c>
      <c r="D59" s="11" t="s">
        <v>287</v>
      </c>
      <c r="E59" s="11" t="s">
        <v>65</v>
      </c>
      <c r="F59" s="19">
        <v>611749.83000000007</v>
      </c>
      <c r="G59" s="160">
        <v>20</v>
      </c>
      <c r="H59" s="160">
        <v>106</v>
      </c>
      <c r="I59" s="197">
        <v>1</v>
      </c>
      <c r="J59" s="197">
        <v>8</v>
      </c>
      <c r="K59" s="197">
        <v>4</v>
      </c>
      <c r="L59" s="197">
        <v>6</v>
      </c>
      <c r="M59" s="197">
        <v>1</v>
      </c>
    </row>
    <row r="60" spans="1:13" x14ac:dyDescent="0.25">
      <c r="A60" s="152">
        <v>42064</v>
      </c>
      <c r="B60" s="13">
        <v>2015</v>
      </c>
      <c r="C60" s="14" t="s">
        <v>288</v>
      </c>
      <c r="D60" s="11" t="s">
        <v>288</v>
      </c>
      <c r="E60" s="11" t="s">
        <v>27</v>
      </c>
      <c r="F60" s="19">
        <v>1066780.5800000019</v>
      </c>
      <c r="G60" s="160">
        <v>10</v>
      </c>
      <c r="H60" s="160">
        <v>121</v>
      </c>
      <c r="I60" s="197">
        <v>0</v>
      </c>
      <c r="J60" s="197">
        <v>0</v>
      </c>
      <c r="K60" s="197">
        <v>0</v>
      </c>
      <c r="L60" s="197">
        <v>4</v>
      </c>
      <c r="M60" s="197">
        <v>6</v>
      </c>
    </row>
    <row r="61" spans="1:13" x14ac:dyDescent="0.25">
      <c r="A61" s="152">
        <v>42064</v>
      </c>
      <c r="B61" s="13">
        <v>2015</v>
      </c>
      <c r="C61" s="14" t="s">
        <v>289</v>
      </c>
      <c r="D61" s="11" t="s">
        <v>289</v>
      </c>
      <c r="E61" s="11" t="s">
        <v>18</v>
      </c>
      <c r="F61" s="19">
        <v>1550602.2800000031</v>
      </c>
      <c r="G61" s="160">
        <v>12</v>
      </c>
      <c r="H61" s="160">
        <v>178</v>
      </c>
      <c r="I61" s="197">
        <v>0</v>
      </c>
      <c r="J61" s="197">
        <v>0</v>
      </c>
      <c r="K61" s="197">
        <v>0</v>
      </c>
      <c r="L61" s="197">
        <v>1</v>
      </c>
      <c r="M61" s="197">
        <v>11</v>
      </c>
    </row>
    <row r="62" spans="1:13" x14ac:dyDescent="0.25">
      <c r="A62" s="152">
        <v>42064</v>
      </c>
      <c r="B62" s="13">
        <v>2015</v>
      </c>
      <c r="C62" s="14" t="s">
        <v>290</v>
      </c>
      <c r="D62" s="11" t="s">
        <v>290</v>
      </c>
      <c r="E62" s="11" t="s">
        <v>20</v>
      </c>
      <c r="F62" s="19">
        <v>364669.7799999998</v>
      </c>
      <c r="G62" s="160">
        <v>6</v>
      </c>
      <c r="H62" s="160">
        <v>65</v>
      </c>
      <c r="I62" s="197">
        <v>0</v>
      </c>
      <c r="J62" s="197">
        <v>0</v>
      </c>
      <c r="K62" s="197">
        <v>4</v>
      </c>
      <c r="L62" s="197">
        <v>0</v>
      </c>
      <c r="M62" s="197">
        <v>2</v>
      </c>
    </row>
    <row r="63" spans="1:13" x14ac:dyDescent="0.25">
      <c r="A63" s="152">
        <v>42064</v>
      </c>
      <c r="B63" s="13">
        <v>2015</v>
      </c>
      <c r="C63" s="14" t="s">
        <v>291</v>
      </c>
      <c r="D63" s="11" t="s">
        <v>291</v>
      </c>
      <c r="E63" s="11" t="s">
        <v>27</v>
      </c>
      <c r="F63" s="19">
        <v>306410.71999999974</v>
      </c>
      <c r="G63" s="160">
        <v>5</v>
      </c>
      <c r="H63" s="160">
        <v>49</v>
      </c>
      <c r="I63" s="197">
        <v>0</v>
      </c>
      <c r="J63" s="197">
        <v>0</v>
      </c>
      <c r="K63" s="197">
        <v>0</v>
      </c>
      <c r="L63" s="197">
        <v>5</v>
      </c>
      <c r="M63" s="197">
        <v>0</v>
      </c>
    </row>
    <row r="64" spans="1:13" x14ac:dyDescent="0.25">
      <c r="A64" s="152">
        <v>42064</v>
      </c>
      <c r="B64" s="13">
        <v>2015</v>
      </c>
      <c r="C64" s="14" t="s">
        <v>292</v>
      </c>
      <c r="D64" s="11" t="s">
        <v>292</v>
      </c>
      <c r="E64" s="11" t="s">
        <v>50</v>
      </c>
      <c r="F64" s="19">
        <v>881002.6400000006</v>
      </c>
      <c r="G64" s="160">
        <v>12</v>
      </c>
      <c r="H64" s="160">
        <v>128</v>
      </c>
      <c r="I64" s="197">
        <v>0</v>
      </c>
      <c r="J64" s="197">
        <v>0</v>
      </c>
      <c r="K64" s="197">
        <v>1</v>
      </c>
      <c r="L64" s="197">
        <v>2</v>
      </c>
      <c r="M64" s="197">
        <v>9</v>
      </c>
    </row>
    <row r="65" spans="1:13" x14ac:dyDescent="0.25">
      <c r="A65" s="152">
        <v>42064</v>
      </c>
      <c r="B65" s="13">
        <v>2015</v>
      </c>
      <c r="C65" s="14" t="s">
        <v>293</v>
      </c>
      <c r="D65" s="11" t="s">
        <v>293</v>
      </c>
      <c r="E65" s="11" t="s">
        <v>73</v>
      </c>
      <c r="F65" s="19">
        <v>1681863.729999993</v>
      </c>
      <c r="G65" s="160">
        <v>16</v>
      </c>
      <c r="H65" s="160">
        <v>180</v>
      </c>
      <c r="I65" s="197">
        <v>2</v>
      </c>
      <c r="J65" s="197">
        <v>1</v>
      </c>
      <c r="K65" s="197">
        <v>4</v>
      </c>
      <c r="L65" s="197">
        <v>8</v>
      </c>
      <c r="M65" s="197">
        <v>1</v>
      </c>
    </row>
    <row r="66" spans="1:13" x14ac:dyDescent="0.25">
      <c r="A66" s="152">
        <v>42064</v>
      </c>
      <c r="B66" s="13">
        <v>2015</v>
      </c>
      <c r="C66" s="14" t="s">
        <v>294</v>
      </c>
      <c r="D66" s="11" t="s">
        <v>294</v>
      </c>
      <c r="E66" s="11" t="s">
        <v>18</v>
      </c>
      <c r="F66" s="19">
        <v>1857535.5900000036</v>
      </c>
      <c r="G66" s="160">
        <v>16</v>
      </c>
      <c r="H66" s="160">
        <v>201</v>
      </c>
      <c r="I66" s="197">
        <v>0</v>
      </c>
      <c r="J66" s="197">
        <v>0</v>
      </c>
      <c r="K66" s="197">
        <v>0</v>
      </c>
      <c r="L66" s="197">
        <v>1</v>
      </c>
      <c r="M66" s="197">
        <v>15</v>
      </c>
    </row>
    <row r="67" spans="1:13" x14ac:dyDescent="0.25">
      <c r="A67" s="152">
        <v>42064</v>
      </c>
      <c r="B67" s="13">
        <v>2015</v>
      </c>
      <c r="C67" s="14" t="s">
        <v>295</v>
      </c>
      <c r="D67" s="11" t="s">
        <v>295</v>
      </c>
      <c r="E67" s="11" t="s">
        <v>35</v>
      </c>
      <c r="F67" s="19">
        <v>6933716.700000003</v>
      </c>
      <c r="G67" s="160">
        <v>37</v>
      </c>
      <c r="H67" s="160">
        <v>527</v>
      </c>
      <c r="I67" s="197">
        <v>0</v>
      </c>
      <c r="J67" s="197">
        <v>1</v>
      </c>
      <c r="K67" s="197">
        <v>9</v>
      </c>
      <c r="L67" s="197">
        <v>18</v>
      </c>
      <c r="M67" s="197">
        <v>9</v>
      </c>
    </row>
    <row r="68" spans="1:13" x14ac:dyDescent="0.25">
      <c r="A68" s="152">
        <v>42064</v>
      </c>
      <c r="B68" s="13">
        <v>2015</v>
      </c>
      <c r="C68" s="14" t="s">
        <v>296</v>
      </c>
      <c r="D68" s="11" t="s">
        <v>296</v>
      </c>
      <c r="E68" s="11" t="s">
        <v>18</v>
      </c>
      <c r="F68" s="19">
        <v>2401632.8700000048</v>
      </c>
      <c r="G68" s="160">
        <v>22</v>
      </c>
      <c r="H68" s="160">
        <v>261</v>
      </c>
      <c r="I68" s="197">
        <v>1</v>
      </c>
      <c r="J68" s="197">
        <v>0</v>
      </c>
      <c r="K68" s="197">
        <v>3</v>
      </c>
      <c r="L68" s="197">
        <v>10</v>
      </c>
      <c r="M68" s="197">
        <v>8</v>
      </c>
    </row>
    <row r="69" spans="1:13" x14ac:dyDescent="0.25">
      <c r="A69" s="152">
        <v>42064</v>
      </c>
      <c r="B69" s="13">
        <v>2015</v>
      </c>
      <c r="C69" s="14" t="s">
        <v>297</v>
      </c>
      <c r="D69" s="11" t="s">
        <v>297</v>
      </c>
      <c r="E69" s="11" t="s">
        <v>22</v>
      </c>
      <c r="F69" s="19">
        <v>2581102.2399999984</v>
      </c>
      <c r="G69" s="160">
        <v>24</v>
      </c>
      <c r="H69" s="160">
        <v>257</v>
      </c>
      <c r="I69" s="197">
        <v>0</v>
      </c>
      <c r="J69" s="197">
        <v>2</v>
      </c>
      <c r="K69" s="197">
        <v>7</v>
      </c>
      <c r="L69" s="197">
        <v>15</v>
      </c>
      <c r="M69" s="197">
        <v>0</v>
      </c>
    </row>
    <row r="70" spans="1:13" x14ac:dyDescent="0.25">
      <c r="A70" s="152">
        <v>42064</v>
      </c>
      <c r="B70" s="13">
        <v>2015</v>
      </c>
      <c r="C70" s="14" t="s">
        <v>298</v>
      </c>
      <c r="D70" s="11" t="s">
        <v>298</v>
      </c>
      <c r="E70" s="11" t="s">
        <v>20</v>
      </c>
      <c r="F70" s="19">
        <v>2076073.5800000019</v>
      </c>
      <c r="G70" s="160">
        <v>10</v>
      </c>
      <c r="H70" s="160">
        <v>148</v>
      </c>
      <c r="I70" s="197">
        <v>0</v>
      </c>
      <c r="J70" s="197">
        <v>1</v>
      </c>
      <c r="K70" s="197">
        <v>0</v>
      </c>
      <c r="L70" s="197">
        <v>3</v>
      </c>
      <c r="M70" s="197">
        <v>6</v>
      </c>
    </row>
    <row r="71" spans="1:13" x14ac:dyDescent="0.25">
      <c r="A71" s="152">
        <v>42064</v>
      </c>
      <c r="B71" s="13">
        <v>2015</v>
      </c>
      <c r="C71" s="14" t="s">
        <v>299</v>
      </c>
      <c r="D71" s="11" t="s">
        <v>299</v>
      </c>
      <c r="E71" s="11" t="s">
        <v>18</v>
      </c>
      <c r="F71" s="19">
        <v>1967305.1099999957</v>
      </c>
      <c r="G71" s="160">
        <v>20</v>
      </c>
      <c r="H71" s="160">
        <v>239</v>
      </c>
      <c r="I71" s="197">
        <v>1</v>
      </c>
      <c r="J71" s="197">
        <v>2</v>
      </c>
      <c r="K71" s="197">
        <v>3</v>
      </c>
      <c r="L71" s="197">
        <v>4</v>
      </c>
      <c r="M71" s="197">
        <v>10</v>
      </c>
    </row>
    <row r="72" spans="1:13" x14ac:dyDescent="0.25">
      <c r="A72" s="152">
        <v>42064</v>
      </c>
      <c r="B72" s="13">
        <v>2015</v>
      </c>
      <c r="C72" s="14" t="s">
        <v>300</v>
      </c>
      <c r="D72" s="11" t="s">
        <v>300</v>
      </c>
      <c r="E72" s="11" t="s">
        <v>22</v>
      </c>
      <c r="F72" s="19">
        <v>1725606.5700000003</v>
      </c>
      <c r="G72" s="160">
        <v>12</v>
      </c>
      <c r="H72" s="160">
        <v>138</v>
      </c>
      <c r="I72" s="197">
        <v>1</v>
      </c>
      <c r="J72" s="197">
        <v>1</v>
      </c>
      <c r="K72" s="197">
        <v>5</v>
      </c>
      <c r="L72" s="197">
        <v>5</v>
      </c>
      <c r="M72" s="197">
        <v>0</v>
      </c>
    </row>
    <row r="73" spans="1:13" x14ac:dyDescent="0.25">
      <c r="A73" s="152">
        <v>42064</v>
      </c>
      <c r="B73" s="13">
        <v>2015</v>
      </c>
      <c r="C73" s="14" t="s">
        <v>301</v>
      </c>
      <c r="D73" s="11" t="s">
        <v>301</v>
      </c>
      <c r="E73" s="11" t="s">
        <v>22</v>
      </c>
      <c r="F73" s="19">
        <v>260718.25999999978</v>
      </c>
      <c r="G73" s="160">
        <v>6</v>
      </c>
      <c r="H73" s="160">
        <v>29</v>
      </c>
      <c r="I73" s="197">
        <v>0</v>
      </c>
      <c r="J73" s="197">
        <v>0</v>
      </c>
      <c r="K73" s="197">
        <v>0</v>
      </c>
      <c r="L73" s="197">
        <v>0</v>
      </c>
      <c r="M73" s="197">
        <v>6</v>
      </c>
    </row>
    <row r="74" spans="1:13" x14ac:dyDescent="0.25">
      <c r="A74" s="152">
        <v>42064</v>
      </c>
      <c r="B74" s="13">
        <v>2015</v>
      </c>
      <c r="C74" s="14" t="s">
        <v>302</v>
      </c>
      <c r="D74" s="11" t="s">
        <v>302</v>
      </c>
      <c r="E74" s="11" t="s">
        <v>18</v>
      </c>
      <c r="F74" s="19">
        <v>1890716.5400000028</v>
      </c>
      <c r="G74" s="160">
        <v>15</v>
      </c>
      <c r="H74" s="160">
        <v>226</v>
      </c>
      <c r="I74" s="197">
        <v>0</v>
      </c>
      <c r="J74" s="197">
        <v>1</v>
      </c>
      <c r="K74" s="197">
        <v>2</v>
      </c>
      <c r="L74" s="197">
        <v>12</v>
      </c>
      <c r="M74" s="197">
        <v>0</v>
      </c>
    </row>
    <row r="75" spans="1:13" x14ac:dyDescent="0.25">
      <c r="A75" s="152">
        <v>42064</v>
      </c>
      <c r="B75" s="13">
        <v>2015</v>
      </c>
      <c r="C75" s="14" t="s">
        <v>303</v>
      </c>
      <c r="D75" s="11" t="s">
        <v>303</v>
      </c>
      <c r="E75" s="11" t="s">
        <v>75</v>
      </c>
      <c r="F75" s="19">
        <v>653554.51999999955</v>
      </c>
      <c r="G75" s="160">
        <v>4</v>
      </c>
      <c r="H75" s="160">
        <v>58</v>
      </c>
      <c r="I75" s="197">
        <v>0</v>
      </c>
      <c r="J75" s="197">
        <v>1</v>
      </c>
      <c r="K75" s="197">
        <v>0</v>
      </c>
      <c r="L75" s="197">
        <v>1</v>
      </c>
      <c r="M75" s="197">
        <v>2</v>
      </c>
    </row>
    <row r="76" spans="1:13" x14ac:dyDescent="0.25">
      <c r="A76" s="152">
        <v>42064</v>
      </c>
      <c r="B76" s="13">
        <v>2015</v>
      </c>
      <c r="C76" s="14" t="s">
        <v>304</v>
      </c>
      <c r="D76" s="11" t="s">
        <v>304</v>
      </c>
      <c r="E76" s="11" t="s">
        <v>22</v>
      </c>
      <c r="F76" s="19">
        <v>994293.0299999956</v>
      </c>
      <c r="G76" s="160">
        <v>12</v>
      </c>
      <c r="H76" s="160">
        <v>117</v>
      </c>
      <c r="I76" s="197">
        <v>1</v>
      </c>
      <c r="J76" s="197">
        <v>2</v>
      </c>
      <c r="K76" s="197">
        <v>1</v>
      </c>
      <c r="L76" s="197">
        <v>8</v>
      </c>
      <c r="M76" s="197">
        <v>0</v>
      </c>
    </row>
    <row r="77" spans="1:13" x14ac:dyDescent="0.25">
      <c r="A77" s="152">
        <v>42064</v>
      </c>
      <c r="B77" s="13">
        <v>2015</v>
      </c>
      <c r="C77" s="14" t="s">
        <v>305</v>
      </c>
      <c r="D77" s="11" t="s">
        <v>305</v>
      </c>
      <c r="E77" s="11" t="s">
        <v>18</v>
      </c>
      <c r="F77" s="19">
        <v>485071.36999999918</v>
      </c>
      <c r="G77" s="160">
        <v>6</v>
      </c>
      <c r="H77" s="160">
        <v>67</v>
      </c>
      <c r="I77" s="197">
        <v>0</v>
      </c>
      <c r="J77" s="197">
        <v>0</v>
      </c>
      <c r="K77" s="197">
        <v>0</v>
      </c>
      <c r="L77" s="197">
        <v>1</v>
      </c>
      <c r="M77" s="197">
        <v>5</v>
      </c>
    </row>
    <row r="78" spans="1:13" x14ac:dyDescent="0.25">
      <c r="A78" s="152">
        <v>42064</v>
      </c>
      <c r="B78" s="13">
        <v>2015</v>
      </c>
      <c r="C78" s="14" t="s">
        <v>306</v>
      </c>
      <c r="D78" s="11" t="s">
        <v>306</v>
      </c>
      <c r="E78" s="11" t="s">
        <v>50</v>
      </c>
      <c r="F78" s="19">
        <v>2237686.159999989</v>
      </c>
      <c r="G78" s="160">
        <v>16</v>
      </c>
      <c r="H78" s="160">
        <v>235</v>
      </c>
      <c r="I78" s="197">
        <v>0</v>
      </c>
      <c r="J78" s="197">
        <v>0</v>
      </c>
      <c r="K78" s="197">
        <v>1</v>
      </c>
      <c r="L78" s="197">
        <v>0</v>
      </c>
      <c r="M78" s="197">
        <v>15</v>
      </c>
    </row>
    <row r="79" spans="1:13" x14ac:dyDescent="0.25">
      <c r="A79" s="152">
        <v>42064</v>
      </c>
      <c r="B79" s="13">
        <v>2015</v>
      </c>
      <c r="C79" s="14" t="s">
        <v>307</v>
      </c>
      <c r="D79" s="11" t="s">
        <v>307</v>
      </c>
      <c r="E79" s="11" t="s">
        <v>20</v>
      </c>
      <c r="F79" s="19">
        <v>8600009.8700000495</v>
      </c>
      <c r="G79" s="160">
        <v>44</v>
      </c>
      <c r="H79" s="160">
        <v>679</v>
      </c>
      <c r="I79" s="197">
        <v>3</v>
      </c>
      <c r="J79" s="197">
        <v>4</v>
      </c>
      <c r="K79" s="197">
        <v>12</v>
      </c>
      <c r="L79" s="197">
        <v>25</v>
      </c>
      <c r="M79" s="197">
        <v>0</v>
      </c>
    </row>
    <row r="80" spans="1:13" x14ac:dyDescent="0.25">
      <c r="A80" s="152">
        <v>42064</v>
      </c>
      <c r="B80" s="13">
        <v>2015</v>
      </c>
      <c r="C80" s="14" t="s">
        <v>308</v>
      </c>
      <c r="D80" s="11" t="s">
        <v>308</v>
      </c>
      <c r="E80" s="11" t="s">
        <v>35</v>
      </c>
      <c r="F80" s="19">
        <v>1142331.0999999978</v>
      </c>
      <c r="G80" s="160">
        <v>15</v>
      </c>
      <c r="H80" s="160">
        <v>187</v>
      </c>
      <c r="I80" s="197">
        <v>0</v>
      </c>
      <c r="J80" s="197">
        <v>1</v>
      </c>
      <c r="K80" s="197">
        <v>6</v>
      </c>
      <c r="L80" s="197">
        <v>3</v>
      </c>
      <c r="M80" s="197">
        <v>5</v>
      </c>
    </row>
    <row r="81" spans="1:13" x14ac:dyDescent="0.25">
      <c r="A81" s="152">
        <v>42064</v>
      </c>
      <c r="B81" s="13">
        <v>2015</v>
      </c>
      <c r="C81" s="14" t="s">
        <v>309</v>
      </c>
      <c r="D81" s="11" t="s">
        <v>309</v>
      </c>
      <c r="E81" s="11" t="s">
        <v>15</v>
      </c>
      <c r="F81" s="19">
        <v>434086.12000000011</v>
      </c>
      <c r="G81" s="160">
        <v>7</v>
      </c>
      <c r="H81" s="160">
        <v>62</v>
      </c>
      <c r="I81" s="197">
        <v>0</v>
      </c>
      <c r="J81" s="197">
        <v>1</v>
      </c>
      <c r="K81" s="197">
        <v>0</v>
      </c>
      <c r="L81" s="197">
        <v>6</v>
      </c>
      <c r="M81" s="197">
        <v>0</v>
      </c>
    </row>
    <row r="82" spans="1:13" x14ac:dyDescent="0.25">
      <c r="A82" s="152">
        <v>42064</v>
      </c>
      <c r="B82" s="13">
        <v>2015</v>
      </c>
      <c r="C82" s="14" t="s">
        <v>310</v>
      </c>
      <c r="D82" s="11" t="s">
        <v>310</v>
      </c>
      <c r="E82" s="11" t="s">
        <v>35</v>
      </c>
      <c r="F82" s="19">
        <v>1973045.679999996</v>
      </c>
      <c r="G82" s="160">
        <v>14</v>
      </c>
      <c r="H82" s="160">
        <v>197</v>
      </c>
      <c r="I82" s="197">
        <v>0</v>
      </c>
      <c r="J82" s="197">
        <v>1</v>
      </c>
      <c r="K82" s="197">
        <v>0</v>
      </c>
      <c r="L82" s="197">
        <v>0</v>
      </c>
      <c r="M82" s="197">
        <v>13</v>
      </c>
    </row>
    <row r="83" spans="1:13" x14ac:dyDescent="0.25">
      <c r="A83" s="152">
        <v>42064</v>
      </c>
      <c r="B83" s="13">
        <v>2015</v>
      </c>
      <c r="C83" s="14" t="s">
        <v>311</v>
      </c>
      <c r="D83" s="11" t="s">
        <v>311</v>
      </c>
      <c r="E83" s="11" t="s">
        <v>48</v>
      </c>
      <c r="F83" s="19">
        <v>3366428.0899999961</v>
      </c>
      <c r="G83" s="160">
        <v>22</v>
      </c>
      <c r="H83" s="160">
        <v>304</v>
      </c>
      <c r="I83" s="197">
        <v>0</v>
      </c>
      <c r="J83" s="197">
        <v>1</v>
      </c>
      <c r="K83" s="197">
        <v>2</v>
      </c>
      <c r="L83" s="197">
        <v>7</v>
      </c>
      <c r="M83" s="197">
        <v>12</v>
      </c>
    </row>
    <row r="84" spans="1:13" x14ac:dyDescent="0.25">
      <c r="A84" s="152">
        <v>42064</v>
      </c>
      <c r="B84" s="13">
        <v>2015</v>
      </c>
      <c r="C84" s="14" t="s">
        <v>141</v>
      </c>
      <c r="D84" s="11" t="s">
        <v>246</v>
      </c>
      <c r="E84" s="11" t="s">
        <v>31</v>
      </c>
      <c r="F84" s="19">
        <v>1268554.0099999942</v>
      </c>
      <c r="G84" s="160">
        <v>11</v>
      </c>
      <c r="H84" s="160">
        <v>139</v>
      </c>
      <c r="I84" s="197">
        <v>0</v>
      </c>
      <c r="J84" s="197">
        <v>4</v>
      </c>
      <c r="K84" s="197">
        <v>3</v>
      </c>
      <c r="L84" s="197">
        <v>1</v>
      </c>
      <c r="M84" s="197">
        <v>3</v>
      </c>
    </row>
    <row r="85" spans="1:13" x14ac:dyDescent="0.25">
      <c r="A85" s="152">
        <v>42064</v>
      </c>
      <c r="B85" s="13">
        <v>2015</v>
      </c>
      <c r="C85" s="14" t="s">
        <v>40</v>
      </c>
      <c r="D85" s="11" t="s">
        <v>246</v>
      </c>
      <c r="E85" s="11" t="s">
        <v>31</v>
      </c>
      <c r="F85" s="19">
        <v>1305864.6799999978</v>
      </c>
      <c r="G85" s="160">
        <v>7</v>
      </c>
      <c r="H85" s="160">
        <v>84</v>
      </c>
      <c r="I85" s="197">
        <v>1</v>
      </c>
      <c r="J85" s="197">
        <v>0</v>
      </c>
      <c r="K85" s="197">
        <v>1</v>
      </c>
      <c r="L85" s="197">
        <v>5</v>
      </c>
      <c r="M85" s="197">
        <v>0</v>
      </c>
    </row>
    <row r="86" spans="1:13" x14ac:dyDescent="0.25">
      <c r="A86" s="152">
        <v>42064</v>
      </c>
      <c r="B86" s="13">
        <v>2015</v>
      </c>
      <c r="C86" s="14" t="s">
        <v>253</v>
      </c>
      <c r="D86" s="11" t="s">
        <v>169</v>
      </c>
      <c r="E86" s="11" t="s">
        <v>22</v>
      </c>
      <c r="F86" s="19">
        <v>18634506.820000023</v>
      </c>
      <c r="G86" s="160">
        <v>90</v>
      </c>
      <c r="H86" s="160">
        <v>1288</v>
      </c>
      <c r="I86" s="197">
        <v>8</v>
      </c>
      <c r="J86" s="197">
        <v>16</v>
      </c>
      <c r="K86" s="197">
        <v>21</v>
      </c>
      <c r="L86" s="197">
        <v>40</v>
      </c>
      <c r="M86" s="197">
        <v>5</v>
      </c>
    </row>
    <row r="87" spans="1:13" x14ac:dyDescent="0.25">
      <c r="A87" s="152">
        <v>42064</v>
      </c>
      <c r="B87" s="13">
        <v>2015</v>
      </c>
      <c r="C87" s="14" t="s">
        <v>140</v>
      </c>
      <c r="D87" s="11" t="s">
        <v>246</v>
      </c>
      <c r="E87" s="11" t="s">
        <v>31</v>
      </c>
      <c r="F87" s="19">
        <v>2939412.570000004</v>
      </c>
      <c r="G87" s="160">
        <v>14</v>
      </c>
      <c r="H87" s="160">
        <v>229</v>
      </c>
      <c r="I87" s="197">
        <v>0</v>
      </c>
      <c r="J87" s="197">
        <v>1</v>
      </c>
      <c r="K87" s="197">
        <v>2</v>
      </c>
      <c r="L87" s="197">
        <v>2</v>
      </c>
      <c r="M87" s="197">
        <v>9</v>
      </c>
    </row>
    <row r="88" spans="1:13" x14ac:dyDescent="0.25">
      <c r="A88" s="152">
        <v>42156</v>
      </c>
      <c r="B88" s="13">
        <v>2015</v>
      </c>
      <c r="C88" s="14" t="s">
        <v>245</v>
      </c>
      <c r="D88" s="11" t="s">
        <v>245</v>
      </c>
      <c r="E88" s="11" t="s">
        <v>22</v>
      </c>
      <c r="F88" s="19">
        <v>1562143.0399999991</v>
      </c>
      <c r="G88" s="160">
        <v>12</v>
      </c>
      <c r="H88" s="160">
        <v>135</v>
      </c>
      <c r="I88" s="197">
        <v>3</v>
      </c>
      <c r="J88" s="197">
        <v>2</v>
      </c>
      <c r="K88" s="197">
        <v>3</v>
      </c>
      <c r="L88" s="197">
        <v>4</v>
      </c>
      <c r="M88" s="197">
        <v>0</v>
      </c>
    </row>
    <row r="89" spans="1:13" x14ac:dyDescent="0.25">
      <c r="A89" s="152">
        <v>42156</v>
      </c>
      <c r="B89" s="13">
        <v>2015</v>
      </c>
      <c r="C89" s="14" t="s">
        <v>129</v>
      </c>
      <c r="D89" s="11" t="s">
        <v>246</v>
      </c>
      <c r="E89" s="11" t="s">
        <v>31</v>
      </c>
      <c r="F89" s="19">
        <v>3348930.170000013</v>
      </c>
      <c r="G89" s="160">
        <v>13</v>
      </c>
      <c r="H89" s="160">
        <v>174</v>
      </c>
      <c r="I89" s="197">
        <v>3</v>
      </c>
      <c r="J89" s="197">
        <v>8</v>
      </c>
      <c r="K89" s="197">
        <v>1</v>
      </c>
      <c r="L89" s="197">
        <v>0</v>
      </c>
      <c r="M89" s="197">
        <v>1</v>
      </c>
    </row>
    <row r="90" spans="1:13" x14ac:dyDescent="0.25">
      <c r="A90" s="152">
        <v>42156</v>
      </c>
      <c r="B90" s="13">
        <v>2015</v>
      </c>
      <c r="C90" s="14" t="s">
        <v>130</v>
      </c>
      <c r="D90" s="11" t="s">
        <v>246</v>
      </c>
      <c r="E90" s="11" t="s">
        <v>31</v>
      </c>
      <c r="F90" s="19">
        <v>1219583.8699999992</v>
      </c>
      <c r="G90" s="160">
        <v>7</v>
      </c>
      <c r="H90" s="160">
        <v>117</v>
      </c>
      <c r="I90" s="197">
        <v>2</v>
      </c>
      <c r="J90" s="197">
        <v>5</v>
      </c>
      <c r="K90" s="197">
        <v>0</v>
      </c>
      <c r="L90" s="197">
        <v>0</v>
      </c>
      <c r="M90" s="197">
        <v>0</v>
      </c>
    </row>
    <row r="91" spans="1:13" x14ac:dyDescent="0.25">
      <c r="A91" s="152">
        <v>42156</v>
      </c>
      <c r="B91" s="13">
        <v>2015</v>
      </c>
      <c r="C91" s="14" t="s">
        <v>131</v>
      </c>
      <c r="D91" s="11" t="s">
        <v>246</v>
      </c>
      <c r="E91" s="11" t="s">
        <v>31</v>
      </c>
      <c r="F91" s="19">
        <v>2468870.7100000009</v>
      </c>
      <c r="G91" s="160">
        <v>15</v>
      </c>
      <c r="H91" s="160">
        <v>200</v>
      </c>
      <c r="I91" s="197">
        <v>1</v>
      </c>
      <c r="J91" s="197">
        <v>3</v>
      </c>
      <c r="K91" s="197">
        <v>3</v>
      </c>
      <c r="L91" s="197">
        <v>3</v>
      </c>
      <c r="M91" s="197">
        <v>5</v>
      </c>
    </row>
    <row r="92" spans="1:13" x14ac:dyDescent="0.25">
      <c r="A92" s="152">
        <v>42156</v>
      </c>
      <c r="B92" s="13">
        <v>2015</v>
      </c>
      <c r="C92" s="14" t="s">
        <v>132</v>
      </c>
      <c r="D92" s="11" t="s">
        <v>246</v>
      </c>
      <c r="E92" s="11" t="s">
        <v>31</v>
      </c>
      <c r="F92" s="19">
        <v>5101507.5300000161</v>
      </c>
      <c r="G92" s="160">
        <v>16</v>
      </c>
      <c r="H92" s="160">
        <v>251</v>
      </c>
      <c r="I92" s="197">
        <v>2</v>
      </c>
      <c r="J92" s="197">
        <v>0</v>
      </c>
      <c r="K92" s="197">
        <v>6</v>
      </c>
      <c r="L92" s="197">
        <v>2</v>
      </c>
      <c r="M92" s="197">
        <v>6</v>
      </c>
    </row>
    <row r="93" spans="1:13" x14ac:dyDescent="0.25">
      <c r="A93" s="152">
        <v>42156</v>
      </c>
      <c r="B93" s="13">
        <v>2015</v>
      </c>
      <c r="C93" s="14" t="s">
        <v>247</v>
      </c>
      <c r="D93" s="11" t="s">
        <v>246</v>
      </c>
      <c r="E93" s="11" t="s">
        <v>31</v>
      </c>
      <c r="F93" s="19">
        <v>2823904.520000007</v>
      </c>
      <c r="G93" s="160">
        <v>18</v>
      </c>
      <c r="H93" s="160">
        <v>244</v>
      </c>
      <c r="I93" s="197">
        <v>1</v>
      </c>
      <c r="J93" s="197">
        <v>11</v>
      </c>
      <c r="K93" s="197">
        <v>6</v>
      </c>
      <c r="L93" s="197">
        <v>0</v>
      </c>
      <c r="M93" s="197">
        <v>0</v>
      </c>
    </row>
    <row r="94" spans="1:13" x14ac:dyDescent="0.25">
      <c r="A94" s="152">
        <v>42156</v>
      </c>
      <c r="B94" s="13">
        <v>2015</v>
      </c>
      <c r="C94" s="14" t="s">
        <v>134</v>
      </c>
      <c r="D94" s="11" t="s">
        <v>246</v>
      </c>
      <c r="E94" s="11" t="s">
        <v>31</v>
      </c>
      <c r="F94" s="19">
        <v>5759645.9899999872</v>
      </c>
      <c r="G94" s="160">
        <v>22</v>
      </c>
      <c r="H94" s="160">
        <v>351</v>
      </c>
      <c r="I94" s="197">
        <v>6</v>
      </c>
      <c r="J94" s="197">
        <v>7</v>
      </c>
      <c r="K94" s="197">
        <v>4</v>
      </c>
      <c r="L94" s="197">
        <v>4</v>
      </c>
      <c r="M94" s="197">
        <v>1</v>
      </c>
    </row>
    <row r="95" spans="1:13" x14ac:dyDescent="0.25">
      <c r="A95" s="152">
        <v>42156</v>
      </c>
      <c r="B95" s="13">
        <v>2015</v>
      </c>
      <c r="C95" s="14" t="s">
        <v>135</v>
      </c>
      <c r="D95" s="11" t="s">
        <v>246</v>
      </c>
      <c r="E95" s="11" t="s">
        <v>31</v>
      </c>
      <c r="F95" s="19">
        <v>4344191.1199999973</v>
      </c>
      <c r="G95" s="160">
        <v>17</v>
      </c>
      <c r="H95" s="160">
        <v>231</v>
      </c>
      <c r="I95" s="197">
        <v>3</v>
      </c>
      <c r="J95" s="197">
        <v>4</v>
      </c>
      <c r="K95" s="197">
        <v>9</v>
      </c>
      <c r="L95" s="197">
        <v>1</v>
      </c>
      <c r="M95" s="197">
        <v>0</v>
      </c>
    </row>
    <row r="96" spans="1:13" x14ac:dyDescent="0.25">
      <c r="A96" s="152">
        <v>42156</v>
      </c>
      <c r="B96" s="13">
        <v>2015</v>
      </c>
      <c r="C96" s="14" t="s">
        <v>136</v>
      </c>
      <c r="D96" s="11" t="s">
        <v>246</v>
      </c>
      <c r="E96" s="11" t="s">
        <v>31</v>
      </c>
      <c r="F96" s="19">
        <v>4398096.7200000063</v>
      </c>
      <c r="G96" s="160">
        <v>15</v>
      </c>
      <c r="H96" s="160">
        <v>214</v>
      </c>
      <c r="I96" s="197">
        <v>0</v>
      </c>
      <c r="J96" s="197">
        <v>0</v>
      </c>
      <c r="K96" s="197">
        <v>1</v>
      </c>
      <c r="L96" s="197">
        <v>3</v>
      </c>
      <c r="M96" s="197">
        <v>11</v>
      </c>
    </row>
    <row r="97" spans="1:13" x14ac:dyDescent="0.25">
      <c r="A97" s="152">
        <v>42156</v>
      </c>
      <c r="B97" s="13">
        <v>2015</v>
      </c>
      <c r="C97" s="14" t="s">
        <v>137</v>
      </c>
      <c r="D97" s="11" t="s">
        <v>246</v>
      </c>
      <c r="E97" s="11" t="s">
        <v>31</v>
      </c>
      <c r="F97" s="19">
        <v>4336132.8999999985</v>
      </c>
      <c r="G97" s="160">
        <v>16</v>
      </c>
      <c r="H97" s="160">
        <v>229</v>
      </c>
      <c r="I97" s="197">
        <v>0</v>
      </c>
      <c r="J97" s="197">
        <v>0</v>
      </c>
      <c r="K97" s="197">
        <v>1</v>
      </c>
      <c r="L97" s="197">
        <v>6</v>
      </c>
      <c r="M97" s="197">
        <v>9</v>
      </c>
    </row>
    <row r="98" spans="1:13" x14ac:dyDescent="0.25">
      <c r="A98" s="152">
        <v>42156</v>
      </c>
      <c r="B98" s="13">
        <v>2015</v>
      </c>
      <c r="C98" s="14" t="s">
        <v>38</v>
      </c>
      <c r="D98" s="11" t="s">
        <v>246</v>
      </c>
      <c r="E98" s="11" t="s">
        <v>31</v>
      </c>
      <c r="F98" s="19">
        <v>4949336.0600000098</v>
      </c>
      <c r="G98" s="160">
        <v>19</v>
      </c>
      <c r="H98" s="160">
        <v>290</v>
      </c>
      <c r="I98" s="197">
        <v>0</v>
      </c>
      <c r="J98" s="197">
        <v>1</v>
      </c>
      <c r="K98" s="197">
        <v>2</v>
      </c>
      <c r="L98" s="197">
        <v>11</v>
      </c>
      <c r="M98" s="197">
        <v>5</v>
      </c>
    </row>
    <row r="99" spans="1:13" x14ac:dyDescent="0.25">
      <c r="A99" s="152">
        <v>42156</v>
      </c>
      <c r="B99" s="13">
        <v>2015</v>
      </c>
      <c r="C99" s="14" t="s">
        <v>138</v>
      </c>
      <c r="D99" s="11" t="s">
        <v>246</v>
      </c>
      <c r="E99" s="11" t="s">
        <v>31</v>
      </c>
      <c r="F99" s="19">
        <v>1114248.9199999981</v>
      </c>
      <c r="G99" s="160">
        <v>6</v>
      </c>
      <c r="H99" s="160">
        <v>71</v>
      </c>
      <c r="I99" s="197">
        <v>3</v>
      </c>
      <c r="J99" s="197">
        <v>2</v>
      </c>
      <c r="K99" s="197">
        <v>1</v>
      </c>
      <c r="L99" s="197">
        <v>0</v>
      </c>
      <c r="M99" s="197">
        <v>0</v>
      </c>
    </row>
    <row r="100" spans="1:13" x14ac:dyDescent="0.25">
      <c r="A100" s="152">
        <v>42156</v>
      </c>
      <c r="B100" s="13">
        <v>2015</v>
      </c>
      <c r="C100" s="14" t="s">
        <v>139</v>
      </c>
      <c r="D100" s="11" t="s">
        <v>246</v>
      </c>
      <c r="E100" s="11" t="s">
        <v>31</v>
      </c>
      <c r="F100" s="19">
        <v>6175828.3299999833</v>
      </c>
      <c r="G100" s="160">
        <v>19</v>
      </c>
      <c r="H100" s="160">
        <v>274</v>
      </c>
      <c r="I100" s="197">
        <v>0</v>
      </c>
      <c r="J100" s="197">
        <v>0</v>
      </c>
      <c r="K100" s="197">
        <v>1</v>
      </c>
      <c r="L100" s="197">
        <v>6</v>
      </c>
      <c r="M100" s="197">
        <v>12</v>
      </c>
    </row>
    <row r="101" spans="1:13" x14ac:dyDescent="0.25">
      <c r="A101" s="152">
        <v>42156</v>
      </c>
      <c r="B101" s="13">
        <v>2015</v>
      </c>
      <c r="C101" s="14" t="s">
        <v>153</v>
      </c>
      <c r="D101" s="11" t="s">
        <v>246</v>
      </c>
      <c r="E101" s="11" t="s">
        <v>31</v>
      </c>
      <c r="F101" s="19">
        <v>1144828.3399999999</v>
      </c>
      <c r="G101" s="160">
        <v>3</v>
      </c>
      <c r="H101" s="160">
        <v>33</v>
      </c>
      <c r="I101" s="197">
        <v>0</v>
      </c>
      <c r="J101" s="197">
        <v>1</v>
      </c>
      <c r="K101" s="197">
        <v>0</v>
      </c>
      <c r="L101" s="197">
        <v>2</v>
      </c>
      <c r="M101" s="197">
        <v>0</v>
      </c>
    </row>
    <row r="102" spans="1:13" x14ac:dyDescent="0.25">
      <c r="A102" s="152">
        <v>42156</v>
      </c>
      <c r="B102" s="13">
        <v>2015</v>
      </c>
      <c r="C102" s="14" t="s">
        <v>96</v>
      </c>
      <c r="D102" s="11" t="s">
        <v>246</v>
      </c>
      <c r="E102" s="11" t="s">
        <v>31</v>
      </c>
      <c r="F102" s="19">
        <v>2013170.7200000025</v>
      </c>
      <c r="G102" s="160">
        <v>12</v>
      </c>
      <c r="H102" s="160">
        <v>160</v>
      </c>
      <c r="I102" s="197">
        <v>2</v>
      </c>
      <c r="J102" s="197">
        <v>9</v>
      </c>
      <c r="K102" s="197">
        <v>1</v>
      </c>
      <c r="L102" s="197">
        <v>0</v>
      </c>
      <c r="M102" s="197">
        <v>0</v>
      </c>
    </row>
    <row r="103" spans="1:13" x14ac:dyDescent="0.25">
      <c r="A103" s="152">
        <v>42156</v>
      </c>
      <c r="B103" s="13">
        <v>2015</v>
      </c>
      <c r="C103" s="14" t="s">
        <v>56</v>
      </c>
      <c r="D103" s="11" t="s">
        <v>246</v>
      </c>
      <c r="E103" s="11" t="s">
        <v>31</v>
      </c>
      <c r="F103" s="19">
        <v>180745.41999999923</v>
      </c>
      <c r="G103" s="160">
        <v>2</v>
      </c>
      <c r="H103" s="160">
        <v>18</v>
      </c>
      <c r="I103" s="197">
        <v>0</v>
      </c>
      <c r="J103" s="197">
        <v>0</v>
      </c>
      <c r="K103" s="197">
        <v>1</v>
      </c>
      <c r="L103" s="197">
        <v>1</v>
      </c>
      <c r="M103" s="197">
        <v>0</v>
      </c>
    </row>
    <row r="104" spans="1:13" x14ac:dyDescent="0.25">
      <c r="A104" s="152">
        <v>42156</v>
      </c>
      <c r="B104" s="13">
        <v>2015</v>
      </c>
      <c r="C104" s="14" t="s">
        <v>142</v>
      </c>
      <c r="D104" s="11" t="s">
        <v>246</v>
      </c>
      <c r="E104" s="11" t="s">
        <v>31</v>
      </c>
      <c r="F104" s="19">
        <v>4560775.0700000226</v>
      </c>
      <c r="G104" s="160">
        <v>25</v>
      </c>
      <c r="H104" s="160">
        <v>310</v>
      </c>
      <c r="I104" s="197">
        <v>1</v>
      </c>
      <c r="J104" s="197">
        <v>5</v>
      </c>
      <c r="K104" s="197">
        <v>6</v>
      </c>
      <c r="L104" s="197">
        <v>4</v>
      </c>
      <c r="M104" s="197">
        <v>9</v>
      </c>
    </row>
    <row r="105" spans="1:13" x14ac:dyDescent="0.25">
      <c r="A105" s="152">
        <v>42156</v>
      </c>
      <c r="B105" s="13">
        <v>2015</v>
      </c>
      <c r="C105" s="14" t="s">
        <v>143</v>
      </c>
      <c r="D105" s="11" t="s">
        <v>246</v>
      </c>
      <c r="E105" s="11" t="s">
        <v>31</v>
      </c>
      <c r="F105" s="19">
        <v>2765213.4600000009</v>
      </c>
      <c r="G105" s="160">
        <v>13</v>
      </c>
      <c r="H105" s="160">
        <v>163</v>
      </c>
      <c r="I105" s="197">
        <v>1</v>
      </c>
      <c r="J105" s="197">
        <v>1</v>
      </c>
      <c r="K105" s="197">
        <v>1</v>
      </c>
      <c r="L105" s="197">
        <v>5</v>
      </c>
      <c r="M105" s="197">
        <v>5</v>
      </c>
    </row>
    <row r="106" spans="1:13" x14ac:dyDescent="0.25">
      <c r="A106" s="152">
        <v>42156</v>
      </c>
      <c r="B106" s="13">
        <v>2015</v>
      </c>
      <c r="C106" s="14" t="s">
        <v>248</v>
      </c>
      <c r="D106" s="11" t="s">
        <v>248</v>
      </c>
      <c r="E106" s="11" t="s">
        <v>15</v>
      </c>
      <c r="F106" s="19">
        <v>561460.51000000071</v>
      </c>
      <c r="G106" s="160">
        <v>9</v>
      </c>
      <c r="H106" s="160">
        <v>79</v>
      </c>
      <c r="I106" s="197">
        <v>0</v>
      </c>
      <c r="J106" s="197">
        <v>0</v>
      </c>
      <c r="K106" s="197">
        <v>2</v>
      </c>
      <c r="L106" s="197">
        <v>7</v>
      </c>
      <c r="M106" s="197">
        <v>0</v>
      </c>
    </row>
    <row r="107" spans="1:13" x14ac:dyDescent="0.25">
      <c r="A107" s="152">
        <v>42156</v>
      </c>
      <c r="B107" s="13">
        <v>2015</v>
      </c>
      <c r="C107" s="14" t="s">
        <v>249</v>
      </c>
      <c r="D107" s="11" t="s">
        <v>249</v>
      </c>
      <c r="E107" s="11" t="s">
        <v>20</v>
      </c>
      <c r="F107" s="19">
        <v>245921.87000000011</v>
      </c>
      <c r="G107" s="160">
        <v>4</v>
      </c>
      <c r="H107" s="160">
        <v>50</v>
      </c>
      <c r="I107" s="197">
        <v>0</v>
      </c>
      <c r="J107" s="197">
        <v>0</v>
      </c>
      <c r="K107" s="197">
        <v>0</v>
      </c>
      <c r="L107" s="197">
        <v>4</v>
      </c>
      <c r="M107" s="197">
        <v>0</v>
      </c>
    </row>
    <row r="108" spans="1:13" x14ac:dyDescent="0.25">
      <c r="A108" s="152">
        <v>42156</v>
      </c>
      <c r="B108" s="13">
        <v>2015</v>
      </c>
      <c r="C108" s="14" t="s">
        <v>250</v>
      </c>
      <c r="D108" s="11" t="s">
        <v>250</v>
      </c>
      <c r="E108" s="11" t="s">
        <v>75</v>
      </c>
      <c r="F108" s="19">
        <v>458895.93999999855</v>
      </c>
      <c r="G108" s="160">
        <v>6</v>
      </c>
      <c r="H108" s="160">
        <v>58</v>
      </c>
      <c r="I108" s="197">
        <v>0</v>
      </c>
      <c r="J108" s="197">
        <v>0</v>
      </c>
      <c r="K108" s="197">
        <v>0</v>
      </c>
      <c r="L108" s="197">
        <v>6</v>
      </c>
      <c r="M108" s="197">
        <v>0</v>
      </c>
    </row>
    <row r="109" spans="1:13" x14ac:dyDescent="0.25">
      <c r="A109" s="152">
        <v>42156</v>
      </c>
      <c r="B109" s="13">
        <v>2015</v>
      </c>
      <c r="C109" s="14" t="s">
        <v>251</v>
      </c>
      <c r="D109" s="11" t="s">
        <v>251</v>
      </c>
      <c r="E109" s="11" t="s">
        <v>29</v>
      </c>
      <c r="F109" s="19">
        <v>810412.12999999523</v>
      </c>
      <c r="G109" s="160">
        <v>13</v>
      </c>
      <c r="H109" s="160">
        <v>131</v>
      </c>
      <c r="I109" s="197">
        <v>1</v>
      </c>
      <c r="J109" s="197">
        <v>1</v>
      </c>
      <c r="K109" s="197">
        <v>9</v>
      </c>
      <c r="L109" s="197">
        <v>2</v>
      </c>
      <c r="M109" s="197">
        <v>0</v>
      </c>
    </row>
    <row r="110" spans="1:13" x14ac:dyDescent="0.25">
      <c r="A110" s="152">
        <v>42156</v>
      </c>
      <c r="B110" s="13">
        <v>2015</v>
      </c>
      <c r="C110" s="14" t="s">
        <v>252</v>
      </c>
      <c r="D110" s="11" t="s">
        <v>252</v>
      </c>
      <c r="E110" s="11" t="s">
        <v>22</v>
      </c>
      <c r="F110" s="19">
        <v>42157.330000000016</v>
      </c>
      <c r="G110" s="160">
        <v>1</v>
      </c>
      <c r="H110" s="160">
        <v>2</v>
      </c>
      <c r="I110" s="197">
        <v>0</v>
      </c>
      <c r="J110" s="197">
        <v>0</v>
      </c>
      <c r="K110" s="197">
        <v>0</v>
      </c>
      <c r="L110" s="197">
        <v>1</v>
      </c>
      <c r="M110" s="197">
        <v>0</v>
      </c>
    </row>
    <row r="111" spans="1:13" x14ac:dyDescent="0.25">
      <c r="A111" s="152">
        <v>42156</v>
      </c>
      <c r="B111" s="13">
        <v>2015</v>
      </c>
      <c r="C111" s="14" t="s">
        <v>254</v>
      </c>
      <c r="D111" s="11" t="s">
        <v>254</v>
      </c>
      <c r="E111" s="11" t="s">
        <v>29</v>
      </c>
      <c r="F111" s="19">
        <v>479257.48000000004</v>
      </c>
      <c r="G111" s="160">
        <v>11</v>
      </c>
      <c r="H111" s="160">
        <v>73</v>
      </c>
      <c r="I111" s="197">
        <v>1</v>
      </c>
      <c r="J111" s="197">
        <v>0</v>
      </c>
      <c r="K111" s="197">
        <v>6</v>
      </c>
      <c r="L111" s="197">
        <v>4</v>
      </c>
      <c r="M111" s="197">
        <v>0</v>
      </c>
    </row>
    <row r="112" spans="1:13" x14ac:dyDescent="0.25">
      <c r="A112" s="152">
        <v>42156</v>
      </c>
      <c r="B112" s="13">
        <v>2015</v>
      </c>
      <c r="C112" s="14" t="s">
        <v>255</v>
      </c>
      <c r="D112" s="11" t="s">
        <v>255</v>
      </c>
      <c r="E112" s="11" t="s">
        <v>29</v>
      </c>
      <c r="F112" s="19">
        <v>4131545.3000000012</v>
      </c>
      <c r="G112" s="160">
        <v>36</v>
      </c>
      <c r="H112" s="160">
        <v>444</v>
      </c>
      <c r="I112" s="197">
        <v>1</v>
      </c>
      <c r="J112" s="197">
        <v>2</v>
      </c>
      <c r="K112" s="197">
        <v>11</v>
      </c>
      <c r="L112" s="197">
        <v>17</v>
      </c>
      <c r="M112" s="197">
        <v>5</v>
      </c>
    </row>
    <row r="113" spans="1:13" x14ac:dyDescent="0.25">
      <c r="A113" s="152">
        <v>42156</v>
      </c>
      <c r="B113" s="13">
        <v>2015</v>
      </c>
      <c r="C113" s="14" t="s">
        <v>256</v>
      </c>
      <c r="D113" s="11" t="s">
        <v>256</v>
      </c>
      <c r="E113" s="11" t="s">
        <v>48</v>
      </c>
      <c r="F113" s="19">
        <v>3214464.72000001</v>
      </c>
      <c r="G113" s="160">
        <v>25</v>
      </c>
      <c r="H113" s="160">
        <v>314</v>
      </c>
      <c r="I113" s="197">
        <v>0</v>
      </c>
      <c r="J113" s="197">
        <v>0</v>
      </c>
      <c r="K113" s="197">
        <v>3</v>
      </c>
      <c r="L113" s="197">
        <v>7</v>
      </c>
      <c r="M113" s="197">
        <v>15</v>
      </c>
    </row>
    <row r="114" spans="1:13" x14ac:dyDescent="0.25">
      <c r="A114" s="152">
        <v>42156</v>
      </c>
      <c r="B114" s="13">
        <v>2015</v>
      </c>
      <c r="C114" s="14" t="s">
        <v>257</v>
      </c>
      <c r="D114" s="11" t="s">
        <v>257</v>
      </c>
      <c r="E114" s="11" t="s">
        <v>44</v>
      </c>
      <c r="F114" s="19">
        <v>2390226.7100000121</v>
      </c>
      <c r="G114" s="160">
        <v>14</v>
      </c>
      <c r="H114" s="160">
        <v>209</v>
      </c>
      <c r="I114" s="197">
        <v>0</v>
      </c>
      <c r="J114" s="197">
        <v>0</v>
      </c>
      <c r="K114" s="197">
        <v>0</v>
      </c>
      <c r="L114" s="197">
        <v>0</v>
      </c>
      <c r="M114" s="197">
        <v>14</v>
      </c>
    </row>
    <row r="115" spans="1:13" x14ac:dyDescent="0.25">
      <c r="A115" s="152">
        <v>42156</v>
      </c>
      <c r="B115" s="13">
        <v>2015</v>
      </c>
      <c r="C115" s="14" t="s">
        <v>258</v>
      </c>
      <c r="D115" s="11" t="s">
        <v>258</v>
      </c>
      <c r="E115" s="11" t="s">
        <v>65</v>
      </c>
      <c r="F115" s="19">
        <v>702728.26000000071</v>
      </c>
      <c r="G115" s="160">
        <v>7</v>
      </c>
      <c r="H115" s="160">
        <v>85</v>
      </c>
      <c r="I115" s="197">
        <v>1</v>
      </c>
      <c r="J115" s="197">
        <v>0</v>
      </c>
      <c r="K115" s="197">
        <v>2</v>
      </c>
      <c r="L115" s="197">
        <v>2</v>
      </c>
      <c r="M115" s="197">
        <v>2</v>
      </c>
    </row>
    <row r="116" spans="1:13" x14ac:dyDescent="0.25">
      <c r="A116" s="152">
        <v>42156</v>
      </c>
      <c r="B116" s="13">
        <v>2015</v>
      </c>
      <c r="C116" s="14" t="s">
        <v>259</v>
      </c>
      <c r="D116" s="11" t="s">
        <v>259</v>
      </c>
      <c r="E116" s="11" t="s">
        <v>15</v>
      </c>
      <c r="F116" s="19">
        <v>824335.46999999881</v>
      </c>
      <c r="G116" s="160">
        <v>12</v>
      </c>
      <c r="H116" s="160">
        <v>108</v>
      </c>
      <c r="I116" s="197">
        <v>1</v>
      </c>
      <c r="J116" s="197">
        <v>0</v>
      </c>
      <c r="K116" s="197">
        <v>2</v>
      </c>
      <c r="L116" s="197">
        <v>8</v>
      </c>
      <c r="M116" s="197">
        <v>1</v>
      </c>
    </row>
    <row r="117" spans="1:13" x14ac:dyDescent="0.25">
      <c r="A117" s="152">
        <v>42156</v>
      </c>
      <c r="B117" s="13">
        <v>2015</v>
      </c>
      <c r="C117" s="14" t="s">
        <v>260</v>
      </c>
      <c r="D117" s="11" t="s">
        <v>260</v>
      </c>
      <c r="E117" s="11" t="s">
        <v>18</v>
      </c>
      <c r="F117" s="19">
        <v>5712801.2000000104</v>
      </c>
      <c r="G117" s="160">
        <v>30</v>
      </c>
      <c r="H117" s="160">
        <v>457</v>
      </c>
      <c r="I117" s="197">
        <v>0</v>
      </c>
      <c r="J117" s="197">
        <v>2</v>
      </c>
      <c r="K117" s="197">
        <v>1</v>
      </c>
      <c r="L117" s="197">
        <v>12</v>
      </c>
      <c r="M117" s="197">
        <v>15</v>
      </c>
    </row>
    <row r="118" spans="1:13" x14ac:dyDescent="0.25">
      <c r="A118" s="152">
        <v>42156</v>
      </c>
      <c r="B118" s="13">
        <v>2015</v>
      </c>
      <c r="C118" s="14" t="s">
        <v>261</v>
      </c>
      <c r="D118" s="11" t="s">
        <v>261</v>
      </c>
      <c r="E118" s="11" t="s">
        <v>75</v>
      </c>
      <c r="F118" s="19">
        <v>4092399.3799999952</v>
      </c>
      <c r="G118" s="160">
        <v>19</v>
      </c>
      <c r="H118" s="160">
        <v>300</v>
      </c>
      <c r="I118" s="197">
        <v>1</v>
      </c>
      <c r="J118" s="197">
        <v>3</v>
      </c>
      <c r="K118" s="197">
        <v>0</v>
      </c>
      <c r="L118" s="197">
        <v>4</v>
      </c>
      <c r="M118" s="197">
        <v>11</v>
      </c>
    </row>
    <row r="119" spans="1:13" x14ac:dyDescent="0.25">
      <c r="A119" s="152">
        <v>42156</v>
      </c>
      <c r="B119" s="13">
        <v>2015</v>
      </c>
      <c r="C119" s="14" t="s">
        <v>262</v>
      </c>
      <c r="D119" s="11" t="s">
        <v>262</v>
      </c>
      <c r="E119" s="11" t="s">
        <v>18</v>
      </c>
      <c r="F119" s="19">
        <v>1039045.3399999961</v>
      </c>
      <c r="G119" s="160">
        <v>9</v>
      </c>
      <c r="H119" s="160">
        <v>119</v>
      </c>
      <c r="I119" s="197">
        <v>1</v>
      </c>
      <c r="J119" s="197">
        <v>0</v>
      </c>
      <c r="K119" s="197">
        <v>0</v>
      </c>
      <c r="L119" s="197">
        <v>1</v>
      </c>
      <c r="M119" s="197">
        <v>7</v>
      </c>
    </row>
    <row r="120" spans="1:13" x14ac:dyDescent="0.25">
      <c r="A120" s="152">
        <v>42156</v>
      </c>
      <c r="B120" s="13">
        <v>2015</v>
      </c>
      <c r="C120" s="14" t="s">
        <v>263</v>
      </c>
      <c r="D120" s="11" t="s">
        <v>263</v>
      </c>
      <c r="E120" s="11" t="s">
        <v>50</v>
      </c>
      <c r="F120" s="19">
        <v>1897271.5300000049</v>
      </c>
      <c r="G120" s="160">
        <v>12</v>
      </c>
      <c r="H120" s="160">
        <v>182</v>
      </c>
      <c r="I120" s="197">
        <v>0</v>
      </c>
      <c r="J120" s="197">
        <v>0</v>
      </c>
      <c r="K120" s="197">
        <v>0</v>
      </c>
      <c r="L120" s="197">
        <v>0</v>
      </c>
      <c r="M120" s="197">
        <v>12</v>
      </c>
    </row>
    <row r="121" spans="1:13" x14ac:dyDescent="0.25">
      <c r="A121" s="152">
        <v>42156</v>
      </c>
      <c r="B121" s="13">
        <v>2015</v>
      </c>
      <c r="C121" s="14" t="s">
        <v>384</v>
      </c>
      <c r="D121" s="11" t="s">
        <v>384</v>
      </c>
      <c r="E121" s="11" t="s">
        <v>22</v>
      </c>
      <c r="F121" s="19">
        <v>400069.18000000063</v>
      </c>
      <c r="G121" s="160">
        <v>10</v>
      </c>
      <c r="H121" s="160">
        <v>61</v>
      </c>
      <c r="I121" s="197">
        <v>2</v>
      </c>
      <c r="J121" s="197">
        <v>4</v>
      </c>
      <c r="K121" s="197">
        <v>2</v>
      </c>
      <c r="L121" s="197">
        <v>2</v>
      </c>
      <c r="M121" s="197">
        <v>0</v>
      </c>
    </row>
    <row r="122" spans="1:13" x14ac:dyDescent="0.25">
      <c r="A122" s="152">
        <v>42156</v>
      </c>
      <c r="B122" s="13">
        <v>2015</v>
      </c>
      <c r="C122" s="14" t="s">
        <v>264</v>
      </c>
      <c r="D122" s="11" t="s">
        <v>264</v>
      </c>
      <c r="E122" s="11" t="s">
        <v>65</v>
      </c>
      <c r="F122" s="19">
        <v>3854192.1200000048</v>
      </c>
      <c r="G122" s="160">
        <v>21</v>
      </c>
      <c r="H122" s="160">
        <v>284</v>
      </c>
      <c r="I122" s="197">
        <v>1</v>
      </c>
      <c r="J122" s="197">
        <v>4</v>
      </c>
      <c r="K122" s="197">
        <v>1</v>
      </c>
      <c r="L122" s="197">
        <v>8</v>
      </c>
      <c r="M122" s="197">
        <v>7</v>
      </c>
    </row>
    <row r="123" spans="1:13" x14ac:dyDescent="0.25">
      <c r="A123" s="152">
        <v>42156</v>
      </c>
      <c r="B123" s="13">
        <v>2015</v>
      </c>
      <c r="C123" s="14" t="s">
        <v>265</v>
      </c>
      <c r="D123" s="11" t="s">
        <v>265</v>
      </c>
      <c r="E123" s="11" t="s">
        <v>22</v>
      </c>
      <c r="F123" s="19">
        <v>261462.16999999993</v>
      </c>
      <c r="G123" s="160">
        <v>4</v>
      </c>
      <c r="H123" s="160">
        <v>48</v>
      </c>
      <c r="I123" s="197">
        <v>0</v>
      </c>
      <c r="J123" s="197">
        <v>0</v>
      </c>
      <c r="K123" s="197">
        <v>0</v>
      </c>
      <c r="L123" s="197">
        <v>4</v>
      </c>
      <c r="M123" s="197">
        <v>0</v>
      </c>
    </row>
    <row r="124" spans="1:13" x14ac:dyDescent="0.25">
      <c r="A124" s="152">
        <v>42156</v>
      </c>
      <c r="B124" s="13">
        <v>2015</v>
      </c>
      <c r="C124" s="14" t="s">
        <v>266</v>
      </c>
      <c r="D124" s="11" t="s">
        <v>266</v>
      </c>
      <c r="E124" s="11" t="s">
        <v>48</v>
      </c>
      <c r="F124" s="19">
        <v>687627.21</v>
      </c>
      <c r="G124" s="160">
        <v>10</v>
      </c>
      <c r="H124" s="160">
        <v>69</v>
      </c>
      <c r="I124" s="197">
        <v>0</v>
      </c>
      <c r="J124" s="197">
        <v>0</v>
      </c>
      <c r="K124" s="197">
        <v>0</v>
      </c>
      <c r="L124" s="197">
        <v>6</v>
      </c>
      <c r="M124" s="197">
        <v>4</v>
      </c>
    </row>
    <row r="125" spans="1:13" x14ac:dyDescent="0.25">
      <c r="A125" s="152">
        <v>42156</v>
      </c>
      <c r="B125" s="13">
        <v>2015</v>
      </c>
      <c r="C125" s="14" t="s">
        <v>267</v>
      </c>
      <c r="D125" s="11" t="s">
        <v>267</v>
      </c>
      <c r="E125" s="11" t="s">
        <v>20</v>
      </c>
      <c r="F125" s="19">
        <v>2173049.9200000018</v>
      </c>
      <c r="G125" s="160">
        <v>14</v>
      </c>
      <c r="H125" s="160">
        <v>219</v>
      </c>
      <c r="I125" s="197">
        <v>0</v>
      </c>
      <c r="J125" s="197">
        <v>1</v>
      </c>
      <c r="K125" s="197">
        <v>6</v>
      </c>
      <c r="L125" s="197">
        <v>2</v>
      </c>
      <c r="M125" s="197">
        <v>5</v>
      </c>
    </row>
    <row r="126" spans="1:13" x14ac:dyDescent="0.25">
      <c r="A126" s="152">
        <v>42156</v>
      </c>
      <c r="B126" s="13">
        <v>2015</v>
      </c>
      <c r="C126" s="14" t="s">
        <v>268</v>
      </c>
      <c r="D126" s="11" t="s">
        <v>268</v>
      </c>
      <c r="E126" s="11" t="s">
        <v>35</v>
      </c>
      <c r="F126" s="19">
        <v>560915.48999999929</v>
      </c>
      <c r="G126" s="160">
        <v>4</v>
      </c>
      <c r="H126" s="160">
        <v>54</v>
      </c>
      <c r="I126" s="197">
        <v>0</v>
      </c>
      <c r="J126" s="197">
        <v>0</v>
      </c>
      <c r="K126" s="197">
        <v>0</v>
      </c>
      <c r="L126" s="197">
        <v>0</v>
      </c>
      <c r="M126" s="197">
        <v>4</v>
      </c>
    </row>
    <row r="127" spans="1:13" x14ac:dyDescent="0.25">
      <c r="A127" s="152">
        <v>42156</v>
      </c>
      <c r="B127" s="13">
        <v>2015</v>
      </c>
      <c r="C127" s="14" t="s">
        <v>269</v>
      </c>
      <c r="D127" s="11" t="s">
        <v>269</v>
      </c>
      <c r="E127" s="11" t="s">
        <v>20</v>
      </c>
      <c r="F127" s="19">
        <v>6159552.7999999523</v>
      </c>
      <c r="G127" s="160">
        <v>33</v>
      </c>
      <c r="H127" s="160">
        <v>488</v>
      </c>
      <c r="I127" s="197">
        <v>5</v>
      </c>
      <c r="J127" s="197">
        <v>0</v>
      </c>
      <c r="K127" s="197">
        <v>11</v>
      </c>
      <c r="L127" s="197">
        <v>10</v>
      </c>
      <c r="M127" s="197">
        <v>7</v>
      </c>
    </row>
    <row r="128" spans="1:13" x14ac:dyDescent="0.25">
      <c r="A128" s="152">
        <v>42156</v>
      </c>
      <c r="B128" s="13">
        <v>2015</v>
      </c>
      <c r="C128" s="14" t="s">
        <v>270</v>
      </c>
      <c r="D128" s="11" t="s">
        <v>270</v>
      </c>
      <c r="E128" s="11" t="s">
        <v>22</v>
      </c>
      <c r="F128" s="19">
        <v>186037.13000000012</v>
      </c>
      <c r="G128" s="160">
        <v>5</v>
      </c>
      <c r="H128" s="160">
        <v>41</v>
      </c>
      <c r="I128" s="197">
        <v>0</v>
      </c>
      <c r="J128" s="197">
        <v>4</v>
      </c>
      <c r="K128" s="197">
        <v>1</v>
      </c>
      <c r="L128" s="197">
        <v>0</v>
      </c>
      <c r="M128" s="197">
        <v>0</v>
      </c>
    </row>
    <row r="129" spans="1:13" x14ac:dyDescent="0.25">
      <c r="A129" s="152">
        <v>42156</v>
      </c>
      <c r="B129" s="13">
        <v>2015</v>
      </c>
      <c r="C129" s="14" t="s">
        <v>271</v>
      </c>
      <c r="D129" s="11" t="s">
        <v>271</v>
      </c>
      <c r="E129" s="11" t="s">
        <v>50</v>
      </c>
      <c r="F129" s="19">
        <v>661230.71999999974</v>
      </c>
      <c r="G129" s="160">
        <v>6</v>
      </c>
      <c r="H129" s="160">
        <v>81</v>
      </c>
      <c r="I129" s="197">
        <v>0</v>
      </c>
      <c r="J129" s="197">
        <v>0</v>
      </c>
      <c r="K129" s="197">
        <v>1</v>
      </c>
      <c r="L129" s="197">
        <v>5</v>
      </c>
      <c r="M129" s="197">
        <v>0</v>
      </c>
    </row>
    <row r="130" spans="1:13" x14ac:dyDescent="0.25">
      <c r="A130" s="152">
        <v>42156</v>
      </c>
      <c r="B130" s="13">
        <v>2015</v>
      </c>
      <c r="C130" s="14" t="s">
        <v>272</v>
      </c>
      <c r="D130" s="11" t="s">
        <v>272</v>
      </c>
      <c r="E130" s="11" t="s">
        <v>24</v>
      </c>
      <c r="F130" s="19">
        <v>2269194.2400000058</v>
      </c>
      <c r="G130" s="160">
        <v>20</v>
      </c>
      <c r="H130" s="160">
        <v>249</v>
      </c>
      <c r="I130" s="197">
        <v>0</v>
      </c>
      <c r="J130" s="197">
        <v>4</v>
      </c>
      <c r="K130" s="197">
        <v>4</v>
      </c>
      <c r="L130" s="197">
        <v>11</v>
      </c>
      <c r="M130" s="197">
        <v>1</v>
      </c>
    </row>
    <row r="131" spans="1:13" x14ac:dyDescent="0.25">
      <c r="A131" s="152">
        <v>42156</v>
      </c>
      <c r="B131" s="13">
        <v>2015</v>
      </c>
      <c r="C131" s="14" t="s">
        <v>273</v>
      </c>
      <c r="D131" s="11" t="s">
        <v>273</v>
      </c>
      <c r="E131" s="11" t="s">
        <v>20</v>
      </c>
      <c r="F131" s="19">
        <v>835183.45000000112</v>
      </c>
      <c r="G131" s="160">
        <v>5</v>
      </c>
      <c r="H131" s="160">
        <v>84</v>
      </c>
      <c r="I131" s="197">
        <v>0</v>
      </c>
      <c r="J131" s="197">
        <v>0</v>
      </c>
      <c r="K131" s="197">
        <v>0</v>
      </c>
      <c r="L131" s="197">
        <v>0</v>
      </c>
      <c r="M131" s="197">
        <v>5</v>
      </c>
    </row>
    <row r="132" spans="1:13" x14ac:dyDescent="0.25">
      <c r="A132" s="152">
        <v>42156</v>
      </c>
      <c r="B132" s="13">
        <v>2015</v>
      </c>
      <c r="C132" s="14" t="s">
        <v>274</v>
      </c>
      <c r="D132" s="11" t="s">
        <v>274</v>
      </c>
      <c r="E132" s="11" t="s">
        <v>18</v>
      </c>
      <c r="F132" s="19">
        <v>1309849.2499999981</v>
      </c>
      <c r="G132" s="160">
        <v>14</v>
      </c>
      <c r="H132" s="160">
        <v>171</v>
      </c>
      <c r="I132" s="197">
        <v>0</v>
      </c>
      <c r="J132" s="197">
        <v>0</v>
      </c>
      <c r="K132" s="197">
        <v>3</v>
      </c>
      <c r="L132" s="197">
        <v>8</v>
      </c>
      <c r="M132" s="197">
        <v>3</v>
      </c>
    </row>
    <row r="133" spans="1:13" x14ac:dyDescent="0.25">
      <c r="A133" s="152">
        <v>42156</v>
      </c>
      <c r="B133" s="13">
        <v>2015</v>
      </c>
      <c r="C133" s="14" t="s">
        <v>275</v>
      </c>
      <c r="D133" s="11" t="s">
        <v>275</v>
      </c>
      <c r="E133" s="11" t="s">
        <v>75</v>
      </c>
      <c r="F133" s="19">
        <v>3971805.9600000009</v>
      </c>
      <c r="G133" s="160">
        <v>17</v>
      </c>
      <c r="H133" s="160">
        <v>274</v>
      </c>
      <c r="I133" s="197">
        <v>0</v>
      </c>
      <c r="J133" s="197">
        <v>6</v>
      </c>
      <c r="K133" s="197">
        <v>4</v>
      </c>
      <c r="L133" s="197">
        <v>5</v>
      </c>
      <c r="M133" s="197">
        <v>2</v>
      </c>
    </row>
    <row r="134" spans="1:13" x14ac:dyDescent="0.25">
      <c r="A134" s="152">
        <v>42156</v>
      </c>
      <c r="B134" s="13">
        <v>2015</v>
      </c>
      <c r="C134" s="14" t="s">
        <v>276</v>
      </c>
      <c r="D134" s="11" t="s">
        <v>276</v>
      </c>
      <c r="E134" s="11" t="s">
        <v>84</v>
      </c>
      <c r="F134" s="19">
        <v>2317330.6600000039</v>
      </c>
      <c r="G134" s="160">
        <v>13</v>
      </c>
      <c r="H134" s="160">
        <v>198</v>
      </c>
      <c r="I134" s="197">
        <v>0</v>
      </c>
      <c r="J134" s="197">
        <v>1</v>
      </c>
      <c r="K134" s="197">
        <v>0</v>
      </c>
      <c r="L134" s="197">
        <v>11</v>
      </c>
      <c r="M134" s="197">
        <v>1</v>
      </c>
    </row>
    <row r="135" spans="1:13" x14ac:dyDescent="0.25">
      <c r="A135" s="152">
        <v>42156</v>
      </c>
      <c r="B135" s="13">
        <v>2015</v>
      </c>
      <c r="C135" s="14" t="s">
        <v>277</v>
      </c>
      <c r="D135" s="11" t="s">
        <v>277</v>
      </c>
      <c r="E135" s="11" t="s">
        <v>27</v>
      </c>
      <c r="F135" s="19">
        <v>3918758.8099999875</v>
      </c>
      <c r="G135" s="160">
        <v>24</v>
      </c>
      <c r="H135" s="160">
        <v>319</v>
      </c>
      <c r="I135" s="197">
        <v>1</v>
      </c>
      <c r="J135" s="197">
        <v>0</v>
      </c>
      <c r="K135" s="197">
        <v>6</v>
      </c>
      <c r="L135" s="197">
        <v>13</v>
      </c>
      <c r="M135" s="197">
        <v>4</v>
      </c>
    </row>
    <row r="136" spans="1:13" x14ac:dyDescent="0.25">
      <c r="A136" s="152">
        <v>42156</v>
      </c>
      <c r="B136" s="13">
        <v>2015</v>
      </c>
      <c r="C136" s="14" t="s">
        <v>278</v>
      </c>
      <c r="D136" s="11" t="s">
        <v>278</v>
      </c>
      <c r="E136" s="11" t="s">
        <v>35</v>
      </c>
      <c r="F136" s="19">
        <v>697932.18999999948</v>
      </c>
      <c r="G136" s="160">
        <v>5</v>
      </c>
      <c r="H136" s="160">
        <v>69</v>
      </c>
      <c r="I136" s="197">
        <v>0</v>
      </c>
      <c r="J136" s="197">
        <v>0</v>
      </c>
      <c r="K136" s="197">
        <v>0</v>
      </c>
      <c r="L136" s="197">
        <v>0</v>
      </c>
      <c r="M136" s="197">
        <v>5</v>
      </c>
    </row>
    <row r="137" spans="1:13" x14ac:dyDescent="0.25">
      <c r="A137" s="152">
        <v>42156</v>
      </c>
      <c r="B137" s="13">
        <v>2015</v>
      </c>
      <c r="C137" s="14" t="s">
        <v>279</v>
      </c>
      <c r="D137" s="11" t="s">
        <v>279</v>
      </c>
      <c r="E137" s="11" t="s">
        <v>18</v>
      </c>
      <c r="F137" s="19">
        <v>208414.58999999985</v>
      </c>
      <c r="G137" s="160">
        <v>2</v>
      </c>
      <c r="H137" s="160">
        <v>23</v>
      </c>
      <c r="I137" s="197">
        <v>0</v>
      </c>
      <c r="J137" s="197">
        <v>0</v>
      </c>
      <c r="K137" s="197">
        <v>0</v>
      </c>
      <c r="L137" s="197">
        <v>0</v>
      </c>
      <c r="M137" s="197">
        <v>2</v>
      </c>
    </row>
    <row r="138" spans="1:13" x14ac:dyDescent="0.25">
      <c r="A138" s="152">
        <v>42156</v>
      </c>
      <c r="B138" s="13">
        <v>2015</v>
      </c>
      <c r="C138" s="14" t="s">
        <v>280</v>
      </c>
      <c r="D138" s="11" t="s">
        <v>280</v>
      </c>
      <c r="E138" s="11" t="s">
        <v>50</v>
      </c>
      <c r="F138" s="19">
        <v>4346138.2400000021</v>
      </c>
      <c r="G138" s="160">
        <v>28</v>
      </c>
      <c r="H138" s="160">
        <v>367</v>
      </c>
      <c r="I138" s="197">
        <v>1</v>
      </c>
      <c r="J138" s="197">
        <v>0</v>
      </c>
      <c r="K138" s="197">
        <v>3</v>
      </c>
      <c r="L138" s="197">
        <v>4</v>
      </c>
      <c r="M138" s="197">
        <v>20</v>
      </c>
    </row>
    <row r="139" spans="1:13" x14ac:dyDescent="0.25">
      <c r="A139" s="152">
        <v>42156</v>
      </c>
      <c r="B139" s="13">
        <v>2015</v>
      </c>
      <c r="C139" s="14" t="s">
        <v>281</v>
      </c>
      <c r="D139" s="11" t="s">
        <v>281</v>
      </c>
      <c r="E139" s="11" t="s">
        <v>20</v>
      </c>
      <c r="F139" s="19">
        <v>2845511.7299999855</v>
      </c>
      <c r="G139" s="160">
        <v>12</v>
      </c>
      <c r="H139" s="160">
        <v>158</v>
      </c>
      <c r="I139" s="197">
        <v>1</v>
      </c>
      <c r="J139" s="197">
        <v>0</v>
      </c>
      <c r="K139" s="197">
        <v>0</v>
      </c>
      <c r="L139" s="197">
        <v>1</v>
      </c>
      <c r="M139" s="197">
        <v>10</v>
      </c>
    </row>
    <row r="140" spans="1:13" x14ac:dyDescent="0.25">
      <c r="A140" s="152">
        <v>42156</v>
      </c>
      <c r="B140" s="13">
        <v>2015</v>
      </c>
      <c r="C140" s="14" t="s">
        <v>282</v>
      </c>
      <c r="D140" s="11" t="s">
        <v>282</v>
      </c>
      <c r="E140" s="11" t="s">
        <v>29</v>
      </c>
      <c r="F140" s="19">
        <v>750926.94999999832</v>
      </c>
      <c r="G140" s="160">
        <v>10</v>
      </c>
      <c r="H140" s="160">
        <v>95</v>
      </c>
      <c r="I140" s="197">
        <v>4</v>
      </c>
      <c r="J140" s="197">
        <v>4</v>
      </c>
      <c r="K140" s="197">
        <v>2</v>
      </c>
      <c r="L140" s="197">
        <v>0</v>
      </c>
      <c r="M140" s="197">
        <v>0</v>
      </c>
    </row>
    <row r="141" spans="1:13" x14ac:dyDescent="0.25">
      <c r="A141" s="152">
        <v>42156</v>
      </c>
      <c r="B141" s="13">
        <v>2015</v>
      </c>
      <c r="C141" s="14" t="s">
        <v>283</v>
      </c>
      <c r="D141" s="11" t="s">
        <v>283</v>
      </c>
      <c r="E141" s="11" t="s">
        <v>50</v>
      </c>
      <c r="F141" s="19">
        <v>694393.84000000078</v>
      </c>
      <c r="G141" s="160">
        <v>7</v>
      </c>
      <c r="H141" s="160">
        <v>70</v>
      </c>
      <c r="I141" s="197">
        <v>0</v>
      </c>
      <c r="J141" s="197">
        <v>0</v>
      </c>
      <c r="K141" s="197">
        <v>0</v>
      </c>
      <c r="L141" s="197">
        <v>4</v>
      </c>
      <c r="M141" s="197">
        <v>3</v>
      </c>
    </row>
    <row r="142" spans="1:13" x14ac:dyDescent="0.25">
      <c r="A142" s="152">
        <v>42156</v>
      </c>
      <c r="B142" s="13">
        <v>2015</v>
      </c>
      <c r="C142" s="14" t="s">
        <v>284</v>
      </c>
      <c r="D142" s="11" t="s">
        <v>284</v>
      </c>
      <c r="E142" s="11" t="s">
        <v>35</v>
      </c>
      <c r="F142" s="19">
        <v>4882466.9999999851</v>
      </c>
      <c r="G142" s="160">
        <v>27</v>
      </c>
      <c r="H142" s="160">
        <v>395</v>
      </c>
      <c r="I142" s="197">
        <v>0</v>
      </c>
      <c r="J142" s="197">
        <v>1</v>
      </c>
      <c r="K142" s="197">
        <v>1</v>
      </c>
      <c r="L142" s="197">
        <v>4</v>
      </c>
      <c r="M142" s="197">
        <v>21</v>
      </c>
    </row>
    <row r="143" spans="1:13" x14ac:dyDescent="0.25">
      <c r="A143" s="152">
        <v>42156</v>
      </c>
      <c r="B143" s="13">
        <v>2015</v>
      </c>
      <c r="C143" s="14" t="s">
        <v>285</v>
      </c>
      <c r="D143" s="11" t="s">
        <v>285</v>
      </c>
      <c r="E143" s="11" t="s">
        <v>50</v>
      </c>
      <c r="F143" s="19">
        <v>613329.46</v>
      </c>
      <c r="G143" s="160">
        <v>7</v>
      </c>
      <c r="H143" s="160">
        <v>96</v>
      </c>
      <c r="I143" s="197">
        <v>0</v>
      </c>
      <c r="J143" s="197">
        <v>0</v>
      </c>
      <c r="K143" s="197">
        <v>0</v>
      </c>
      <c r="L143" s="197">
        <v>3</v>
      </c>
      <c r="M143" s="197">
        <v>4</v>
      </c>
    </row>
    <row r="144" spans="1:13" x14ac:dyDescent="0.25">
      <c r="A144" s="152">
        <v>42156</v>
      </c>
      <c r="B144" s="13">
        <v>2015</v>
      </c>
      <c r="C144" s="14" t="s">
        <v>286</v>
      </c>
      <c r="D144" s="11" t="s">
        <v>286</v>
      </c>
      <c r="E144" s="11" t="s">
        <v>22</v>
      </c>
      <c r="F144" s="19">
        <v>849960.25</v>
      </c>
      <c r="G144" s="160">
        <v>10</v>
      </c>
      <c r="H144" s="160">
        <v>81</v>
      </c>
      <c r="I144" s="197">
        <v>8</v>
      </c>
      <c r="J144" s="197">
        <v>2</v>
      </c>
      <c r="K144" s="197">
        <v>0</v>
      </c>
      <c r="L144" s="197">
        <v>0</v>
      </c>
      <c r="M144" s="197">
        <v>0</v>
      </c>
    </row>
    <row r="145" spans="1:13" x14ac:dyDescent="0.25">
      <c r="A145" s="152">
        <v>42156</v>
      </c>
      <c r="B145" s="13">
        <v>2015</v>
      </c>
      <c r="C145" s="14" t="s">
        <v>287</v>
      </c>
      <c r="D145" s="11" t="s">
        <v>287</v>
      </c>
      <c r="E145" s="11" t="s">
        <v>65</v>
      </c>
      <c r="F145" s="19">
        <v>614388.59999999963</v>
      </c>
      <c r="G145" s="160">
        <v>20</v>
      </c>
      <c r="H145" s="160">
        <v>106</v>
      </c>
      <c r="I145" s="197">
        <v>1</v>
      </c>
      <c r="J145" s="197">
        <v>8</v>
      </c>
      <c r="K145" s="197">
        <v>4</v>
      </c>
      <c r="L145" s="197">
        <v>6</v>
      </c>
      <c r="M145" s="197">
        <v>1</v>
      </c>
    </row>
    <row r="146" spans="1:13" x14ac:dyDescent="0.25">
      <c r="A146" s="152">
        <v>42156</v>
      </c>
      <c r="B146" s="13">
        <v>2015</v>
      </c>
      <c r="C146" s="14" t="s">
        <v>288</v>
      </c>
      <c r="D146" s="11" t="s">
        <v>288</v>
      </c>
      <c r="E146" s="11" t="s">
        <v>27</v>
      </c>
      <c r="F146" s="19">
        <v>1201444.1400000006</v>
      </c>
      <c r="G146" s="160">
        <v>10</v>
      </c>
      <c r="H146" s="160">
        <v>121</v>
      </c>
      <c r="I146" s="197">
        <v>0</v>
      </c>
      <c r="J146" s="197">
        <v>0</v>
      </c>
      <c r="K146" s="197">
        <v>0</v>
      </c>
      <c r="L146" s="197">
        <v>4</v>
      </c>
      <c r="M146" s="197">
        <v>6</v>
      </c>
    </row>
    <row r="147" spans="1:13" x14ac:dyDescent="0.25">
      <c r="A147" s="152">
        <v>42156</v>
      </c>
      <c r="B147" s="13">
        <v>2015</v>
      </c>
      <c r="C147" s="14" t="s">
        <v>289</v>
      </c>
      <c r="D147" s="11" t="s">
        <v>289</v>
      </c>
      <c r="E147" s="11" t="s">
        <v>18</v>
      </c>
      <c r="F147" s="19">
        <v>1718006.7800000012</v>
      </c>
      <c r="G147" s="160">
        <v>12</v>
      </c>
      <c r="H147" s="160">
        <v>178</v>
      </c>
      <c r="I147" s="197">
        <v>0</v>
      </c>
      <c r="J147" s="197">
        <v>0</v>
      </c>
      <c r="K147" s="197">
        <v>0</v>
      </c>
      <c r="L147" s="197">
        <v>1</v>
      </c>
      <c r="M147" s="197">
        <v>11</v>
      </c>
    </row>
    <row r="148" spans="1:13" x14ac:dyDescent="0.25">
      <c r="A148" s="152">
        <v>42156</v>
      </c>
      <c r="B148" s="13">
        <v>2015</v>
      </c>
      <c r="C148" s="14" t="s">
        <v>290</v>
      </c>
      <c r="D148" s="11" t="s">
        <v>290</v>
      </c>
      <c r="E148" s="11" t="s">
        <v>20</v>
      </c>
      <c r="F148" s="19">
        <v>364490.93999999994</v>
      </c>
      <c r="G148" s="160">
        <v>6</v>
      </c>
      <c r="H148" s="160">
        <v>65</v>
      </c>
      <c r="I148" s="197">
        <v>0</v>
      </c>
      <c r="J148" s="197">
        <v>0</v>
      </c>
      <c r="K148" s="197">
        <v>4</v>
      </c>
      <c r="L148" s="197">
        <v>0</v>
      </c>
      <c r="M148" s="197">
        <v>2</v>
      </c>
    </row>
    <row r="149" spans="1:13" x14ac:dyDescent="0.25">
      <c r="A149" s="152">
        <v>42156</v>
      </c>
      <c r="B149" s="13">
        <v>2015</v>
      </c>
      <c r="C149" s="14" t="s">
        <v>291</v>
      </c>
      <c r="D149" s="11" t="s">
        <v>291</v>
      </c>
      <c r="E149" s="11" t="s">
        <v>27</v>
      </c>
      <c r="F149" s="19">
        <v>350683.56999999983</v>
      </c>
      <c r="G149" s="160">
        <v>5</v>
      </c>
      <c r="H149" s="160">
        <v>49</v>
      </c>
      <c r="I149" s="197">
        <v>0</v>
      </c>
      <c r="J149" s="197">
        <v>0</v>
      </c>
      <c r="K149" s="197">
        <v>0</v>
      </c>
      <c r="L149" s="197">
        <v>5</v>
      </c>
      <c r="M149" s="197">
        <v>0</v>
      </c>
    </row>
    <row r="150" spans="1:13" x14ac:dyDescent="0.25">
      <c r="A150" s="152">
        <v>42156</v>
      </c>
      <c r="B150" s="13">
        <v>2015</v>
      </c>
      <c r="C150" s="14" t="s">
        <v>292</v>
      </c>
      <c r="D150" s="11" t="s">
        <v>292</v>
      </c>
      <c r="E150" s="11" t="s">
        <v>50</v>
      </c>
      <c r="F150" s="19">
        <v>879121.87000000291</v>
      </c>
      <c r="G150" s="160">
        <v>11</v>
      </c>
      <c r="H150" s="160">
        <v>110</v>
      </c>
      <c r="I150" s="197">
        <v>0</v>
      </c>
      <c r="J150" s="197">
        <v>0</v>
      </c>
      <c r="K150" s="197">
        <v>1</v>
      </c>
      <c r="L150" s="197">
        <v>2</v>
      </c>
      <c r="M150" s="197">
        <v>8</v>
      </c>
    </row>
    <row r="151" spans="1:13" x14ac:dyDescent="0.25">
      <c r="A151" s="152">
        <v>42156</v>
      </c>
      <c r="B151" s="13">
        <v>2015</v>
      </c>
      <c r="C151" s="14" t="s">
        <v>293</v>
      </c>
      <c r="D151" s="11" t="s">
        <v>293</v>
      </c>
      <c r="E151" s="11" t="s">
        <v>73</v>
      </c>
      <c r="F151" s="19">
        <v>1627576.610000005</v>
      </c>
      <c r="G151" s="160">
        <v>15</v>
      </c>
      <c r="H151" s="160">
        <v>175</v>
      </c>
      <c r="I151" s="197">
        <v>2</v>
      </c>
      <c r="J151" s="197">
        <v>1</v>
      </c>
      <c r="K151" s="197">
        <v>4</v>
      </c>
      <c r="L151" s="197">
        <v>7</v>
      </c>
      <c r="M151" s="197">
        <v>1</v>
      </c>
    </row>
    <row r="152" spans="1:13" x14ac:dyDescent="0.25">
      <c r="A152" s="152">
        <v>42156</v>
      </c>
      <c r="B152" s="13">
        <v>2015</v>
      </c>
      <c r="C152" s="14" t="s">
        <v>294</v>
      </c>
      <c r="D152" s="11" t="s">
        <v>294</v>
      </c>
      <c r="E152" s="11" t="s">
        <v>18</v>
      </c>
      <c r="F152" s="19">
        <v>1930234.0800000094</v>
      </c>
      <c r="G152" s="160">
        <v>16</v>
      </c>
      <c r="H152" s="160">
        <v>201</v>
      </c>
      <c r="I152" s="197">
        <v>0</v>
      </c>
      <c r="J152" s="197">
        <v>0</v>
      </c>
      <c r="K152" s="197">
        <v>0</v>
      </c>
      <c r="L152" s="197">
        <v>1</v>
      </c>
      <c r="M152" s="197">
        <v>15</v>
      </c>
    </row>
    <row r="153" spans="1:13" x14ac:dyDescent="0.25">
      <c r="A153" s="152">
        <v>42156</v>
      </c>
      <c r="B153" s="13">
        <v>2015</v>
      </c>
      <c r="C153" s="14" t="s">
        <v>295</v>
      </c>
      <c r="D153" s="11" t="s">
        <v>295</v>
      </c>
      <c r="E153" s="11" t="s">
        <v>35</v>
      </c>
      <c r="F153" s="19">
        <v>7500220.380000025</v>
      </c>
      <c r="G153" s="160">
        <v>35</v>
      </c>
      <c r="H153" s="160">
        <v>511</v>
      </c>
      <c r="I153" s="197">
        <v>0</v>
      </c>
      <c r="J153" s="197">
        <v>1</v>
      </c>
      <c r="K153" s="197">
        <v>9</v>
      </c>
      <c r="L153" s="197">
        <v>17</v>
      </c>
      <c r="M153" s="197">
        <v>8</v>
      </c>
    </row>
    <row r="154" spans="1:13" x14ac:dyDescent="0.25">
      <c r="A154" s="152">
        <v>42156</v>
      </c>
      <c r="B154" s="13">
        <v>2015</v>
      </c>
      <c r="C154" s="14" t="s">
        <v>296</v>
      </c>
      <c r="D154" s="11" t="s">
        <v>296</v>
      </c>
      <c r="E154" s="11" t="s">
        <v>18</v>
      </c>
      <c r="F154" s="19">
        <v>2230083.479999993</v>
      </c>
      <c r="G154" s="160">
        <v>22</v>
      </c>
      <c r="H154" s="160">
        <v>261</v>
      </c>
      <c r="I154" s="197">
        <v>1</v>
      </c>
      <c r="J154" s="197">
        <v>0</v>
      </c>
      <c r="K154" s="197">
        <v>3</v>
      </c>
      <c r="L154" s="197">
        <v>10</v>
      </c>
      <c r="M154" s="197">
        <v>8</v>
      </c>
    </row>
    <row r="155" spans="1:13" x14ac:dyDescent="0.25">
      <c r="A155" s="152">
        <v>42156</v>
      </c>
      <c r="B155" s="13">
        <v>2015</v>
      </c>
      <c r="C155" s="14" t="s">
        <v>297</v>
      </c>
      <c r="D155" s="11" t="s">
        <v>297</v>
      </c>
      <c r="E155" s="11" t="s">
        <v>22</v>
      </c>
      <c r="F155" s="19">
        <v>2534221.6700000055</v>
      </c>
      <c r="G155" s="160">
        <v>23</v>
      </c>
      <c r="H155" s="160">
        <v>253</v>
      </c>
      <c r="I155" s="197">
        <v>0</v>
      </c>
      <c r="J155" s="197">
        <v>2</v>
      </c>
      <c r="K155" s="197">
        <v>7</v>
      </c>
      <c r="L155" s="197">
        <v>14</v>
      </c>
      <c r="M155" s="197">
        <v>0</v>
      </c>
    </row>
    <row r="156" spans="1:13" x14ac:dyDescent="0.25">
      <c r="A156" s="152">
        <v>42156</v>
      </c>
      <c r="B156" s="13">
        <v>2015</v>
      </c>
      <c r="C156" s="14" t="s">
        <v>298</v>
      </c>
      <c r="D156" s="11" t="s">
        <v>298</v>
      </c>
      <c r="E156" s="11" t="s">
        <v>20</v>
      </c>
      <c r="F156" s="19">
        <v>2290264.0300000124</v>
      </c>
      <c r="G156" s="160">
        <v>10</v>
      </c>
      <c r="H156" s="160">
        <v>148</v>
      </c>
      <c r="I156" s="197">
        <v>0</v>
      </c>
      <c r="J156" s="197">
        <v>1</v>
      </c>
      <c r="K156" s="197">
        <v>0</v>
      </c>
      <c r="L156" s="197">
        <v>3</v>
      </c>
      <c r="M156" s="197">
        <v>6</v>
      </c>
    </row>
    <row r="157" spans="1:13" x14ac:dyDescent="0.25">
      <c r="A157" s="152">
        <v>42156</v>
      </c>
      <c r="B157" s="13">
        <v>2015</v>
      </c>
      <c r="C157" s="14" t="s">
        <v>299</v>
      </c>
      <c r="D157" s="11" t="s">
        <v>299</v>
      </c>
      <c r="E157" s="11" t="s">
        <v>18</v>
      </c>
      <c r="F157" s="19">
        <v>2150892.7799999937</v>
      </c>
      <c r="G157" s="160">
        <v>20</v>
      </c>
      <c r="H157" s="160">
        <v>239</v>
      </c>
      <c r="I157" s="197">
        <v>1</v>
      </c>
      <c r="J157" s="197">
        <v>2</v>
      </c>
      <c r="K157" s="197">
        <v>3</v>
      </c>
      <c r="L157" s="197">
        <v>4</v>
      </c>
      <c r="M157" s="197">
        <v>10</v>
      </c>
    </row>
    <row r="158" spans="1:13" x14ac:dyDescent="0.25">
      <c r="A158" s="152">
        <v>42156</v>
      </c>
      <c r="B158" s="13">
        <v>2015</v>
      </c>
      <c r="C158" s="14" t="s">
        <v>300</v>
      </c>
      <c r="D158" s="11" t="s">
        <v>300</v>
      </c>
      <c r="E158" s="11" t="s">
        <v>22</v>
      </c>
      <c r="F158" s="19">
        <v>1898481.5500000007</v>
      </c>
      <c r="G158" s="160">
        <v>13</v>
      </c>
      <c r="H158" s="160">
        <v>156</v>
      </c>
      <c r="I158" s="197">
        <v>1</v>
      </c>
      <c r="J158" s="197">
        <v>1</v>
      </c>
      <c r="K158" s="197">
        <v>5</v>
      </c>
      <c r="L158" s="197">
        <v>6</v>
      </c>
      <c r="M158" s="197">
        <v>0</v>
      </c>
    </row>
    <row r="159" spans="1:13" x14ac:dyDescent="0.25">
      <c r="A159" s="152">
        <v>42156</v>
      </c>
      <c r="B159" s="13">
        <v>2015</v>
      </c>
      <c r="C159" s="14" t="s">
        <v>301</v>
      </c>
      <c r="D159" s="11" t="s">
        <v>301</v>
      </c>
      <c r="E159" s="11" t="s">
        <v>22</v>
      </c>
      <c r="F159" s="19">
        <v>250063.94000000041</v>
      </c>
      <c r="G159" s="160">
        <v>6</v>
      </c>
      <c r="H159" s="160">
        <v>29</v>
      </c>
      <c r="I159" s="197">
        <v>0</v>
      </c>
      <c r="J159" s="197">
        <v>0</v>
      </c>
      <c r="K159" s="197">
        <v>0</v>
      </c>
      <c r="L159" s="197">
        <v>0</v>
      </c>
      <c r="M159" s="197">
        <v>6</v>
      </c>
    </row>
    <row r="160" spans="1:13" x14ac:dyDescent="0.25">
      <c r="A160" s="152">
        <v>42156</v>
      </c>
      <c r="B160" s="13">
        <v>2015</v>
      </c>
      <c r="C160" s="14" t="s">
        <v>302</v>
      </c>
      <c r="D160" s="11" t="s">
        <v>302</v>
      </c>
      <c r="E160" s="11" t="s">
        <v>18</v>
      </c>
      <c r="F160" s="19">
        <v>1973851.229999993</v>
      </c>
      <c r="G160" s="160">
        <v>15</v>
      </c>
      <c r="H160" s="160">
        <v>226</v>
      </c>
      <c r="I160" s="197">
        <v>0</v>
      </c>
      <c r="J160" s="197">
        <v>1</v>
      </c>
      <c r="K160" s="197">
        <v>2</v>
      </c>
      <c r="L160" s="197">
        <v>12</v>
      </c>
      <c r="M160" s="197">
        <v>0</v>
      </c>
    </row>
    <row r="161" spans="1:13" x14ac:dyDescent="0.25">
      <c r="A161" s="152">
        <v>42156</v>
      </c>
      <c r="B161" s="13">
        <v>2015</v>
      </c>
      <c r="C161" s="14" t="s">
        <v>303</v>
      </c>
      <c r="D161" s="11" t="s">
        <v>303</v>
      </c>
      <c r="E161" s="11" t="s">
        <v>75</v>
      </c>
      <c r="F161" s="19">
        <v>633417.41000000015</v>
      </c>
      <c r="G161" s="160">
        <v>4</v>
      </c>
      <c r="H161" s="160">
        <v>58</v>
      </c>
      <c r="I161" s="197">
        <v>0</v>
      </c>
      <c r="J161" s="197">
        <v>1</v>
      </c>
      <c r="K161" s="197">
        <v>0</v>
      </c>
      <c r="L161" s="197">
        <v>1</v>
      </c>
      <c r="M161" s="197">
        <v>2</v>
      </c>
    </row>
    <row r="162" spans="1:13" x14ac:dyDescent="0.25">
      <c r="A162" s="152">
        <v>42156</v>
      </c>
      <c r="B162" s="13">
        <v>2015</v>
      </c>
      <c r="C162" s="14" t="s">
        <v>304</v>
      </c>
      <c r="D162" s="11" t="s">
        <v>304</v>
      </c>
      <c r="E162" s="11" t="s">
        <v>22</v>
      </c>
      <c r="F162" s="19">
        <v>976778.40000000037</v>
      </c>
      <c r="G162" s="160">
        <v>12</v>
      </c>
      <c r="H162" s="160">
        <v>117</v>
      </c>
      <c r="I162" s="197">
        <v>1</v>
      </c>
      <c r="J162" s="197">
        <v>2</v>
      </c>
      <c r="K162" s="197">
        <v>1</v>
      </c>
      <c r="L162" s="197">
        <v>8</v>
      </c>
      <c r="M162" s="197">
        <v>0</v>
      </c>
    </row>
    <row r="163" spans="1:13" x14ac:dyDescent="0.25">
      <c r="A163" s="152">
        <v>42156</v>
      </c>
      <c r="B163" s="13">
        <v>2015</v>
      </c>
      <c r="C163" s="14" t="s">
        <v>305</v>
      </c>
      <c r="D163" s="11" t="s">
        <v>305</v>
      </c>
      <c r="E163" s="11" t="s">
        <v>18</v>
      </c>
      <c r="F163" s="19">
        <v>546126.64999999851</v>
      </c>
      <c r="G163" s="160">
        <v>6</v>
      </c>
      <c r="H163" s="160">
        <v>67</v>
      </c>
      <c r="I163" s="197">
        <v>0</v>
      </c>
      <c r="J163" s="197">
        <v>0</v>
      </c>
      <c r="K163" s="197">
        <v>0</v>
      </c>
      <c r="L163" s="197">
        <v>1</v>
      </c>
      <c r="M163" s="197">
        <v>5</v>
      </c>
    </row>
    <row r="164" spans="1:13" x14ac:dyDescent="0.25">
      <c r="A164" s="152">
        <v>42156</v>
      </c>
      <c r="B164" s="13">
        <v>2015</v>
      </c>
      <c r="C164" s="14" t="s">
        <v>306</v>
      </c>
      <c r="D164" s="11" t="s">
        <v>306</v>
      </c>
      <c r="E164" s="11" t="s">
        <v>50</v>
      </c>
      <c r="F164" s="19">
        <v>2416588.8600000106</v>
      </c>
      <c r="G164" s="160">
        <v>16</v>
      </c>
      <c r="H164" s="160">
        <v>235</v>
      </c>
      <c r="I164" s="197">
        <v>0</v>
      </c>
      <c r="J164" s="197">
        <v>0</v>
      </c>
      <c r="K164" s="197">
        <v>1</v>
      </c>
      <c r="L164" s="197">
        <v>0</v>
      </c>
      <c r="M164" s="197">
        <v>15</v>
      </c>
    </row>
    <row r="165" spans="1:13" x14ac:dyDescent="0.25">
      <c r="A165" s="152">
        <v>42156</v>
      </c>
      <c r="B165" s="13">
        <v>2015</v>
      </c>
      <c r="C165" s="14" t="s">
        <v>307</v>
      </c>
      <c r="D165" s="11" t="s">
        <v>307</v>
      </c>
      <c r="E165" s="11" t="s">
        <v>20</v>
      </c>
      <c r="F165" s="19">
        <v>9366898.9700000435</v>
      </c>
      <c r="G165" s="160">
        <v>43</v>
      </c>
      <c r="H165" s="160">
        <v>676</v>
      </c>
      <c r="I165" s="197">
        <v>3</v>
      </c>
      <c r="J165" s="197">
        <v>4</v>
      </c>
      <c r="K165" s="197">
        <v>12</v>
      </c>
      <c r="L165" s="197">
        <v>24</v>
      </c>
      <c r="M165" s="197">
        <v>0</v>
      </c>
    </row>
    <row r="166" spans="1:13" x14ac:dyDescent="0.25">
      <c r="A166" s="152">
        <v>42156</v>
      </c>
      <c r="B166" s="13">
        <v>2015</v>
      </c>
      <c r="C166" s="14" t="s">
        <v>308</v>
      </c>
      <c r="D166" s="11" t="s">
        <v>308</v>
      </c>
      <c r="E166" s="11" t="s">
        <v>35</v>
      </c>
      <c r="F166" s="19">
        <v>1379777.9999999981</v>
      </c>
      <c r="G166" s="160">
        <v>15</v>
      </c>
      <c r="H166" s="160">
        <v>187</v>
      </c>
      <c r="I166" s="197">
        <v>0</v>
      </c>
      <c r="J166" s="197">
        <v>1</v>
      </c>
      <c r="K166" s="197">
        <v>6</v>
      </c>
      <c r="L166" s="197">
        <v>3</v>
      </c>
      <c r="M166" s="197">
        <v>5</v>
      </c>
    </row>
    <row r="167" spans="1:13" x14ac:dyDescent="0.25">
      <c r="A167" s="152">
        <v>42156</v>
      </c>
      <c r="B167" s="13">
        <v>2015</v>
      </c>
      <c r="C167" s="14" t="s">
        <v>309</v>
      </c>
      <c r="D167" s="11" t="s">
        <v>309</v>
      </c>
      <c r="E167" s="11" t="s">
        <v>15</v>
      </c>
      <c r="F167" s="19">
        <v>404749.70000000019</v>
      </c>
      <c r="G167" s="160">
        <v>7</v>
      </c>
      <c r="H167" s="160">
        <v>62</v>
      </c>
      <c r="I167" s="197">
        <v>0</v>
      </c>
      <c r="J167" s="197">
        <v>1</v>
      </c>
      <c r="K167" s="197">
        <v>0</v>
      </c>
      <c r="L167" s="197">
        <v>6</v>
      </c>
      <c r="M167" s="197">
        <v>0</v>
      </c>
    </row>
    <row r="168" spans="1:13" x14ac:dyDescent="0.25">
      <c r="A168" s="152">
        <v>42156</v>
      </c>
      <c r="B168" s="13">
        <v>2015</v>
      </c>
      <c r="C168" s="14" t="s">
        <v>310</v>
      </c>
      <c r="D168" s="11" t="s">
        <v>310</v>
      </c>
      <c r="E168" s="11" t="s">
        <v>35</v>
      </c>
      <c r="F168" s="19">
        <v>2050650.4199999981</v>
      </c>
      <c r="G168" s="160">
        <v>13</v>
      </c>
      <c r="H168" s="160">
        <v>181</v>
      </c>
      <c r="I168" s="197">
        <v>0</v>
      </c>
      <c r="J168" s="197">
        <v>1</v>
      </c>
      <c r="K168" s="197">
        <v>0</v>
      </c>
      <c r="L168" s="197">
        <v>0</v>
      </c>
      <c r="M168" s="197">
        <v>12</v>
      </c>
    </row>
    <row r="169" spans="1:13" x14ac:dyDescent="0.25">
      <c r="A169" s="152">
        <v>42156</v>
      </c>
      <c r="B169" s="13">
        <v>2015</v>
      </c>
      <c r="C169" s="14" t="s">
        <v>311</v>
      </c>
      <c r="D169" s="11" t="s">
        <v>311</v>
      </c>
      <c r="E169" s="11" t="s">
        <v>48</v>
      </c>
      <c r="F169" s="19">
        <v>3702158.9799999967</v>
      </c>
      <c r="G169" s="160">
        <v>22</v>
      </c>
      <c r="H169" s="160">
        <v>304</v>
      </c>
      <c r="I169" s="197">
        <v>0</v>
      </c>
      <c r="J169" s="197">
        <v>1</v>
      </c>
      <c r="K169" s="197">
        <v>2</v>
      </c>
      <c r="L169" s="197">
        <v>7</v>
      </c>
      <c r="M169" s="197">
        <v>12</v>
      </c>
    </row>
    <row r="170" spans="1:13" x14ac:dyDescent="0.25">
      <c r="A170" s="152">
        <v>42156</v>
      </c>
      <c r="B170" s="13">
        <v>2015</v>
      </c>
      <c r="C170" s="14" t="s">
        <v>141</v>
      </c>
      <c r="D170" s="11" t="s">
        <v>246</v>
      </c>
      <c r="E170" s="11" t="s">
        <v>31</v>
      </c>
      <c r="F170" s="19">
        <v>1330131.1900000013</v>
      </c>
      <c r="G170" s="160">
        <v>11</v>
      </c>
      <c r="H170" s="160">
        <v>139</v>
      </c>
      <c r="I170" s="197">
        <v>0</v>
      </c>
      <c r="J170" s="197">
        <v>4</v>
      </c>
      <c r="K170" s="197">
        <v>3</v>
      </c>
      <c r="L170" s="197">
        <v>1</v>
      </c>
      <c r="M170" s="197">
        <v>3</v>
      </c>
    </row>
    <row r="171" spans="1:13" x14ac:dyDescent="0.25">
      <c r="A171" s="152">
        <v>42156</v>
      </c>
      <c r="B171" s="13">
        <v>2015</v>
      </c>
      <c r="C171" s="14" t="s">
        <v>40</v>
      </c>
      <c r="D171" s="11" t="s">
        <v>246</v>
      </c>
      <c r="E171" s="11" t="s">
        <v>31</v>
      </c>
      <c r="F171" s="19">
        <v>1396243.9299999997</v>
      </c>
      <c r="G171" s="160">
        <v>7</v>
      </c>
      <c r="H171" s="160">
        <v>84</v>
      </c>
      <c r="I171" s="197">
        <v>1</v>
      </c>
      <c r="J171" s="197">
        <v>0</v>
      </c>
      <c r="K171" s="197">
        <v>1</v>
      </c>
      <c r="L171" s="197">
        <v>5</v>
      </c>
      <c r="M171" s="197">
        <v>0</v>
      </c>
    </row>
    <row r="172" spans="1:13" x14ac:dyDescent="0.25">
      <c r="A172" s="152">
        <v>42156</v>
      </c>
      <c r="B172" s="13">
        <v>2015</v>
      </c>
      <c r="C172" s="14" t="s">
        <v>253</v>
      </c>
      <c r="D172" s="11" t="s">
        <v>169</v>
      </c>
      <c r="E172" s="11" t="s">
        <v>22</v>
      </c>
      <c r="F172" s="19">
        <v>19677340.310000151</v>
      </c>
      <c r="G172" s="160">
        <v>91</v>
      </c>
      <c r="H172" s="160">
        <v>1342</v>
      </c>
      <c r="I172" s="197">
        <v>8</v>
      </c>
      <c r="J172" s="197">
        <v>16</v>
      </c>
      <c r="K172" s="197">
        <v>21</v>
      </c>
      <c r="L172" s="197">
        <v>40</v>
      </c>
      <c r="M172" s="197">
        <v>6</v>
      </c>
    </row>
    <row r="173" spans="1:13" x14ac:dyDescent="0.25">
      <c r="A173" s="152">
        <v>42156</v>
      </c>
      <c r="B173" s="13">
        <v>2015</v>
      </c>
      <c r="C173" s="14" t="s">
        <v>140</v>
      </c>
      <c r="D173" s="11" t="s">
        <v>246</v>
      </c>
      <c r="E173" s="11" t="s">
        <v>31</v>
      </c>
      <c r="F173" s="19">
        <v>3251592.4599999897</v>
      </c>
      <c r="G173" s="160">
        <v>14</v>
      </c>
      <c r="H173" s="160">
        <v>229</v>
      </c>
      <c r="I173" s="197">
        <v>0</v>
      </c>
      <c r="J173" s="197">
        <v>1</v>
      </c>
      <c r="K173" s="197">
        <v>2</v>
      </c>
      <c r="L173" s="197">
        <v>2</v>
      </c>
      <c r="M173" s="197">
        <v>9</v>
      </c>
    </row>
    <row r="174" spans="1:13" x14ac:dyDescent="0.25">
      <c r="A174" s="152">
        <v>42248</v>
      </c>
      <c r="B174" s="13">
        <v>2015</v>
      </c>
      <c r="C174" s="14" t="s">
        <v>141</v>
      </c>
      <c r="D174" s="11" t="s">
        <v>246</v>
      </c>
      <c r="E174" s="11" t="s">
        <v>31</v>
      </c>
      <c r="F174" s="19">
        <v>1384453.6999999974</v>
      </c>
      <c r="G174" s="160">
        <v>11</v>
      </c>
      <c r="H174" s="160">
        <v>139</v>
      </c>
      <c r="I174" s="197">
        <v>0</v>
      </c>
      <c r="J174" s="197">
        <v>4</v>
      </c>
      <c r="K174" s="197">
        <v>3</v>
      </c>
      <c r="L174" s="197">
        <v>1</v>
      </c>
      <c r="M174" s="197">
        <v>3</v>
      </c>
    </row>
    <row r="175" spans="1:13" x14ac:dyDescent="0.25">
      <c r="A175" s="152">
        <v>42248</v>
      </c>
      <c r="B175" s="13">
        <v>2015</v>
      </c>
      <c r="C175" s="14" t="s">
        <v>40</v>
      </c>
      <c r="D175" s="11" t="s">
        <v>246</v>
      </c>
      <c r="E175" s="11" t="s">
        <v>31</v>
      </c>
      <c r="F175" s="19">
        <v>1524978.6199999936</v>
      </c>
      <c r="G175" s="160">
        <v>7</v>
      </c>
      <c r="H175" s="160">
        <v>84</v>
      </c>
      <c r="I175" s="197">
        <v>1</v>
      </c>
      <c r="J175" s="197">
        <v>0</v>
      </c>
      <c r="K175" s="197">
        <v>1</v>
      </c>
      <c r="L175" s="197">
        <v>5</v>
      </c>
      <c r="M175" s="197">
        <v>0</v>
      </c>
    </row>
    <row r="176" spans="1:13" x14ac:dyDescent="0.25">
      <c r="A176" s="152">
        <v>42248</v>
      </c>
      <c r="B176" s="13">
        <v>2015</v>
      </c>
      <c r="C176" s="14" t="s">
        <v>253</v>
      </c>
      <c r="D176" s="11" t="s">
        <v>169</v>
      </c>
      <c r="E176" s="11" t="s">
        <v>22</v>
      </c>
      <c r="F176" s="19">
        <v>20202476.780000091</v>
      </c>
      <c r="G176" s="160">
        <v>90</v>
      </c>
      <c r="H176" s="160">
        <v>1348</v>
      </c>
      <c r="I176" s="197">
        <v>8</v>
      </c>
      <c r="J176" s="197">
        <v>16</v>
      </c>
      <c r="K176" s="197">
        <v>20</v>
      </c>
      <c r="L176" s="197">
        <v>40</v>
      </c>
      <c r="M176" s="197">
        <v>6</v>
      </c>
    </row>
    <row r="177" spans="1:13" x14ac:dyDescent="0.25">
      <c r="A177" s="152">
        <v>42248</v>
      </c>
      <c r="B177" s="13">
        <v>2015</v>
      </c>
      <c r="C177" s="14" t="s">
        <v>140</v>
      </c>
      <c r="D177" s="11" t="s">
        <v>246</v>
      </c>
      <c r="E177" s="11" t="s">
        <v>31</v>
      </c>
      <c r="F177" s="19">
        <v>3652385.0800000057</v>
      </c>
      <c r="G177" s="160">
        <v>14</v>
      </c>
      <c r="H177" s="160">
        <v>229</v>
      </c>
      <c r="I177" s="197">
        <v>0</v>
      </c>
      <c r="J177" s="197">
        <v>1</v>
      </c>
      <c r="K177" s="197">
        <v>2</v>
      </c>
      <c r="L177" s="197">
        <v>2</v>
      </c>
      <c r="M177" s="197">
        <v>9</v>
      </c>
    </row>
    <row r="178" spans="1:13" x14ac:dyDescent="0.25">
      <c r="A178" s="152">
        <v>42248</v>
      </c>
      <c r="B178" s="13">
        <v>2015</v>
      </c>
      <c r="C178" s="14" t="s">
        <v>245</v>
      </c>
      <c r="D178" s="11" t="s">
        <v>245</v>
      </c>
      <c r="E178" s="11" t="s">
        <v>22</v>
      </c>
      <c r="F178" s="19">
        <v>1557208.900000006</v>
      </c>
      <c r="G178" s="160">
        <v>12</v>
      </c>
      <c r="H178" s="160">
        <v>135</v>
      </c>
      <c r="I178" s="197">
        <v>3</v>
      </c>
      <c r="J178" s="197">
        <v>2</v>
      </c>
      <c r="K178" s="197">
        <v>3</v>
      </c>
      <c r="L178" s="197">
        <v>4</v>
      </c>
      <c r="M178" s="197">
        <v>0</v>
      </c>
    </row>
    <row r="179" spans="1:13" x14ac:dyDescent="0.25">
      <c r="A179" s="152">
        <v>42248</v>
      </c>
      <c r="B179" s="13">
        <v>2015</v>
      </c>
      <c r="C179" s="14" t="s">
        <v>129</v>
      </c>
      <c r="D179" s="11" t="s">
        <v>246</v>
      </c>
      <c r="E179" s="11" t="s">
        <v>31</v>
      </c>
      <c r="F179" s="19">
        <v>3596377</v>
      </c>
      <c r="G179" s="160">
        <v>13</v>
      </c>
      <c r="H179" s="160">
        <v>174</v>
      </c>
      <c r="I179" s="197">
        <v>3</v>
      </c>
      <c r="J179" s="197">
        <v>8</v>
      </c>
      <c r="K179" s="197">
        <v>1</v>
      </c>
      <c r="L179" s="197">
        <v>0</v>
      </c>
      <c r="M179" s="197">
        <v>1</v>
      </c>
    </row>
    <row r="180" spans="1:13" x14ac:dyDescent="0.25">
      <c r="A180" s="152">
        <v>42248</v>
      </c>
      <c r="B180" s="13">
        <v>2015</v>
      </c>
      <c r="C180" s="14" t="s">
        <v>130</v>
      </c>
      <c r="D180" s="11" t="s">
        <v>246</v>
      </c>
      <c r="E180" s="11" t="s">
        <v>31</v>
      </c>
      <c r="F180" s="19">
        <v>1290835.3900000025</v>
      </c>
      <c r="G180" s="160">
        <v>7</v>
      </c>
      <c r="H180" s="160">
        <v>117</v>
      </c>
      <c r="I180" s="197">
        <v>2</v>
      </c>
      <c r="J180" s="197">
        <v>5</v>
      </c>
      <c r="K180" s="197">
        <v>0</v>
      </c>
      <c r="L180" s="197">
        <v>0</v>
      </c>
      <c r="M180" s="197">
        <v>0</v>
      </c>
    </row>
    <row r="181" spans="1:13" x14ac:dyDescent="0.25">
      <c r="A181" s="152">
        <v>42248</v>
      </c>
      <c r="B181" s="13">
        <v>2015</v>
      </c>
      <c r="C181" s="14" t="s">
        <v>131</v>
      </c>
      <c r="D181" s="11" t="s">
        <v>246</v>
      </c>
      <c r="E181" s="11" t="s">
        <v>31</v>
      </c>
      <c r="F181" s="19">
        <v>2572013.2099999934</v>
      </c>
      <c r="G181" s="160">
        <v>15</v>
      </c>
      <c r="H181" s="160">
        <v>200</v>
      </c>
      <c r="I181" s="197">
        <v>1</v>
      </c>
      <c r="J181" s="197">
        <v>3</v>
      </c>
      <c r="K181" s="197">
        <v>3</v>
      </c>
      <c r="L181" s="197">
        <v>3</v>
      </c>
      <c r="M181" s="197">
        <v>5</v>
      </c>
    </row>
    <row r="182" spans="1:13" x14ac:dyDescent="0.25">
      <c r="A182" s="152">
        <v>42248</v>
      </c>
      <c r="B182" s="13">
        <v>2015</v>
      </c>
      <c r="C182" s="14" t="s">
        <v>132</v>
      </c>
      <c r="D182" s="11" t="s">
        <v>246</v>
      </c>
      <c r="E182" s="11" t="s">
        <v>31</v>
      </c>
      <c r="F182" s="19">
        <v>5320668.1899999902</v>
      </c>
      <c r="G182" s="160">
        <v>16</v>
      </c>
      <c r="H182" s="160">
        <v>251</v>
      </c>
      <c r="I182" s="197">
        <v>2</v>
      </c>
      <c r="J182" s="197">
        <v>0</v>
      </c>
      <c r="K182" s="197">
        <v>6</v>
      </c>
      <c r="L182" s="197">
        <v>2</v>
      </c>
      <c r="M182" s="197">
        <v>6</v>
      </c>
    </row>
    <row r="183" spans="1:13" x14ac:dyDescent="0.25">
      <c r="A183" s="152">
        <v>42248</v>
      </c>
      <c r="B183" s="13">
        <v>2015</v>
      </c>
      <c r="C183" s="14" t="s">
        <v>247</v>
      </c>
      <c r="D183" s="11" t="s">
        <v>246</v>
      </c>
      <c r="E183" s="11" t="s">
        <v>31</v>
      </c>
      <c r="F183" s="19">
        <v>2828342.68</v>
      </c>
      <c r="G183" s="160">
        <v>17</v>
      </c>
      <c r="H183" s="160">
        <v>235</v>
      </c>
      <c r="I183" s="197">
        <v>0</v>
      </c>
      <c r="J183" s="197">
        <v>11</v>
      </c>
      <c r="K183" s="197">
        <v>6</v>
      </c>
      <c r="L183" s="197">
        <v>0</v>
      </c>
      <c r="M183" s="197">
        <v>0</v>
      </c>
    </row>
    <row r="184" spans="1:13" x14ac:dyDescent="0.25">
      <c r="A184" s="152">
        <v>42248</v>
      </c>
      <c r="B184" s="13">
        <v>2015</v>
      </c>
      <c r="C184" s="14" t="s">
        <v>134</v>
      </c>
      <c r="D184" s="11" t="s">
        <v>246</v>
      </c>
      <c r="E184" s="11" t="s">
        <v>31</v>
      </c>
      <c r="F184" s="19">
        <v>6067218.9699999988</v>
      </c>
      <c r="G184" s="160">
        <v>22</v>
      </c>
      <c r="H184" s="160">
        <v>351</v>
      </c>
      <c r="I184" s="197">
        <v>6</v>
      </c>
      <c r="J184" s="197">
        <v>7</v>
      </c>
      <c r="K184" s="197">
        <v>4</v>
      </c>
      <c r="L184" s="197">
        <v>4</v>
      </c>
      <c r="M184" s="197">
        <v>1</v>
      </c>
    </row>
    <row r="185" spans="1:13" x14ac:dyDescent="0.25">
      <c r="A185" s="152">
        <v>42248</v>
      </c>
      <c r="B185" s="13">
        <v>2015</v>
      </c>
      <c r="C185" s="14" t="s">
        <v>135</v>
      </c>
      <c r="D185" s="11" t="s">
        <v>246</v>
      </c>
      <c r="E185" s="11" t="s">
        <v>31</v>
      </c>
      <c r="F185" s="19">
        <v>4539260.540000014</v>
      </c>
      <c r="G185" s="160">
        <v>18</v>
      </c>
      <c r="H185" s="160">
        <v>249</v>
      </c>
      <c r="I185" s="197">
        <v>3</v>
      </c>
      <c r="J185" s="197">
        <v>4</v>
      </c>
      <c r="K185" s="197">
        <v>10</v>
      </c>
      <c r="L185" s="197">
        <v>1</v>
      </c>
      <c r="M185" s="197">
        <v>0</v>
      </c>
    </row>
    <row r="186" spans="1:13" x14ac:dyDescent="0.25">
      <c r="A186" s="152">
        <v>42248</v>
      </c>
      <c r="B186" s="13">
        <v>2015</v>
      </c>
      <c r="C186" s="14" t="s">
        <v>136</v>
      </c>
      <c r="D186" s="11" t="s">
        <v>246</v>
      </c>
      <c r="E186" s="11" t="s">
        <v>31</v>
      </c>
      <c r="F186" s="19">
        <v>4702879.4199999943</v>
      </c>
      <c r="G186" s="160">
        <v>15</v>
      </c>
      <c r="H186" s="160">
        <v>214</v>
      </c>
      <c r="I186" s="197">
        <v>0</v>
      </c>
      <c r="J186" s="197">
        <v>0</v>
      </c>
      <c r="K186" s="197">
        <v>1</v>
      </c>
      <c r="L186" s="197">
        <v>3</v>
      </c>
      <c r="M186" s="197">
        <v>11</v>
      </c>
    </row>
    <row r="187" spans="1:13" x14ac:dyDescent="0.25">
      <c r="A187" s="152">
        <v>42248</v>
      </c>
      <c r="B187" s="13">
        <v>2015</v>
      </c>
      <c r="C187" s="14" t="s">
        <v>137</v>
      </c>
      <c r="D187" s="11" t="s">
        <v>246</v>
      </c>
      <c r="E187" s="11" t="s">
        <v>31</v>
      </c>
      <c r="F187" s="19">
        <v>4608520.8199999779</v>
      </c>
      <c r="G187" s="160">
        <v>15</v>
      </c>
      <c r="H187" s="160">
        <v>211</v>
      </c>
      <c r="I187" s="197">
        <v>0</v>
      </c>
      <c r="J187" s="197">
        <v>0</v>
      </c>
      <c r="K187" s="197">
        <v>1</v>
      </c>
      <c r="L187" s="197">
        <v>6</v>
      </c>
      <c r="M187" s="197">
        <v>8</v>
      </c>
    </row>
    <row r="188" spans="1:13" x14ac:dyDescent="0.25">
      <c r="A188" s="152">
        <v>42248</v>
      </c>
      <c r="B188" s="13">
        <v>2015</v>
      </c>
      <c r="C188" s="14" t="s">
        <v>38</v>
      </c>
      <c r="D188" s="11" t="s">
        <v>246</v>
      </c>
      <c r="E188" s="11" t="s">
        <v>31</v>
      </c>
      <c r="F188" s="19">
        <v>5156166.3200000152</v>
      </c>
      <c r="G188" s="160">
        <v>18</v>
      </c>
      <c r="H188" s="160">
        <v>276</v>
      </c>
      <c r="I188" s="197">
        <v>0</v>
      </c>
      <c r="J188" s="197">
        <v>1</v>
      </c>
      <c r="K188" s="197">
        <v>2</v>
      </c>
      <c r="L188" s="197">
        <v>10</v>
      </c>
      <c r="M188" s="197">
        <v>5</v>
      </c>
    </row>
    <row r="189" spans="1:13" x14ac:dyDescent="0.25">
      <c r="A189" s="152">
        <v>42248</v>
      </c>
      <c r="B189" s="13">
        <v>2015</v>
      </c>
      <c r="C189" s="14" t="s">
        <v>138</v>
      </c>
      <c r="D189" s="11" t="s">
        <v>246</v>
      </c>
      <c r="E189" s="11" t="s">
        <v>31</v>
      </c>
      <c r="F189" s="19">
        <v>1134364.9499999955</v>
      </c>
      <c r="G189" s="160">
        <v>6</v>
      </c>
      <c r="H189" s="160">
        <v>71</v>
      </c>
      <c r="I189" s="197">
        <v>3</v>
      </c>
      <c r="J189" s="197">
        <v>2</v>
      </c>
      <c r="K189" s="197">
        <v>1</v>
      </c>
      <c r="L189" s="197">
        <v>0</v>
      </c>
      <c r="M189" s="197">
        <v>0</v>
      </c>
    </row>
    <row r="190" spans="1:13" x14ac:dyDescent="0.25">
      <c r="A190" s="152">
        <v>42248</v>
      </c>
      <c r="B190" s="13">
        <v>2015</v>
      </c>
      <c r="C190" s="14" t="s">
        <v>139</v>
      </c>
      <c r="D190" s="11" t="s">
        <v>246</v>
      </c>
      <c r="E190" s="11" t="s">
        <v>31</v>
      </c>
      <c r="F190" s="19">
        <v>6601608.4700000361</v>
      </c>
      <c r="G190" s="160">
        <v>19</v>
      </c>
      <c r="H190" s="160">
        <v>274</v>
      </c>
      <c r="I190" s="197">
        <v>0</v>
      </c>
      <c r="J190" s="197">
        <v>0</v>
      </c>
      <c r="K190" s="197">
        <v>1</v>
      </c>
      <c r="L190" s="197">
        <v>6</v>
      </c>
      <c r="M190" s="197">
        <v>12</v>
      </c>
    </row>
    <row r="191" spans="1:13" x14ac:dyDescent="0.25">
      <c r="A191" s="152">
        <v>42248</v>
      </c>
      <c r="B191" s="13">
        <v>2015</v>
      </c>
      <c r="C191" s="14" t="s">
        <v>153</v>
      </c>
      <c r="D191" s="11" t="s">
        <v>246</v>
      </c>
      <c r="E191" s="11" t="s">
        <v>31</v>
      </c>
      <c r="F191" s="19">
        <v>1164843.9100000001</v>
      </c>
      <c r="G191" s="160">
        <v>3</v>
      </c>
      <c r="H191" s="160">
        <v>33</v>
      </c>
      <c r="I191" s="197">
        <v>0</v>
      </c>
      <c r="J191" s="197">
        <v>1</v>
      </c>
      <c r="K191" s="197">
        <v>0</v>
      </c>
      <c r="L191" s="197">
        <v>2</v>
      </c>
      <c r="M191" s="197">
        <v>0</v>
      </c>
    </row>
    <row r="192" spans="1:13" x14ac:dyDescent="0.25">
      <c r="A192" s="152">
        <v>42248</v>
      </c>
      <c r="B192" s="13">
        <v>2015</v>
      </c>
      <c r="C192" s="14" t="s">
        <v>96</v>
      </c>
      <c r="D192" s="11" t="s">
        <v>246</v>
      </c>
      <c r="E192" s="11" t="s">
        <v>31</v>
      </c>
      <c r="F192" s="19">
        <v>1954662.2199999951</v>
      </c>
      <c r="G192" s="160">
        <v>12</v>
      </c>
      <c r="H192" s="160">
        <v>160</v>
      </c>
      <c r="I192" s="197">
        <v>2</v>
      </c>
      <c r="J192" s="197">
        <v>9</v>
      </c>
      <c r="K192" s="197">
        <v>1</v>
      </c>
      <c r="L192" s="197">
        <v>0</v>
      </c>
      <c r="M192" s="197">
        <v>0</v>
      </c>
    </row>
    <row r="193" spans="1:13" x14ac:dyDescent="0.25">
      <c r="A193" s="152">
        <v>42248</v>
      </c>
      <c r="B193" s="13">
        <v>2015</v>
      </c>
      <c r="C193" s="14" t="s">
        <v>56</v>
      </c>
      <c r="D193" s="11" t="s">
        <v>246</v>
      </c>
      <c r="E193" s="11" t="s">
        <v>31</v>
      </c>
      <c r="F193" s="19">
        <v>183420.87000000011</v>
      </c>
      <c r="G193" s="160">
        <v>2</v>
      </c>
      <c r="H193" s="160">
        <v>18</v>
      </c>
      <c r="I193" s="197">
        <v>0</v>
      </c>
      <c r="J193" s="197">
        <v>0</v>
      </c>
      <c r="K193" s="197">
        <v>1</v>
      </c>
      <c r="L193" s="197">
        <v>1</v>
      </c>
      <c r="M193" s="197">
        <v>0</v>
      </c>
    </row>
    <row r="194" spans="1:13" x14ac:dyDescent="0.25">
      <c r="A194" s="152">
        <v>42248</v>
      </c>
      <c r="B194" s="13">
        <v>2015</v>
      </c>
      <c r="C194" s="14" t="s">
        <v>142</v>
      </c>
      <c r="D194" s="11" t="s">
        <v>246</v>
      </c>
      <c r="E194" s="11" t="s">
        <v>31</v>
      </c>
      <c r="F194" s="19">
        <v>4838001.9500000104</v>
      </c>
      <c r="G194" s="160">
        <v>25</v>
      </c>
      <c r="H194" s="160">
        <v>310</v>
      </c>
      <c r="I194" s="197">
        <v>1</v>
      </c>
      <c r="J194" s="197">
        <v>5</v>
      </c>
      <c r="K194" s="197">
        <v>6</v>
      </c>
      <c r="L194" s="197">
        <v>4</v>
      </c>
      <c r="M194" s="197">
        <v>9</v>
      </c>
    </row>
    <row r="195" spans="1:13" x14ac:dyDescent="0.25">
      <c r="A195" s="152">
        <v>42248</v>
      </c>
      <c r="B195" s="13">
        <v>2015</v>
      </c>
      <c r="C195" s="14" t="s">
        <v>143</v>
      </c>
      <c r="D195" s="11" t="s">
        <v>246</v>
      </c>
      <c r="E195" s="11" t="s">
        <v>31</v>
      </c>
      <c r="F195" s="19">
        <v>2930212.7399999984</v>
      </c>
      <c r="G195" s="160">
        <v>13</v>
      </c>
      <c r="H195" s="160">
        <v>163</v>
      </c>
      <c r="I195" s="197">
        <v>1</v>
      </c>
      <c r="J195" s="197">
        <v>1</v>
      </c>
      <c r="K195" s="197">
        <v>1</v>
      </c>
      <c r="L195" s="197">
        <v>5</v>
      </c>
      <c r="M195" s="197">
        <v>5</v>
      </c>
    </row>
    <row r="196" spans="1:13" x14ac:dyDescent="0.25">
      <c r="A196" s="152">
        <v>42248</v>
      </c>
      <c r="B196" s="13">
        <v>2015</v>
      </c>
      <c r="C196" s="14" t="s">
        <v>248</v>
      </c>
      <c r="D196" s="11" t="s">
        <v>248</v>
      </c>
      <c r="E196" s="11" t="s">
        <v>15</v>
      </c>
      <c r="F196" s="19">
        <v>542231.6099999994</v>
      </c>
      <c r="G196" s="160">
        <v>9</v>
      </c>
      <c r="H196" s="160">
        <v>79</v>
      </c>
      <c r="I196" s="197">
        <v>0</v>
      </c>
      <c r="J196" s="197">
        <v>0</v>
      </c>
      <c r="K196" s="197">
        <v>2</v>
      </c>
      <c r="L196" s="197">
        <v>7</v>
      </c>
      <c r="M196" s="197">
        <v>0</v>
      </c>
    </row>
    <row r="197" spans="1:13" x14ac:dyDescent="0.25">
      <c r="A197" s="152">
        <v>42248</v>
      </c>
      <c r="B197" s="13">
        <v>2015</v>
      </c>
      <c r="C197" s="14" t="s">
        <v>249</v>
      </c>
      <c r="D197" s="11" t="s">
        <v>249</v>
      </c>
      <c r="E197" s="11" t="s">
        <v>20</v>
      </c>
      <c r="F197" s="19">
        <v>239487.81000000006</v>
      </c>
      <c r="G197" s="160">
        <v>3</v>
      </c>
      <c r="H197" s="160">
        <v>32</v>
      </c>
      <c r="I197" s="197">
        <v>0</v>
      </c>
      <c r="J197" s="197">
        <v>0</v>
      </c>
      <c r="K197" s="197">
        <v>0</v>
      </c>
      <c r="L197" s="197">
        <v>3</v>
      </c>
      <c r="M197" s="197">
        <v>0</v>
      </c>
    </row>
    <row r="198" spans="1:13" x14ac:dyDescent="0.25">
      <c r="A198" s="152">
        <v>42248</v>
      </c>
      <c r="B198" s="13">
        <v>2015</v>
      </c>
      <c r="C198" s="14" t="s">
        <v>250</v>
      </c>
      <c r="D198" s="11" t="s">
        <v>250</v>
      </c>
      <c r="E198" s="11" t="s">
        <v>75</v>
      </c>
      <c r="F198" s="19">
        <v>452332.06000000145</v>
      </c>
      <c r="G198" s="160">
        <v>6</v>
      </c>
      <c r="H198" s="160">
        <v>58</v>
      </c>
      <c r="I198" s="197">
        <v>0</v>
      </c>
      <c r="J198" s="197">
        <v>0</v>
      </c>
      <c r="K198" s="197">
        <v>0</v>
      </c>
      <c r="L198" s="197">
        <v>6</v>
      </c>
      <c r="M198" s="197">
        <v>0</v>
      </c>
    </row>
    <row r="199" spans="1:13" x14ac:dyDescent="0.25">
      <c r="A199" s="152">
        <v>42248</v>
      </c>
      <c r="B199" s="13">
        <v>2015</v>
      </c>
      <c r="C199" s="14" t="s">
        <v>251</v>
      </c>
      <c r="D199" s="11" t="s">
        <v>251</v>
      </c>
      <c r="E199" s="11" t="s">
        <v>29</v>
      </c>
      <c r="F199" s="19">
        <v>796763.07000000123</v>
      </c>
      <c r="G199" s="160">
        <v>13</v>
      </c>
      <c r="H199" s="160">
        <v>128</v>
      </c>
      <c r="I199" s="197">
        <v>1</v>
      </c>
      <c r="J199" s="197">
        <v>1</v>
      </c>
      <c r="K199" s="197">
        <v>9</v>
      </c>
      <c r="L199" s="197">
        <v>2</v>
      </c>
      <c r="M199" s="197">
        <v>0</v>
      </c>
    </row>
    <row r="200" spans="1:13" x14ac:dyDescent="0.25">
      <c r="A200" s="152">
        <v>42248</v>
      </c>
      <c r="B200" s="13">
        <v>2015</v>
      </c>
      <c r="C200" s="14" t="s">
        <v>252</v>
      </c>
      <c r="D200" s="11" t="s">
        <v>252</v>
      </c>
      <c r="E200" s="11" t="s">
        <v>22</v>
      </c>
      <c r="F200" s="19">
        <v>55576.239999999991</v>
      </c>
      <c r="G200" s="160">
        <v>1</v>
      </c>
      <c r="H200" s="160">
        <v>2</v>
      </c>
      <c r="I200" s="197">
        <v>0</v>
      </c>
      <c r="J200" s="197">
        <v>0</v>
      </c>
      <c r="K200" s="197">
        <v>0</v>
      </c>
      <c r="L200" s="197">
        <v>1</v>
      </c>
      <c r="M200" s="197">
        <v>0</v>
      </c>
    </row>
    <row r="201" spans="1:13" x14ac:dyDescent="0.25">
      <c r="A201" s="152">
        <v>42248</v>
      </c>
      <c r="B201" s="13">
        <v>2015</v>
      </c>
      <c r="C201" s="14" t="s">
        <v>254</v>
      </c>
      <c r="D201" s="11" t="s">
        <v>254</v>
      </c>
      <c r="E201" s="11" t="s">
        <v>29</v>
      </c>
      <c r="F201" s="19">
        <v>467269.5500000001</v>
      </c>
      <c r="G201" s="160">
        <v>11</v>
      </c>
      <c r="H201" s="160">
        <v>73</v>
      </c>
      <c r="I201" s="197">
        <v>1</v>
      </c>
      <c r="J201" s="197">
        <v>0</v>
      </c>
      <c r="K201" s="197">
        <v>6</v>
      </c>
      <c r="L201" s="197">
        <v>4</v>
      </c>
      <c r="M201" s="197">
        <v>0</v>
      </c>
    </row>
    <row r="202" spans="1:13" x14ac:dyDescent="0.25">
      <c r="A202" s="152">
        <v>42248</v>
      </c>
      <c r="B202" s="13">
        <v>2015</v>
      </c>
      <c r="C202" s="14" t="s">
        <v>255</v>
      </c>
      <c r="D202" s="11" t="s">
        <v>255</v>
      </c>
      <c r="E202" s="11" t="s">
        <v>29</v>
      </c>
      <c r="F202" s="19">
        <v>4173642.0699999994</v>
      </c>
      <c r="G202" s="160">
        <v>34</v>
      </c>
      <c r="H202" s="160">
        <v>434</v>
      </c>
      <c r="I202" s="197">
        <v>1</v>
      </c>
      <c r="J202" s="197">
        <v>2</v>
      </c>
      <c r="K202" s="197">
        <v>11</v>
      </c>
      <c r="L202" s="197">
        <v>15</v>
      </c>
      <c r="M202" s="197">
        <v>5</v>
      </c>
    </row>
    <row r="203" spans="1:13" x14ac:dyDescent="0.25">
      <c r="A203" s="152">
        <v>42248</v>
      </c>
      <c r="B203" s="13">
        <v>2015</v>
      </c>
      <c r="C203" s="14" t="s">
        <v>256</v>
      </c>
      <c r="D203" s="11" t="s">
        <v>256</v>
      </c>
      <c r="E203" s="11" t="s">
        <v>48</v>
      </c>
      <c r="F203" s="19">
        <v>3190412.5100000054</v>
      </c>
      <c r="G203" s="160">
        <v>25</v>
      </c>
      <c r="H203" s="160">
        <v>314</v>
      </c>
      <c r="I203" s="197">
        <v>0</v>
      </c>
      <c r="J203" s="197">
        <v>0</v>
      </c>
      <c r="K203" s="197">
        <v>3</v>
      </c>
      <c r="L203" s="197">
        <v>7</v>
      </c>
      <c r="M203" s="197">
        <v>15</v>
      </c>
    </row>
    <row r="204" spans="1:13" x14ac:dyDescent="0.25">
      <c r="A204" s="152">
        <v>42248</v>
      </c>
      <c r="B204" s="13">
        <v>2015</v>
      </c>
      <c r="C204" s="14" t="s">
        <v>257</v>
      </c>
      <c r="D204" s="11" t="s">
        <v>257</v>
      </c>
      <c r="E204" s="11" t="s">
        <v>44</v>
      </c>
      <c r="F204" s="19">
        <v>2373374.8399999961</v>
      </c>
      <c r="G204" s="160">
        <v>14</v>
      </c>
      <c r="H204" s="160">
        <v>209</v>
      </c>
      <c r="I204" s="197">
        <v>0</v>
      </c>
      <c r="J204" s="197">
        <v>0</v>
      </c>
      <c r="K204" s="197">
        <v>0</v>
      </c>
      <c r="L204" s="197">
        <v>0</v>
      </c>
      <c r="M204" s="197">
        <v>14</v>
      </c>
    </row>
    <row r="205" spans="1:13" x14ac:dyDescent="0.25">
      <c r="A205" s="152">
        <v>42248</v>
      </c>
      <c r="B205" s="13">
        <v>2015</v>
      </c>
      <c r="C205" s="14" t="s">
        <v>258</v>
      </c>
      <c r="D205" s="11" t="s">
        <v>258</v>
      </c>
      <c r="E205" s="11" t="s">
        <v>65</v>
      </c>
      <c r="F205" s="19">
        <v>666995.64999999851</v>
      </c>
      <c r="G205" s="160">
        <v>7</v>
      </c>
      <c r="H205" s="160">
        <v>85</v>
      </c>
      <c r="I205" s="197">
        <v>1</v>
      </c>
      <c r="J205" s="197">
        <v>0</v>
      </c>
      <c r="K205" s="197">
        <v>2</v>
      </c>
      <c r="L205" s="197">
        <v>2</v>
      </c>
      <c r="M205" s="197">
        <v>2</v>
      </c>
    </row>
    <row r="206" spans="1:13" x14ac:dyDescent="0.25">
      <c r="A206" s="152">
        <v>42248</v>
      </c>
      <c r="B206" s="13">
        <v>2015</v>
      </c>
      <c r="C206" s="14" t="s">
        <v>259</v>
      </c>
      <c r="D206" s="11" t="s">
        <v>259</v>
      </c>
      <c r="E206" s="11" t="s">
        <v>15</v>
      </c>
      <c r="F206" s="19">
        <v>858160.99999999814</v>
      </c>
      <c r="G206" s="160">
        <v>11</v>
      </c>
      <c r="H206" s="160">
        <v>100</v>
      </c>
      <c r="I206" s="197">
        <v>1</v>
      </c>
      <c r="J206" s="197">
        <v>0</v>
      </c>
      <c r="K206" s="197">
        <v>2</v>
      </c>
      <c r="L206" s="197">
        <v>7</v>
      </c>
      <c r="M206" s="197">
        <v>1</v>
      </c>
    </row>
    <row r="207" spans="1:13" x14ac:dyDescent="0.25">
      <c r="A207" s="152">
        <v>42248</v>
      </c>
      <c r="B207" s="13">
        <v>2015</v>
      </c>
      <c r="C207" s="14" t="s">
        <v>260</v>
      </c>
      <c r="D207" s="11" t="s">
        <v>260</v>
      </c>
      <c r="E207" s="11" t="s">
        <v>18</v>
      </c>
      <c r="F207" s="19">
        <v>6116839.5099999681</v>
      </c>
      <c r="G207" s="160">
        <v>30</v>
      </c>
      <c r="H207" s="160">
        <v>457</v>
      </c>
      <c r="I207" s="197">
        <v>0</v>
      </c>
      <c r="J207" s="197">
        <v>2</v>
      </c>
      <c r="K207" s="197">
        <v>1</v>
      </c>
      <c r="L207" s="197">
        <v>12</v>
      </c>
      <c r="M207" s="197">
        <v>15</v>
      </c>
    </row>
    <row r="208" spans="1:13" x14ac:dyDescent="0.25">
      <c r="A208" s="152">
        <v>42248</v>
      </c>
      <c r="B208" s="13">
        <v>2015</v>
      </c>
      <c r="C208" s="14" t="s">
        <v>261</v>
      </c>
      <c r="D208" s="11" t="s">
        <v>261</v>
      </c>
      <c r="E208" s="11" t="s">
        <v>75</v>
      </c>
      <c r="F208" s="19">
        <v>3996209.4499999955</v>
      </c>
      <c r="G208" s="160">
        <v>19</v>
      </c>
      <c r="H208" s="160">
        <v>300</v>
      </c>
      <c r="I208" s="197">
        <v>1</v>
      </c>
      <c r="J208" s="197">
        <v>3</v>
      </c>
      <c r="K208" s="197">
        <v>0</v>
      </c>
      <c r="L208" s="197">
        <v>4</v>
      </c>
      <c r="M208" s="197">
        <v>11</v>
      </c>
    </row>
    <row r="209" spans="1:13" x14ac:dyDescent="0.25">
      <c r="A209" s="152">
        <v>42248</v>
      </c>
      <c r="B209" s="13">
        <v>2015</v>
      </c>
      <c r="C209" s="14" t="s">
        <v>262</v>
      </c>
      <c r="D209" s="11" t="s">
        <v>262</v>
      </c>
      <c r="E209" s="11" t="s">
        <v>18</v>
      </c>
      <c r="F209" s="19">
        <v>1042826.2400000002</v>
      </c>
      <c r="G209" s="160">
        <v>9</v>
      </c>
      <c r="H209" s="160">
        <v>119</v>
      </c>
      <c r="I209" s="197">
        <v>1</v>
      </c>
      <c r="J209" s="197">
        <v>0</v>
      </c>
      <c r="K209" s="197">
        <v>0</v>
      </c>
      <c r="L209" s="197">
        <v>1</v>
      </c>
      <c r="M209" s="197">
        <v>7</v>
      </c>
    </row>
    <row r="210" spans="1:13" x14ac:dyDescent="0.25">
      <c r="A210" s="152">
        <v>42248</v>
      </c>
      <c r="B210" s="13">
        <v>2015</v>
      </c>
      <c r="C210" s="14" t="s">
        <v>263</v>
      </c>
      <c r="D210" s="11" t="s">
        <v>263</v>
      </c>
      <c r="E210" s="11" t="s">
        <v>50</v>
      </c>
      <c r="F210" s="19">
        <v>1874537.8499999978</v>
      </c>
      <c r="G210" s="160">
        <v>12</v>
      </c>
      <c r="H210" s="160">
        <v>182</v>
      </c>
      <c r="I210" s="197">
        <v>0</v>
      </c>
      <c r="J210" s="197">
        <v>0</v>
      </c>
      <c r="K210" s="197">
        <v>0</v>
      </c>
      <c r="L210" s="197">
        <v>0</v>
      </c>
      <c r="M210" s="197">
        <v>12</v>
      </c>
    </row>
    <row r="211" spans="1:13" x14ac:dyDescent="0.25">
      <c r="A211" s="152">
        <v>42248</v>
      </c>
      <c r="B211" s="13">
        <v>2015</v>
      </c>
      <c r="C211" s="14" t="s">
        <v>384</v>
      </c>
      <c r="D211" s="11" t="s">
        <v>384</v>
      </c>
      <c r="E211" s="11" t="s">
        <v>22</v>
      </c>
      <c r="F211" s="19">
        <v>400030.43999999948</v>
      </c>
      <c r="G211" s="160">
        <v>9</v>
      </c>
      <c r="H211" s="160">
        <v>57</v>
      </c>
      <c r="I211" s="197">
        <v>2</v>
      </c>
      <c r="J211" s="197">
        <v>3</v>
      </c>
      <c r="K211" s="197">
        <v>2</v>
      </c>
      <c r="L211" s="197">
        <v>2</v>
      </c>
      <c r="M211" s="197">
        <v>0</v>
      </c>
    </row>
    <row r="212" spans="1:13" x14ac:dyDescent="0.25">
      <c r="A212" s="152">
        <v>42248</v>
      </c>
      <c r="B212" s="13">
        <v>2015</v>
      </c>
      <c r="C212" s="14" t="s">
        <v>264</v>
      </c>
      <c r="D212" s="11" t="s">
        <v>264</v>
      </c>
      <c r="E212" s="11" t="s">
        <v>65</v>
      </c>
      <c r="F212" s="19">
        <v>3696253.1699999943</v>
      </c>
      <c r="G212" s="160">
        <v>21</v>
      </c>
      <c r="H212" s="160">
        <v>283</v>
      </c>
      <c r="I212" s="197">
        <v>1</v>
      </c>
      <c r="J212" s="197">
        <v>4</v>
      </c>
      <c r="K212" s="197">
        <v>1</v>
      </c>
      <c r="L212" s="197">
        <v>8</v>
      </c>
      <c r="M212" s="197">
        <v>7</v>
      </c>
    </row>
    <row r="213" spans="1:13" x14ac:dyDescent="0.25">
      <c r="A213" s="152">
        <v>42248</v>
      </c>
      <c r="B213" s="13">
        <v>2015</v>
      </c>
      <c r="C213" s="14" t="s">
        <v>265</v>
      </c>
      <c r="D213" s="11" t="s">
        <v>265</v>
      </c>
      <c r="E213" s="11" t="s">
        <v>22</v>
      </c>
      <c r="F213" s="19">
        <v>236447.51999999955</v>
      </c>
      <c r="G213" s="160">
        <v>4</v>
      </c>
      <c r="H213" s="160">
        <v>42</v>
      </c>
      <c r="I213" s="197">
        <v>0</v>
      </c>
      <c r="J213" s="197">
        <v>0</v>
      </c>
      <c r="K213" s="197">
        <v>0</v>
      </c>
      <c r="L213" s="197">
        <v>4</v>
      </c>
      <c r="M213" s="197">
        <v>0</v>
      </c>
    </row>
    <row r="214" spans="1:13" x14ac:dyDescent="0.25">
      <c r="A214" s="152">
        <v>42248</v>
      </c>
      <c r="B214" s="13">
        <v>2015</v>
      </c>
      <c r="C214" s="14" t="s">
        <v>266</v>
      </c>
      <c r="D214" s="11" t="s">
        <v>266</v>
      </c>
      <c r="E214" s="11" t="s">
        <v>48</v>
      </c>
      <c r="F214" s="19">
        <v>620995.12000000011</v>
      </c>
      <c r="G214" s="160">
        <v>10</v>
      </c>
      <c r="H214" s="160">
        <v>69</v>
      </c>
      <c r="I214" s="197">
        <v>0</v>
      </c>
      <c r="J214" s="197">
        <v>0</v>
      </c>
      <c r="K214" s="197">
        <v>0</v>
      </c>
      <c r="L214" s="197">
        <v>6</v>
      </c>
      <c r="M214" s="197">
        <v>4</v>
      </c>
    </row>
    <row r="215" spans="1:13" x14ac:dyDescent="0.25">
      <c r="A215" s="152">
        <v>42248</v>
      </c>
      <c r="B215" s="13">
        <v>2015</v>
      </c>
      <c r="C215" s="14" t="s">
        <v>267</v>
      </c>
      <c r="D215" s="11" t="s">
        <v>267</v>
      </c>
      <c r="E215" s="11" t="s">
        <v>20</v>
      </c>
      <c r="F215" s="19">
        <v>2102831.2800000012</v>
      </c>
      <c r="G215" s="160">
        <v>14</v>
      </c>
      <c r="H215" s="160">
        <v>219</v>
      </c>
      <c r="I215" s="197">
        <v>0</v>
      </c>
      <c r="J215" s="197">
        <v>1</v>
      </c>
      <c r="K215" s="197">
        <v>6</v>
      </c>
      <c r="L215" s="197">
        <v>2</v>
      </c>
      <c r="M215" s="197">
        <v>5</v>
      </c>
    </row>
    <row r="216" spans="1:13" x14ac:dyDescent="0.25">
      <c r="A216" s="152">
        <v>42248</v>
      </c>
      <c r="B216" s="13">
        <v>2015</v>
      </c>
      <c r="C216" s="14" t="s">
        <v>268</v>
      </c>
      <c r="D216" s="11" t="s">
        <v>268</v>
      </c>
      <c r="E216" s="11" t="s">
        <v>35</v>
      </c>
      <c r="F216" s="19">
        <v>566542.88000000082</v>
      </c>
      <c r="G216" s="160">
        <v>4</v>
      </c>
      <c r="H216" s="160">
        <v>54</v>
      </c>
      <c r="I216" s="197">
        <v>0</v>
      </c>
      <c r="J216" s="197">
        <v>0</v>
      </c>
      <c r="K216" s="197">
        <v>0</v>
      </c>
      <c r="L216" s="197">
        <v>0</v>
      </c>
      <c r="M216" s="197">
        <v>4</v>
      </c>
    </row>
    <row r="217" spans="1:13" x14ac:dyDescent="0.25">
      <c r="A217" s="152">
        <v>42248</v>
      </c>
      <c r="B217" s="13">
        <v>2015</v>
      </c>
      <c r="C217" s="14" t="s">
        <v>269</v>
      </c>
      <c r="D217" s="11" t="s">
        <v>269</v>
      </c>
      <c r="E217" s="11" t="s">
        <v>20</v>
      </c>
      <c r="F217" s="19">
        <v>6573139.3599999994</v>
      </c>
      <c r="G217" s="160">
        <v>33</v>
      </c>
      <c r="H217" s="160">
        <v>488</v>
      </c>
      <c r="I217" s="197">
        <v>5</v>
      </c>
      <c r="J217" s="197">
        <v>0</v>
      </c>
      <c r="K217" s="197">
        <v>11</v>
      </c>
      <c r="L217" s="197">
        <v>10</v>
      </c>
      <c r="M217" s="197">
        <v>7</v>
      </c>
    </row>
    <row r="218" spans="1:13" x14ac:dyDescent="0.25">
      <c r="A218" s="152">
        <v>42248</v>
      </c>
      <c r="B218" s="13">
        <v>2015</v>
      </c>
      <c r="C218" s="14" t="s">
        <v>270</v>
      </c>
      <c r="D218" s="11" t="s">
        <v>270</v>
      </c>
      <c r="E218" s="11" t="s">
        <v>22</v>
      </c>
      <c r="F218" s="19">
        <v>179964.26000000024</v>
      </c>
      <c r="G218" s="160">
        <v>5</v>
      </c>
      <c r="H218" s="160">
        <v>41</v>
      </c>
      <c r="I218" s="197">
        <v>0</v>
      </c>
      <c r="J218" s="197">
        <v>4</v>
      </c>
      <c r="K218" s="197">
        <v>1</v>
      </c>
      <c r="L218" s="197">
        <v>0</v>
      </c>
      <c r="M218" s="197">
        <v>0</v>
      </c>
    </row>
    <row r="219" spans="1:13" x14ac:dyDescent="0.25">
      <c r="A219" s="152">
        <v>42248</v>
      </c>
      <c r="B219" s="13">
        <v>2015</v>
      </c>
      <c r="C219" s="14" t="s">
        <v>271</v>
      </c>
      <c r="D219" s="11" t="s">
        <v>271</v>
      </c>
      <c r="E219" s="11" t="s">
        <v>50</v>
      </c>
      <c r="F219" s="19">
        <v>670869.8599999994</v>
      </c>
      <c r="G219" s="160">
        <v>6</v>
      </c>
      <c r="H219" s="160">
        <v>81</v>
      </c>
      <c r="I219" s="197">
        <v>0</v>
      </c>
      <c r="J219" s="197">
        <v>0</v>
      </c>
      <c r="K219" s="197">
        <v>1</v>
      </c>
      <c r="L219" s="197">
        <v>5</v>
      </c>
      <c r="M219" s="197">
        <v>0</v>
      </c>
    </row>
    <row r="220" spans="1:13" x14ac:dyDescent="0.25">
      <c r="A220" s="152">
        <v>42248</v>
      </c>
      <c r="B220" s="13">
        <v>2015</v>
      </c>
      <c r="C220" s="14" t="s">
        <v>272</v>
      </c>
      <c r="D220" s="11" t="s">
        <v>272</v>
      </c>
      <c r="E220" s="11" t="s">
        <v>24</v>
      </c>
      <c r="F220" s="19">
        <v>2251406.2600000016</v>
      </c>
      <c r="G220" s="160">
        <v>20</v>
      </c>
      <c r="H220" s="160">
        <v>245</v>
      </c>
      <c r="I220" s="197">
        <v>0</v>
      </c>
      <c r="J220" s="197">
        <v>4</v>
      </c>
      <c r="K220" s="197">
        <v>4</v>
      </c>
      <c r="L220" s="197">
        <v>11</v>
      </c>
      <c r="M220" s="197">
        <v>1</v>
      </c>
    </row>
    <row r="221" spans="1:13" x14ac:dyDescent="0.25">
      <c r="A221" s="152">
        <v>42248</v>
      </c>
      <c r="B221" s="13">
        <v>2015</v>
      </c>
      <c r="C221" s="14" t="s">
        <v>273</v>
      </c>
      <c r="D221" s="11" t="s">
        <v>273</v>
      </c>
      <c r="E221" s="11" t="s">
        <v>20</v>
      </c>
      <c r="F221" s="19">
        <v>841089.89999999851</v>
      </c>
      <c r="G221" s="160">
        <v>5</v>
      </c>
      <c r="H221" s="160">
        <v>78</v>
      </c>
      <c r="I221" s="197">
        <v>0</v>
      </c>
      <c r="J221" s="197">
        <v>0</v>
      </c>
      <c r="K221" s="197">
        <v>0</v>
      </c>
      <c r="L221" s="197">
        <v>0</v>
      </c>
      <c r="M221" s="197">
        <v>5</v>
      </c>
    </row>
    <row r="222" spans="1:13" x14ac:dyDescent="0.25">
      <c r="A222" s="152">
        <v>42248</v>
      </c>
      <c r="B222" s="13">
        <v>2015</v>
      </c>
      <c r="C222" s="14" t="s">
        <v>274</v>
      </c>
      <c r="D222" s="11" t="s">
        <v>274</v>
      </c>
      <c r="E222" s="11" t="s">
        <v>18</v>
      </c>
      <c r="F222" s="19">
        <v>1357121.5699999947</v>
      </c>
      <c r="G222" s="160">
        <v>14</v>
      </c>
      <c r="H222" s="160">
        <v>167</v>
      </c>
      <c r="I222" s="197">
        <v>0</v>
      </c>
      <c r="J222" s="197">
        <v>0</v>
      </c>
      <c r="K222" s="197">
        <v>3</v>
      </c>
      <c r="L222" s="197">
        <v>8</v>
      </c>
      <c r="M222" s="197">
        <v>3</v>
      </c>
    </row>
    <row r="223" spans="1:13" x14ac:dyDescent="0.25">
      <c r="A223" s="152">
        <v>42248</v>
      </c>
      <c r="B223" s="13">
        <v>2015</v>
      </c>
      <c r="C223" s="14" t="s">
        <v>275</v>
      </c>
      <c r="D223" s="11" t="s">
        <v>275</v>
      </c>
      <c r="E223" s="11" t="s">
        <v>75</v>
      </c>
      <c r="F223" s="19">
        <v>4237653.5899999961</v>
      </c>
      <c r="G223" s="160">
        <v>18</v>
      </c>
      <c r="H223" s="160">
        <v>292</v>
      </c>
      <c r="I223" s="197">
        <v>0</v>
      </c>
      <c r="J223" s="197">
        <v>7</v>
      </c>
      <c r="K223" s="197">
        <v>4</v>
      </c>
      <c r="L223" s="197">
        <v>5</v>
      </c>
      <c r="M223" s="197">
        <v>2</v>
      </c>
    </row>
    <row r="224" spans="1:13" x14ac:dyDescent="0.25">
      <c r="A224" s="152">
        <v>42248</v>
      </c>
      <c r="B224" s="13">
        <v>2015</v>
      </c>
      <c r="C224" s="14" t="s">
        <v>276</v>
      </c>
      <c r="D224" s="11" t="s">
        <v>276</v>
      </c>
      <c r="E224" s="11" t="s">
        <v>84</v>
      </c>
      <c r="F224" s="19">
        <v>2316149.4500000067</v>
      </c>
      <c r="G224" s="160">
        <v>13</v>
      </c>
      <c r="H224" s="160">
        <v>198</v>
      </c>
      <c r="I224" s="197">
        <v>0</v>
      </c>
      <c r="J224" s="197">
        <v>1</v>
      </c>
      <c r="K224" s="197">
        <v>0</v>
      </c>
      <c r="L224" s="197">
        <v>11</v>
      </c>
      <c r="M224" s="197">
        <v>1</v>
      </c>
    </row>
    <row r="225" spans="1:13" x14ac:dyDescent="0.25">
      <c r="A225" s="152">
        <v>42248</v>
      </c>
      <c r="B225" s="13">
        <v>2015</v>
      </c>
      <c r="C225" s="14" t="s">
        <v>277</v>
      </c>
      <c r="D225" s="11" t="s">
        <v>277</v>
      </c>
      <c r="E225" s="11" t="s">
        <v>27</v>
      </c>
      <c r="F225" s="19">
        <v>4142600.3400000036</v>
      </c>
      <c r="G225" s="160">
        <v>24</v>
      </c>
      <c r="H225" s="160">
        <v>319</v>
      </c>
      <c r="I225" s="197">
        <v>1</v>
      </c>
      <c r="J225" s="197">
        <v>0</v>
      </c>
      <c r="K225" s="197">
        <v>6</v>
      </c>
      <c r="L225" s="197">
        <v>13</v>
      </c>
      <c r="M225" s="197">
        <v>4</v>
      </c>
    </row>
    <row r="226" spans="1:13" x14ac:dyDescent="0.25">
      <c r="A226" s="152">
        <v>42248</v>
      </c>
      <c r="B226" s="13">
        <v>2015</v>
      </c>
      <c r="C226" s="14" t="s">
        <v>278</v>
      </c>
      <c r="D226" s="11" t="s">
        <v>278</v>
      </c>
      <c r="E226" s="11" t="s">
        <v>35</v>
      </c>
      <c r="F226" s="19">
        <v>669998.45999999903</v>
      </c>
      <c r="G226" s="160">
        <v>5</v>
      </c>
      <c r="H226" s="160">
        <v>69</v>
      </c>
      <c r="I226" s="197">
        <v>0</v>
      </c>
      <c r="J226" s="197">
        <v>0</v>
      </c>
      <c r="K226" s="197">
        <v>0</v>
      </c>
      <c r="L226" s="197">
        <v>0</v>
      </c>
      <c r="M226" s="197">
        <v>5</v>
      </c>
    </row>
    <row r="227" spans="1:13" x14ac:dyDescent="0.25">
      <c r="A227" s="152">
        <v>42248</v>
      </c>
      <c r="B227" s="13">
        <v>2015</v>
      </c>
      <c r="C227" s="14" t="s">
        <v>279</v>
      </c>
      <c r="D227" s="11" t="s">
        <v>279</v>
      </c>
      <c r="E227" s="11" t="s">
        <v>18</v>
      </c>
      <c r="F227" s="19">
        <v>210212.87000000011</v>
      </c>
      <c r="G227" s="160">
        <v>2</v>
      </c>
      <c r="H227" s="160">
        <v>23</v>
      </c>
      <c r="I227" s="197">
        <v>0</v>
      </c>
      <c r="J227" s="197">
        <v>0</v>
      </c>
      <c r="K227" s="197">
        <v>0</v>
      </c>
      <c r="L227" s="197">
        <v>0</v>
      </c>
      <c r="M227" s="197">
        <v>2</v>
      </c>
    </row>
    <row r="228" spans="1:13" x14ac:dyDescent="0.25">
      <c r="A228" s="152">
        <v>42248</v>
      </c>
      <c r="B228" s="13">
        <v>2015</v>
      </c>
      <c r="C228" s="14" t="s">
        <v>280</v>
      </c>
      <c r="D228" s="11" t="s">
        <v>280</v>
      </c>
      <c r="E228" s="11" t="s">
        <v>50</v>
      </c>
      <c r="F228" s="19">
        <v>4546504.459999986</v>
      </c>
      <c r="G228" s="160">
        <v>28</v>
      </c>
      <c r="H228" s="160">
        <v>349</v>
      </c>
      <c r="I228" s="197">
        <v>1</v>
      </c>
      <c r="J228" s="197">
        <v>0</v>
      </c>
      <c r="K228" s="197">
        <v>3</v>
      </c>
      <c r="L228" s="197">
        <v>4</v>
      </c>
      <c r="M228" s="197">
        <v>20</v>
      </c>
    </row>
    <row r="229" spans="1:13" x14ac:dyDescent="0.25">
      <c r="A229" s="152">
        <v>42248</v>
      </c>
      <c r="B229" s="13">
        <v>2015</v>
      </c>
      <c r="C229" s="14" t="s">
        <v>281</v>
      </c>
      <c r="D229" s="11" t="s">
        <v>281</v>
      </c>
      <c r="E229" s="11" t="s">
        <v>20</v>
      </c>
      <c r="F229" s="19">
        <v>3058128.8999999985</v>
      </c>
      <c r="G229" s="160">
        <v>12</v>
      </c>
      <c r="H229" s="160">
        <v>158</v>
      </c>
      <c r="I229" s="197">
        <v>1</v>
      </c>
      <c r="J229" s="197">
        <v>0</v>
      </c>
      <c r="K229" s="197">
        <v>0</v>
      </c>
      <c r="L229" s="197">
        <v>1</v>
      </c>
      <c r="M229" s="197">
        <v>10</v>
      </c>
    </row>
    <row r="230" spans="1:13" x14ac:dyDescent="0.25">
      <c r="A230" s="152">
        <v>42248</v>
      </c>
      <c r="B230" s="13">
        <v>2015</v>
      </c>
      <c r="C230" s="14" t="s">
        <v>282</v>
      </c>
      <c r="D230" s="11" t="s">
        <v>282</v>
      </c>
      <c r="E230" s="11" t="s">
        <v>29</v>
      </c>
      <c r="F230" s="19">
        <v>817427.61999999825</v>
      </c>
      <c r="G230" s="160">
        <v>10</v>
      </c>
      <c r="H230" s="160">
        <v>95</v>
      </c>
      <c r="I230" s="197">
        <v>4</v>
      </c>
      <c r="J230" s="197">
        <v>4</v>
      </c>
      <c r="K230" s="197">
        <v>2</v>
      </c>
      <c r="L230" s="197">
        <v>0</v>
      </c>
      <c r="M230" s="197">
        <v>0</v>
      </c>
    </row>
    <row r="231" spans="1:13" x14ac:dyDescent="0.25">
      <c r="A231" s="152">
        <v>42248</v>
      </c>
      <c r="B231" s="13">
        <v>2015</v>
      </c>
      <c r="C231" s="14" t="s">
        <v>283</v>
      </c>
      <c r="D231" s="11" t="s">
        <v>283</v>
      </c>
      <c r="E231" s="11" t="s">
        <v>50</v>
      </c>
      <c r="F231" s="19">
        <v>704086.28000000026</v>
      </c>
      <c r="G231" s="160">
        <v>7</v>
      </c>
      <c r="H231" s="160">
        <v>70</v>
      </c>
      <c r="I231" s="197">
        <v>0</v>
      </c>
      <c r="J231" s="197">
        <v>0</v>
      </c>
      <c r="K231" s="197">
        <v>0</v>
      </c>
      <c r="L231" s="197">
        <v>4</v>
      </c>
      <c r="M231" s="197">
        <v>3</v>
      </c>
    </row>
    <row r="232" spans="1:13" x14ac:dyDescent="0.25">
      <c r="A232" s="152">
        <v>42248</v>
      </c>
      <c r="B232" s="13">
        <v>2015</v>
      </c>
      <c r="C232" s="14" t="s">
        <v>284</v>
      </c>
      <c r="D232" s="11" t="s">
        <v>284</v>
      </c>
      <c r="E232" s="11" t="s">
        <v>35</v>
      </c>
      <c r="F232" s="19">
        <v>5175128.8200000152</v>
      </c>
      <c r="G232" s="160">
        <v>27</v>
      </c>
      <c r="H232" s="160">
        <v>395</v>
      </c>
      <c r="I232" s="197">
        <v>0</v>
      </c>
      <c r="J232" s="197">
        <v>1</v>
      </c>
      <c r="K232" s="197">
        <v>1</v>
      </c>
      <c r="L232" s="197">
        <v>4</v>
      </c>
      <c r="M232" s="197">
        <v>21</v>
      </c>
    </row>
    <row r="233" spans="1:13" x14ac:dyDescent="0.25">
      <c r="A233" s="152">
        <v>42248</v>
      </c>
      <c r="B233" s="13">
        <v>2015</v>
      </c>
      <c r="C233" s="14" t="s">
        <v>285</v>
      </c>
      <c r="D233" s="11" t="s">
        <v>285</v>
      </c>
      <c r="E233" s="11" t="s">
        <v>50</v>
      </c>
      <c r="F233" s="19">
        <v>628019.54</v>
      </c>
      <c r="G233" s="160">
        <v>7</v>
      </c>
      <c r="H233" s="160">
        <v>93</v>
      </c>
      <c r="I233" s="197">
        <v>0</v>
      </c>
      <c r="J233" s="197">
        <v>0</v>
      </c>
      <c r="K233" s="197">
        <v>0</v>
      </c>
      <c r="L233" s="197">
        <v>3</v>
      </c>
      <c r="M233" s="197">
        <v>4</v>
      </c>
    </row>
    <row r="234" spans="1:13" x14ac:dyDescent="0.25">
      <c r="A234" s="152">
        <v>42248</v>
      </c>
      <c r="B234" s="13">
        <v>2015</v>
      </c>
      <c r="C234" s="14" t="s">
        <v>286</v>
      </c>
      <c r="D234" s="11" t="s">
        <v>286</v>
      </c>
      <c r="E234" s="11" t="s">
        <v>22</v>
      </c>
      <c r="F234" s="19">
        <v>864481.08</v>
      </c>
      <c r="G234" s="160">
        <v>10</v>
      </c>
      <c r="H234" s="160">
        <v>81</v>
      </c>
      <c r="I234" s="197">
        <v>8</v>
      </c>
      <c r="J234" s="197">
        <v>2</v>
      </c>
      <c r="K234" s="197">
        <v>0</v>
      </c>
      <c r="L234" s="197">
        <v>0</v>
      </c>
      <c r="M234" s="197">
        <v>0</v>
      </c>
    </row>
    <row r="235" spans="1:13" x14ac:dyDescent="0.25">
      <c r="A235" s="152">
        <v>42248</v>
      </c>
      <c r="B235" s="13">
        <v>2015</v>
      </c>
      <c r="C235" s="14" t="s">
        <v>287</v>
      </c>
      <c r="D235" s="11" t="s">
        <v>287</v>
      </c>
      <c r="E235" s="11" t="s">
        <v>65</v>
      </c>
      <c r="F235" s="19">
        <v>564847.04999999795</v>
      </c>
      <c r="G235" s="160">
        <v>20</v>
      </c>
      <c r="H235" s="160">
        <v>106</v>
      </c>
      <c r="I235" s="197">
        <v>1</v>
      </c>
      <c r="J235" s="197">
        <v>8</v>
      </c>
      <c r="K235" s="197">
        <v>4</v>
      </c>
      <c r="L235" s="197">
        <v>6</v>
      </c>
      <c r="M235" s="197">
        <v>1</v>
      </c>
    </row>
    <row r="236" spans="1:13" x14ac:dyDescent="0.25">
      <c r="A236" s="152">
        <v>42248</v>
      </c>
      <c r="B236" s="13">
        <v>2015</v>
      </c>
      <c r="C236" s="14" t="s">
        <v>288</v>
      </c>
      <c r="D236" s="11" t="s">
        <v>288</v>
      </c>
      <c r="E236" s="11" t="s">
        <v>27</v>
      </c>
      <c r="F236" s="19">
        <v>1140084.7400000002</v>
      </c>
      <c r="G236" s="160">
        <v>10</v>
      </c>
      <c r="H236" s="160">
        <v>119</v>
      </c>
      <c r="I236" s="197">
        <v>0</v>
      </c>
      <c r="J236" s="197">
        <v>0</v>
      </c>
      <c r="K236" s="197">
        <v>0</v>
      </c>
      <c r="L236" s="197">
        <v>4</v>
      </c>
      <c r="M236" s="197">
        <v>6</v>
      </c>
    </row>
    <row r="237" spans="1:13" x14ac:dyDescent="0.25">
      <c r="A237" s="152">
        <v>42248</v>
      </c>
      <c r="B237" s="13">
        <v>2015</v>
      </c>
      <c r="C237" s="14" t="s">
        <v>289</v>
      </c>
      <c r="D237" s="11" t="s">
        <v>289</v>
      </c>
      <c r="E237" s="11" t="s">
        <v>18</v>
      </c>
      <c r="F237" s="19">
        <v>1836773.8099999912</v>
      </c>
      <c r="G237" s="160">
        <v>12</v>
      </c>
      <c r="H237" s="160">
        <v>178</v>
      </c>
      <c r="I237" s="197">
        <v>0</v>
      </c>
      <c r="J237" s="197">
        <v>0</v>
      </c>
      <c r="K237" s="197">
        <v>0</v>
      </c>
      <c r="L237" s="197">
        <v>1</v>
      </c>
      <c r="M237" s="197">
        <v>11</v>
      </c>
    </row>
    <row r="238" spans="1:13" x14ac:dyDescent="0.25">
      <c r="A238" s="152">
        <v>42248</v>
      </c>
      <c r="B238" s="13">
        <v>2015</v>
      </c>
      <c r="C238" s="14" t="s">
        <v>290</v>
      </c>
      <c r="D238" s="11" t="s">
        <v>290</v>
      </c>
      <c r="E238" s="11" t="s">
        <v>20</v>
      </c>
      <c r="F238" s="19">
        <v>412429.86999999965</v>
      </c>
      <c r="G238" s="160">
        <v>6</v>
      </c>
      <c r="H238" s="160">
        <v>65</v>
      </c>
      <c r="I238" s="197">
        <v>0</v>
      </c>
      <c r="J238" s="197">
        <v>0</v>
      </c>
      <c r="K238" s="197">
        <v>4</v>
      </c>
      <c r="L238" s="197">
        <v>0</v>
      </c>
      <c r="M238" s="197">
        <v>2</v>
      </c>
    </row>
    <row r="239" spans="1:13" x14ac:dyDescent="0.25">
      <c r="A239" s="152">
        <v>42248</v>
      </c>
      <c r="B239" s="13">
        <v>2015</v>
      </c>
      <c r="C239" s="14" t="s">
        <v>291</v>
      </c>
      <c r="D239" s="11" t="s">
        <v>291</v>
      </c>
      <c r="E239" s="11" t="s">
        <v>27</v>
      </c>
      <c r="F239" s="19">
        <v>337862.48</v>
      </c>
      <c r="G239" s="160">
        <v>4</v>
      </c>
      <c r="H239" s="160">
        <v>43</v>
      </c>
      <c r="I239" s="197">
        <v>0</v>
      </c>
      <c r="J239" s="197">
        <v>0</v>
      </c>
      <c r="K239" s="197">
        <v>0</v>
      </c>
      <c r="L239" s="197">
        <v>4</v>
      </c>
      <c r="M239" s="197">
        <v>0</v>
      </c>
    </row>
    <row r="240" spans="1:13" x14ac:dyDescent="0.25">
      <c r="A240" s="152">
        <v>42248</v>
      </c>
      <c r="B240" s="13">
        <v>2015</v>
      </c>
      <c r="C240" s="14" t="s">
        <v>292</v>
      </c>
      <c r="D240" s="11" t="s">
        <v>292</v>
      </c>
      <c r="E240" s="11" t="s">
        <v>50</v>
      </c>
      <c r="F240" s="19">
        <v>790770.76000000071</v>
      </c>
      <c r="G240" s="160">
        <v>10</v>
      </c>
      <c r="H240" s="160">
        <v>106</v>
      </c>
      <c r="I240" s="197">
        <v>0</v>
      </c>
      <c r="J240" s="197">
        <v>0</v>
      </c>
      <c r="K240" s="197">
        <v>1</v>
      </c>
      <c r="L240" s="197">
        <v>2</v>
      </c>
      <c r="M240" s="197">
        <v>7</v>
      </c>
    </row>
    <row r="241" spans="1:13" x14ac:dyDescent="0.25">
      <c r="A241" s="152">
        <v>42248</v>
      </c>
      <c r="B241" s="13">
        <v>2015</v>
      </c>
      <c r="C241" s="14" t="s">
        <v>293</v>
      </c>
      <c r="D241" s="11" t="s">
        <v>293</v>
      </c>
      <c r="E241" s="11" t="s">
        <v>73</v>
      </c>
      <c r="F241" s="19">
        <v>1695981.020000007</v>
      </c>
      <c r="G241" s="160">
        <v>15</v>
      </c>
      <c r="H241" s="160">
        <v>175</v>
      </c>
      <c r="I241" s="197">
        <v>2</v>
      </c>
      <c r="J241" s="197">
        <v>1</v>
      </c>
      <c r="K241" s="197">
        <v>4</v>
      </c>
      <c r="L241" s="197">
        <v>7</v>
      </c>
      <c r="M241" s="197">
        <v>1</v>
      </c>
    </row>
    <row r="242" spans="1:13" x14ac:dyDescent="0.25">
      <c r="A242" s="152">
        <v>42248</v>
      </c>
      <c r="B242" s="13">
        <v>2015</v>
      </c>
      <c r="C242" s="14" t="s">
        <v>294</v>
      </c>
      <c r="D242" s="11" t="s">
        <v>294</v>
      </c>
      <c r="E242" s="11" t="s">
        <v>18</v>
      </c>
      <c r="F242" s="19">
        <v>2060501.2800000012</v>
      </c>
      <c r="G242" s="160">
        <v>16</v>
      </c>
      <c r="H242" s="160">
        <v>199</v>
      </c>
      <c r="I242" s="197">
        <v>0</v>
      </c>
      <c r="J242" s="197">
        <v>0</v>
      </c>
      <c r="K242" s="197">
        <v>0</v>
      </c>
      <c r="L242" s="197">
        <v>1</v>
      </c>
      <c r="M242" s="197">
        <v>15</v>
      </c>
    </row>
    <row r="243" spans="1:13" x14ac:dyDescent="0.25">
      <c r="A243" s="152">
        <v>42248</v>
      </c>
      <c r="B243" s="13">
        <v>2015</v>
      </c>
      <c r="C243" s="14" t="s">
        <v>295</v>
      </c>
      <c r="D243" s="11" t="s">
        <v>295</v>
      </c>
      <c r="E243" s="11" t="s">
        <v>35</v>
      </c>
      <c r="F243" s="19">
        <v>7630057.2799999416</v>
      </c>
      <c r="G243" s="160">
        <v>37</v>
      </c>
      <c r="H243" s="160">
        <v>529</v>
      </c>
      <c r="I243" s="197">
        <v>1</v>
      </c>
      <c r="J243" s="197">
        <v>2</v>
      </c>
      <c r="K243" s="197">
        <v>9</v>
      </c>
      <c r="L243" s="197">
        <v>17</v>
      </c>
      <c r="M243" s="197">
        <v>8</v>
      </c>
    </row>
    <row r="244" spans="1:13" x14ac:dyDescent="0.25">
      <c r="A244" s="152">
        <v>42248</v>
      </c>
      <c r="B244" s="13">
        <v>2015</v>
      </c>
      <c r="C244" s="14" t="s">
        <v>296</v>
      </c>
      <c r="D244" s="11" t="s">
        <v>296</v>
      </c>
      <c r="E244" s="11" t="s">
        <v>18</v>
      </c>
      <c r="F244" s="19">
        <v>2166962.820000004</v>
      </c>
      <c r="G244" s="160">
        <v>22</v>
      </c>
      <c r="H244" s="160">
        <v>261</v>
      </c>
      <c r="I244" s="197">
        <v>1</v>
      </c>
      <c r="J244" s="197">
        <v>0</v>
      </c>
      <c r="K244" s="197">
        <v>3</v>
      </c>
      <c r="L244" s="197">
        <v>10</v>
      </c>
      <c r="M244" s="197">
        <v>8</v>
      </c>
    </row>
    <row r="245" spans="1:13" x14ac:dyDescent="0.25">
      <c r="A245" s="152">
        <v>42248</v>
      </c>
      <c r="B245" s="13">
        <v>2015</v>
      </c>
      <c r="C245" s="14" t="s">
        <v>297</v>
      </c>
      <c r="D245" s="11" t="s">
        <v>297</v>
      </c>
      <c r="E245" s="11" t="s">
        <v>22</v>
      </c>
      <c r="F245" s="19">
        <v>2518328.2600000054</v>
      </c>
      <c r="G245" s="160">
        <v>22</v>
      </c>
      <c r="H245" s="160">
        <v>239</v>
      </c>
      <c r="I245" s="197">
        <v>0</v>
      </c>
      <c r="J245" s="197">
        <v>2</v>
      </c>
      <c r="K245" s="197">
        <v>7</v>
      </c>
      <c r="L245" s="197">
        <v>13</v>
      </c>
      <c r="M245" s="197">
        <v>0</v>
      </c>
    </row>
    <row r="246" spans="1:13" x14ac:dyDescent="0.25">
      <c r="A246" s="152">
        <v>42248</v>
      </c>
      <c r="B246" s="13">
        <v>2015</v>
      </c>
      <c r="C246" s="14" t="s">
        <v>298</v>
      </c>
      <c r="D246" s="11" t="s">
        <v>298</v>
      </c>
      <c r="E246" s="11" t="s">
        <v>20</v>
      </c>
      <c r="F246" s="19">
        <v>2357144.840000011</v>
      </c>
      <c r="G246" s="160">
        <v>10</v>
      </c>
      <c r="H246" s="160">
        <v>148</v>
      </c>
      <c r="I246" s="197">
        <v>0</v>
      </c>
      <c r="J246" s="197">
        <v>1</v>
      </c>
      <c r="K246" s="197">
        <v>0</v>
      </c>
      <c r="L246" s="197">
        <v>3</v>
      </c>
      <c r="M246" s="197">
        <v>6</v>
      </c>
    </row>
    <row r="247" spans="1:13" x14ac:dyDescent="0.25">
      <c r="A247" s="152">
        <v>42248</v>
      </c>
      <c r="B247" s="13">
        <v>2015</v>
      </c>
      <c r="C247" s="14" t="s">
        <v>299</v>
      </c>
      <c r="D247" s="11" t="s">
        <v>299</v>
      </c>
      <c r="E247" s="11" t="s">
        <v>18</v>
      </c>
      <c r="F247" s="19">
        <v>2165877.9499999993</v>
      </c>
      <c r="G247" s="160">
        <v>20</v>
      </c>
      <c r="H247" s="160">
        <v>239</v>
      </c>
      <c r="I247" s="197">
        <v>1</v>
      </c>
      <c r="J247" s="197">
        <v>2</v>
      </c>
      <c r="K247" s="197">
        <v>3</v>
      </c>
      <c r="L247" s="197">
        <v>4</v>
      </c>
      <c r="M247" s="197">
        <v>10</v>
      </c>
    </row>
    <row r="248" spans="1:13" x14ac:dyDescent="0.25">
      <c r="A248" s="152">
        <v>42248</v>
      </c>
      <c r="B248" s="13">
        <v>2015</v>
      </c>
      <c r="C248" s="14" t="s">
        <v>300</v>
      </c>
      <c r="D248" s="11" t="s">
        <v>300</v>
      </c>
      <c r="E248" s="11" t="s">
        <v>22</v>
      </c>
      <c r="F248" s="19">
        <v>1995822.8500000015</v>
      </c>
      <c r="G248" s="160">
        <v>13</v>
      </c>
      <c r="H248" s="160">
        <v>156</v>
      </c>
      <c r="I248" s="197">
        <v>1</v>
      </c>
      <c r="J248" s="197">
        <v>1</v>
      </c>
      <c r="K248" s="197">
        <v>5</v>
      </c>
      <c r="L248" s="197">
        <v>6</v>
      </c>
      <c r="M248" s="197">
        <v>0</v>
      </c>
    </row>
    <row r="249" spans="1:13" x14ac:dyDescent="0.25">
      <c r="A249" s="152">
        <v>42248</v>
      </c>
      <c r="B249" s="13">
        <v>2015</v>
      </c>
      <c r="C249" s="14" t="s">
        <v>301</v>
      </c>
      <c r="D249" s="11" t="s">
        <v>301</v>
      </c>
      <c r="E249" s="11" t="s">
        <v>22</v>
      </c>
      <c r="F249" s="19">
        <v>250743.91999999993</v>
      </c>
      <c r="G249" s="160">
        <v>6</v>
      </c>
      <c r="H249" s="160">
        <v>29</v>
      </c>
      <c r="I249" s="197">
        <v>0</v>
      </c>
      <c r="J249" s="197">
        <v>0</v>
      </c>
      <c r="K249" s="197">
        <v>0</v>
      </c>
      <c r="L249" s="197">
        <v>0</v>
      </c>
      <c r="M249" s="197">
        <v>6</v>
      </c>
    </row>
    <row r="250" spans="1:13" x14ac:dyDescent="0.25">
      <c r="A250" s="152">
        <v>42248</v>
      </c>
      <c r="B250" s="13">
        <v>2015</v>
      </c>
      <c r="C250" s="14" t="s">
        <v>302</v>
      </c>
      <c r="D250" s="11" t="s">
        <v>302</v>
      </c>
      <c r="E250" s="11" t="s">
        <v>18</v>
      </c>
      <c r="F250" s="19">
        <v>1914450.1299999952</v>
      </c>
      <c r="G250" s="160">
        <v>15</v>
      </c>
      <c r="H250" s="160">
        <v>226</v>
      </c>
      <c r="I250" s="197">
        <v>0</v>
      </c>
      <c r="J250" s="197">
        <v>1</v>
      </c>
      <c r="K250" s="197">
        <v>2</v>
      </c>
      <c r="L250" s="197">
        <v>12</v>
      </c>
      <c r="M250" s="197">
        <v>0</v>
      </c>
    </row>
    <row r="251" spans="1:13" x14ac:dyDescent="0.25">
      <c r="A251" s="152">
        <v>42248</v>
      </c>
      <c r="B251" s="13">
        <v>2015</v>
      </c>
      <c r="C251" s="14" t="s">
        <v>303</v>
      </c>
      <c r="D251" s="11" t="s">
        <v>303</v>
      </c>
      <c r="E251" s="11" t="s">
        <v>75</v>
      </c>
      <c r="F251" s="19">
        <v>650237.08000000101</v>
      </c>
      <c r="G251" s="160">
        <v>4</v>
      </c>
      <c r="H251" s="160">
        <v>58</v>
      </c>
      <c r="I251" s="197">
        <v>0</v>
      </c>
      <c r="J251" s="197">
        <v>1</v>
      </c>
      <c r="K251" s="197">
        <v>0</v>
      </c>
      <c r="L251" s="197">
        <v>1</v>
      </c>
      <c r="M251" s="197">
        <v>2</v>
      </c>
    </row>
    <row r="252" spans="1:13" x14ac:dyDescent="0.25">
      <c r="A252" s="152">
        <v>42248</v>
      </c>
      <c r="B252" s="13">
        <v>2015</v>
      </c>
      <c r="C252" s="14" t="s">
        <v>304</v>
      </c>
      <c r="D252" s="11" t="s">
        <v>304</v>
      </c>
      <c r="E252" s="11" t="s">
        <v>22</v>
      </c>
      <c r="F252" s="19">
        <v>874405.94999999925</v>
      </c>
      <c r="G252" s="160">
        <v>12</v>
      </c>
      <c r="H252" s="160">
        <v>117</v>
      </c>
      <c r="I252" s="197">
        <v>1</v>
      </c>
      <c r="J252" s="197">
        <v>2</v>
      </c>
      <c r="K252" s="197">
        <v>1</v>
      </c>
      <c r="L252" s="197">
        <v>8</v>
      </c>
      <c r="M252" s="197">
        <v>0</v>
      </c>
    </row>
    <row r="253" spans="1:13" x14ac:dyDescent="0.25">
      <c r="A253" s="152">
        <v>42248</v>
      </c>
      <c r="B253" s="13">
        <v>2015</v>
      </c>
      <c r="C253" s="14" t="s">
        <v>305</v>
      </c>
      <c r="D253" s="11" t="s">
        <v>305</v>
      </c>
      <c r="E253" s="11" t="s">
        <v>18</v>
      </c>
      <c r="F253" s="19">
        <v>535621.41999999899</v>
      </c>
      <c r="G253" s="160">
        <v>5</v>
      </c>
      <c r="H253" s="160">
        <v>63</v>
      </c>
      <c r="I253" s="197">
        <v>0</v>
      </c>
      <c r="J253" s="197">
        <v>0</v>
      </c>
      <c r="K253" s="197">
        <v>0</v>
      </c>
      <c r="L253" s="197">
        <v>1</v>
      </c>
      <c r="M253" s="197">
        <v>4</v>
      </c>
    </row>
    <row r="254" spans="1:13" x14ac:dyDescent="0.25">
      <c r="A254" s="152">
        <v>42248</v>
      </c>
      <c r="B254" s="13">
        <v>2015</v>
      </c>
      <c r="C254" s="14" t="s">
        <v>306</v>
      </c>
      <c r="D254" s="11" t="s">
        <v>306</v>
      </c>
      <c r="E254" s="11" t="s">
        <v>50</v>
      </c>
      <c r="F254" s="19">
        <v>2448937.34</v>
      </c>
      <c r="G254" s="160">
        <v>16</v>
      </c>
      <c r="H254" s="160">
        <v>235</v>
      </c>
      <c r="I254" s="197">
        <v>0</v>
      </c>
      <c r="J254" s="197">
        <v>0</v>
      </c>
      <c r="K254" s="197">
        <v>1</v>
      </c>
      <c r="L254" s="197">
        <v>0</v>
      </c>
      <c r="M254" s="197">
        <v>15</v>
      </c>
    </row>
    <row r="255" spans="1:13" x14ac:dyDescent="0.25">
      <c r="A255" s="152">
        <v>42248</v>
      </c>
      <c r="B255" s="13">
        <v>2015</v>
      </c>
      <c r="C255" s="14" t="s">
        <v>307</v>
      </c>
      <c r="D255" s="11" t="s">
        <v>307</v>
      </c>
      <c r="E255" s="11" t="s">
        <v>20</v>
      </c>
      <c r="F255" s="19">
        <v>9848204.0699999481</v>
      </c>
      <c r="G255" s="160">
        <v>41</v>
      </c>
      <c r="H255" s="160">
        <v>640</v>
      </c>
      <c r="I255" s="197">
        <v>3</v>
      </c>
      <c r="J255" s="197">
        <v>4</v>
      </c>
      <c r="K255" s="197">
        <v>12</v>
      </c>
      <c r="L255" s="197">
        <v>22</v>
      </c>
      <c r="M255" s="197">
        <v>0</v>
      </c>
    </row>
    <row r="256" spans="1:13" x14ac:dyDescent="0.25">
      <c r="A256" s="152">
        <v>42248</v>
      </c>
      <c r="B256" s="13">
        <v>2015</v>
      </c>
      <c r="C256" s="14" t="s">
        <v>308</v>
      </c>
      <c r="D256" s="11" t="s">
        <v>308</v>
      </c>
      <c r="E256" s="11" t="s">
        <v>35</v>
      </c>
      <c r="F256" s="19">
        <v>1358173.1900000032</v>
      </c>
      <c r="G256" s="160">
        <v>15</v>
      </c>
      <c r="H256" s="160">
        <v>184</v>
      </c>
      <c r="I256" s="197">
        <v>0</v>
      </c>
      <c r="J256" s="197">
        <v>1</v>
      </c>
      <c r="K256" s="197">
        <v>6</v>
      </c>
      <c r="L256" s="197">
        <v>3</v>
      </c>
      <c r="M256" s="197">
        <v>5</v>
      </c>
    </row>
    <row r="257" spans="1:13" x14ac:dyDescent="0.25">
      <c r="A257" s="152">
        <v>42248</v>
      </c>
      <c r="B257" s="13">
        <v>2015</v>
      </c>
      <c r="C257" s="14" t="s">
        <v>309</v>
      </c>
      <c r="D257" s="11" t="s">
        <v>309</v>
      </c>
      <c r="E257" s="11" t="s">
        <v>15</v>
      </c>
      <c r="F257" s="19">
        <v>397535.12000000011</v>
      </c>
      <c r="G257" s="160">
        <v>7</v>
      </c>
      <c r="H257" s="160">
        <v>60</v>
      </c>
      <c r="I257" s="197">
        <v>0</v>
      </c>
      <c r="J257" s="197">
        <v>1</v>
      </c>
      <c r="K257" s="197">
        <v>0</v>
      </c>
      <c r="L257" s="197">
        <v>6</v>
      </c>
      <c r="M257" s="197">
        <v>0</v>
      </c>
    </row>
    <row r="258" spans="1:13" x14ac:dyDescent="0.25">
      <c r="A258" s="152">
        <v>42248</v>
      </c>
      <c r="B258" s="13">
        <v>2015</v>
      </c>
      <c r="C258" s="14" t="s">
        <v>310</v>
      </c>
      <c r="D258" s="11" t="s">
        <v>310</v>
      </c>
      <c r="E258" s="11" t="s">
        <v>35</v>
      </c>
      <c r="F258" s="19">
        <v>2160272.4999999925</v>
      </c>
      <c r="G258" s="160">
        <v>13</v>
      </c>
      <c r="H258" s="160">
        <v>181</v>
      </c>
      <c r="I258" s="197">
        <v>0</v>
      </c>
      <c r="J258" s="197">
        <v>1</v>
      </c>
      <c r="K258" s="197">
        <v>0</v>
      </c>
      <c r="L258" s="197">
        <v>0</v>
      </c>
      <c r="M258" s="197">
        <v>12</v>
      </c>
    </row>
    <row r="259" spans="1:13" x14ac:dyDescent="0.25">
      <c r="A259" s="152">
        <v>42248</v>
      </c>
      <c r="B259" s="13">
        <v>2015</v>
      </c>
      <c r="C259" s="14" t="s">
        <v>311</v>
      </c>
      <c r="D259" s="11" t="s">
        <v>311</v>
      </c>
      <c r="E259" s="11" t="s">
        <v>48</v>
      </c>
      <c r="F259" s="19">
        <v>3854212.8799999952</v>
      </c>
      <c r="G259" s="160">
        <v>22</v>
      </c>
      <c r="H259" s="160">
        <v>304</v>
      </c>
      <c r="I259" s="197">
        <v>0</v>
      </c>
      <c r="J259" s="197">
        <v>1</v>
      </c>
      <c r="K259" s="197">
        <v>2</v>
      </c>
      <c r="L259" s="197">
        <v>7</v>
      </c>
      <c r="M259" s="197">
        <v>12</v>
      </c>
    </row>
    <row r="260" spans="1:13" x14ac:dyDescent="0.25">
      <c r="A260" s="152">
        <v>42339</v>
      </c>
      <c r="B260" s="13">
        <v>2015</v>
      </c>
      <c r="C260" s="14" t="s">
        <v>141</v>
      </c>
      <c r="D260" s="11" t="s">
        <v>246</v>
      </c>
      <c r="E260" s="11" t="s">
        <v>31</v>
      </c>
      <c r="F260" s="19">
        <v>1504737.8000000007</v>
      </c>
      <c r="G260" s="160">
        <v>11</v>
      </c>
      <c r="H260" s="160">
        <v>139</v>
      </c>
      <c r="I260" s="197">
        <v>0</v>
      </c>
      <c r="J260" s="197">
        <v>4</v>
      </c>
      <c r="K260" s="197">
        <v>3</v>
      </c>
      <c r="L260" s="197">
        <v>1</v>
      </c>
      <c r="M260" s="197">
        <v>3</v>
      </c>
    </row>
    <row r="261" spans="1:13" x14ac:dyDescent="0.25">
      <c r="A261" s="152">
        <v>42339</v>
      </c>
      <c r="B261" s="13">
        <v>2015</v>
      </c>
      <c r="C261" s="14" t="s">
        <v>40</v>
      </c>
      <c r="D261" s="11" t="s">
        <v>246</v>
      </c>
      <c r="E261" s="11" t="s">
        <v>31</v>
      </c>
      <c r="F261" s="19">
        <v>1522576.4399999995</v>
      </c>
      <c r="G261" s="160">
        <v>8</v>
      </c>
      <c r="H261" s="160">
        <v>102</v>
      </c>
      <c r="I261" s="197">
        <v>1</v>
      </c>
      <c r="J261" s="197">
        <v>0</v>
      </c>
      <c r="K261" s="197">
        <v>1</v>
      </c>
      <c r="L261" s="197">
        <v>6</v>
      </c>
      <c r="M261" s="197">
        <v>0</v>
      </c>
    </row>
    <row r="262" spans="1:13" x14ac:dyDescent="0.25">
      <c r="A262" s="152">
        <v>42339</v>
      </c>
      <c r="B262" s="13">
        <v>2015</v>
      </c>
      <c r="C262" s="14" t="s">
        <v>253</v>
      </c>
      <c r="D262" s="11" t="s">
        <v>169</v>
      </c>
      <c r="E262" s="11" t="s">
        <v>22</v>
      </c>
      <c r="F262" s="19">
        <v>20008072.100000143</v>
      </c>
      <c r="G262" s="160">
        <v>89</v>
      </c>
      <c r="H262" s="160">
        <v>1353</v>
      </c>
      <c r="I262" s="197">
        <v>8</v>
      </c>
      <c r="J262" s="197">
        <v>16</v>
      </c>
      <c r="K262" s="197">
        <v>20</v>
      </c>
      <c r="L262" s="197">
        <v>39</v>
      </c>
      <c r="M262" s="197">
        <v>6</v>
      </c>
    </row>
    <row r="263" spans="1:13" x14ac:dyDescent="0.25">
      <c r="A263" s="152">
        <v>42339</v>
      </c>
      <c r="B263" s="13">
        <v>2015</v>
      </c>
      <c r="C263" s="14" t="s">
        <v>140</v>
      </c>
      <c r="D263" s="11" t="s">
        <v>246</v>
      </c>
      <c r="E263" s="11" t="s">
        <v>31</v>
      </c>
      <c r="F263" s="19">
        <v>3644879.4700000063</v>
      </c>
      <c r="G263" s="160">
        <v>14</v>
      </c>
      <c r="H263" s="160">
        <v>229</v>
      </c>
      <c r="I263" s="197">
        <v>0</v>
      </c>
      <c r="J263" s="197">
        <v>1</v>
      </c>
      <c r="K263" s="197">
        <v>2</v>
      </c>
      <c r="L263" s="197">
        <v>2</v>
      </c>
      <c r="M263" s="197">
        <v>9</v>
      </c>
    </row>
    <row r="264" spans="1:13" x14ac:dyDescent="0.25">
      <c r="A264" s="152">
        <v>42339</v>
      </c>
      <c r="B264" s="13">
        <v>2015</v>
      </c>
      <c r="C264" s="14" t="s">
        <v>245</v>
      </c>
      <c r="D264" s="11" t="s">
        <v>245</v>
      </c>
      <c r="E264" s="11" t="s">
        <v>22</v>
      </c>
      <c r="F264" s="19">
        <v>1502429.6999999955</v>
      </c>
      <c r="G264" s="160">
        <v>12</v>
      </c>
      <c r="H264" s="160">
        <v>135</v>
      </c>
      <c r="I264" s="197">
        <v>3</v>
      </c>
      <c r="J264" s="197">
        <v>2</v>
      </c>
      <c r="K264" s="197">
        <v>3</v>
      </c>
      <c r="L264" s="197">
        <v>4</v>
      </c>
      <c r="M264" s="197">
        <v>0</v>
      </c>
    </row>
    <row r="265" spans="1:13" x14ac:dyDescent="0.25">
      <c r="A265" s="152">
        <v>42339</v>
      </c>
      <c r="B265" s="13">
        <v>2015</v>
      </c>
      <c r="C265" s="14" t="s">
        <v>129</v>
      </c>
      <c r="D265" s="11" t="s">
        <v>246</v>
      </c>
      <c r="E265" s="11" t="s">
        <v>31</v>
      </c>
      <c r="F265" s="19">
        <v>3694362.0900000036</v>
      </c>
      <c r="G265" s="160">
        <v>13</v>
      </c>
      <c r="H265" s="160">
        <v>174</v>
      </c>
      <c r="I265" s="197">
        <v>3</v>
      </c>
      <c r="J265" s="197">
        <v>8</v>
      </c>
      <c r="K265" s="197">
        <v>1</v>
      </c>
      <c r="L265" s="197">
        <v>0</v>
      </c>
      <c r="M265" s="197">
        <v>1</v>
      </c>
    </row>
    <row r="266" spans="1:13" x14ac:dyDescent="0.25">
      <c r="A266" s="152">
        <v>42339</v>
      </c>
      <c r="B266" s="13">
        <v>2015</v>
      </c>
      <c r="C266" s="14" t="s">
        <v>130</v>
      </c>
      <c r="D266" s="11" t="s">
        <v>246</v>
      </c>
      <c r="E266" s="11" t="s">
        <v>31</v>
      </c>
      <c r="F266" s="19">
        <v>1262475.2299999986</v>
      </c>
      <c r="G266" s="160">
        <v>7</v>
      </c>
      <c r="H266" s="160">
        <v>117</v>
      </c>
      <c r="I266" s="197">
        <v>2</v>
      </c>
      <c r="J266" s="197">
        <v>5</v>
      </c>
      <c r="K266" s="197">
        <v>0</v>
      </c>
      <c r="L266" s="197">
        <v>0</v>
      </c>
      <c r="M266" s="197">
        <v>0</v>
      </c>
    </row>
    <row r="267" spans="1:13" x14ac:dyDescent="0.25">
      <c r="A267" s="152">
        <v>42339</v>
      </c>
      <c r="B267" s="13">
        <v>2015</v>
      </c>
      <c r="C267" s="14" t="s">
        <v>131</v>
      </c>
      <c r="D267" s="11" t="s">
        <v>246</v>
      </c>
      <c r="E267" s="11" t="s">
        <v>31</v>
      </c>
      <c r="F267" s="19">
        <v>2594787.2200000137</v>
      </c>
      <c r="G267" s="160">
        <v>15</v>
      </c>
      <c r="H267" s="160">
        <v>200</v>
      </c>
      <c r="I267" s="197">
        <v>1</v>
      </c>
      <c r="J267" s="197">
        <v>3</v>
      </c>
      <c r="K267" s="197">
        <v>3</v>
      </c>
      <c r="L267" s="197">
        <v>3</v>
      </c>
      <c r="M267" s="197">
        <v>5</v>
      </c>
    </row>
    <row r="268" spans="1:13" x14ac:dyDescent="0.25">
      <c r="A268" s="152">
        <v>42339</v>
      </c>
      <c r="B268" s="13">
        <v>2015</v>
      </c>
      <c r="C268" s="14" t="s">
        <v>132</v>
      </c>
      <c r="D268" s="11" t="s">
        <v>246</v>
      </c>
      <c r="E268" s="11" t="s">
        <v>31</v>
      </c>
      <c r="F268" s="19">
        <v>5295408.2599999979</v>
      </c>
      <c r="G268" s="160">
        <v>16</v>
      </c>
      <c r="H268" s="160">
        <v>251</v>
      </c>
      <c r="I268" s="197">
        <v>2</v>
      </c>
      <c r="J268" s="197">
        <v>0</v>
      </c>
      <c r="K268" s="197">
        <v>6</v>
      </c>
      <c r="L268" s="197">
        <v>2</v>
      </c>
      <c r="M268" s="197">
        <v>6</v>
      </c>
    </row>
    <row r="269" spans="1:13" x14ac:dyDescent="0.25">
      <c r="A269" s="152">
        <v>42339</v>
      </c>
      <c r="B269" s="13">
        <v>2015</v>
      </c>
      <c r="C269" s="14" t="s">
        <v>247</v>
      </c>
      <c r="D269" s="11" t="s">
        <v>246</v>
      </c>
      <c r="E269" s="11" t="s">
        <v>31</v>
      </c>
      <c r="F269" s="19">
        <v>2837920.3899999969</v>
      </c>
      <c r="G269" s="160">
        <v>17</v>
      </c>
      <c r="H269" s="160">
        <v>235</v>
      </c>
      <c r="I269" s="197">
        <v>0</v>
      </c>
      <c r="J269" s="197">
        <v>11</v>
      </c>
      <c r="K269" s="197">
        <v>6</v>
      </c>
      <c r="L269" s="197">
        <v>0</v>
      </c>
      <c r="M269" s="197">
        <v>0</v>
      </c>
    </row>
    <row r="270" spans="1:13" x14ac:dyDescent="0.25">
      <c r="A270" s="152">
        <v>42339</v>
      </c>
      <c r="B270" s="13">
        <v>2015</v>
      </c>
      <c r="C270" s="14" t="s">
        <v>134</v>
      </c>
      <c r="D270" s="11" t="s">
        <v>246</v>
      </c>
      <c r="E270" s="11" t="s">
        <v>31</v>
      </c>
      <c r="F270" s="19">
        <v>6127624.7599999532</v>
      </c>
      <c r="G270" s="160">
        <v>22</v>
      </c>
      <c r="H270" s="160">
        <v>351</v>
      </c>
      <c r="I270" s="197">
        <v>6</v>
      </c>
      <c r="J270" s="197">
        <v>7</v>
      </c>
      <c r="K270" s="197">
        <v>4</v>
      </c>
      <c r="L270" s="197">
        <v>4</v>
      </c>
      <c r="M270" s="197">
        <v>1</v>
      </c>
    </row>
    <row r="271" spans="1:13" x14ac:dyDescent="0.25">
      <c r="A271" s="152">
        <v>42339</v>
      </c>
      <c r="B271" s="13">
        <v>2015</v>
      </c>
      <c r="C271" s="14" t="s">
        <v>135</v>
      </c>
      <c r="D271" s="11" t="s">
        <v>246</v>
      </c>
      <c r="E271" s="11" t="s">
        <v>31</v>
      </c>
      <c r="F271" s="19">
        <v>4549699.4499999806</v>
      </c>
      <c r="G271" s="160">
        <v>17</v>
      </c>
      <c r="H271" s="160">
        <v>247</v>
      </c>
      <c r="I271" s="197">
        <v>3</v>
      </c>
      <c r="J271" s="197">
        <v>3</v>
      </c>
      <c r="K271" s="197">
        <v>10</v>
      </c>
      <c r="L271" s="197">
        <v>1</v>
      </c>
      <c r="M271" s="197">
        <v>0</v>
      </c>
    </row>
    <row r="272" spans="1:13" x14ac:dyDescent="0.25">
      <c r="A272" s="152">
        <v>42339</v>
      </c>
      <c r="B272" s="13">
        <v>2015</v>
      </c>
      <c r="C272" s="14" t="s">
        <v>136</v>
      </c>
      <c r="D272" s="11" t="s">
        <v>246</v>
      </c>
      <c r="E272" s="11" t="s">
        <v>31</v>
      </c>
      <c r="F272" s="19">
        <v>4679431.5499999896</v>
      </c>
      <c r="G272" s="160">
        <v>15</v>
      </c>
      <c r="H272" s="160">
        <v>214</v>
      </c>
      <c r="I272" s="197">
        <v>0</v>
      </c>
      <c r="J272" s="197">
        <v>0</v>
      </c>
      <c r="K272" s="197">
        <v>1</v>
      </c>
      <c r="L272" s="197">
        <v>3</v>
      </c>
      <c r="M272" s="197">
        <v>11</v>
      </c>
    </row>
    <row r="273" spans="1:13" x14ac:dyDescent="0.25">
      <c r="A273" s="152">
        <v>42339</v>
      </c>
      <c r="B273" s="13">
        <v>2015</v>
      </c>
      <c r="C273" s="14" t="s">
        <v>137</v>
      </c>
      <c r="D273" s="11" t="s">
        <v>246</v>
      </c>
      <c r="E273" s="11" t="s">
        <v>31</v>
      </c>
      <c r="F273" s="19">
        <v>4617689.349999994</v>
      </c>
      <c r="G273" s="160">
        <v>16</v>
      </c>
      <c r="H273" s="160">
        <v>229</v>
      </c>
      <c r="I273" s="197">
        <v>0</v>
      </c>
      <c r="J273" s="197">
        <v>0</v>
      </c>
      <c r="K273" s="197">
        <v>1</v>
      </c>
      <c r="L273" s="197">
        <v>6</v>
      </c>
      <c r="M273" s="197">
        <v>9</v>
      </c>
    </row>
    <row r="274" spans="1:13" x14ac:dyDescent="0.25">
      <c r="A274" s="152">
        <v>42339</v>
      </c>
      <c r="B274" s="13">
        <v>2015</v>
      </c>
      <c r="C274" s="14" t="s">
        <v>38</v>
      </c>
      <c r="D274" s="11" t="s">
        <v>246</v>
      </c>
      <c r="E274" s="11" t="s">
        <v>31</v>
      </c>
      <c r="F274" s="19">
        <v>5368135.0800000131</v>
      </c>
      <c r="G274" s="160">
        <v>18</v>
      </c>
      <c r="H274" s="160">
        <v>272</v>
      </c>
      <c r="I274" s="197">
        <v>0</v>
      </c>
      <c r="J274" s="197">
        <v>1</v>
      </c>
      <c r="K274" s="197">
        <v>2</v>
      </c>
      <c r="L274" s="197">
        <v>10</v>
      </c>
      <c r="M274" s="197">
        <v>5</v>
      </c>
    </row>
    <row r="275" spans="1:13" x14ac:dyDescent="0.25">
      <c r="A275" s="152">
        <v>42339</v>
      </c>
      <c r="B275" s="13">
        <v>2015</v>
      </c>
      <c r="C275" s="14" t="s">
        <v>138</v>
      </c>
      <c r="D275" s="11" t="s">
        <v>246</v>
      </c>
      <c r="E275" s="11" t="s">
        <v>31</v>
      </c>
      <c r="F275" s="19">
        <v>1118348.7799999993</v>
      </c>
      <c r="G275" s="160">
        <v>6</v>
      </c>
      <c r="H275" s="160">
        <v>71</v>
      </c>
      <c r="I275" s="197">
        <v>3</v>
      </c>
      <c r="J275" s="197">
        <v>2</v>
      </c>
      <c r="K275" s="197">
        <v>1</v>
      </c>
      <c r="L275" s="197">
        <v>0</v>
      </c>
      <c r="M275" s="197">
        <v>0</v>
      </c>
    </row>
    <row r="276" spans="1:13" x14ac:dyDescent="0.25">
      <c r="A276" s="152">
        <v>42339</v>
      </c>
      <c r="B276" s="13">
        <v>2015</v>
      </c>
      <c r="C276" s="14" t="s">
        <v>139</v>
      </c>
      <c r="D276" s="11" t="s">
        <v>246</v>
      </c>
      <c r="E276" s="11" t="s">
        <v>31</v>
      </c>
      <c r="F276" s="19">
        <v>6587639.9599999711</v>
      </c>
      <c r="G276" s="160">
        <v>19</v>
      </c>
      <c r="H276" s="160">
        <v>274</v>
      </c>
      <c r="I276" s="197">
        <v>0</v>
      </c>
      <c r="J276" s="197">
        <v>0</v>
      </c>
      <c r="K276" s="197">
        <v>1</v>
      </c>
      <c r="L276" s="197">
        <v>6</v>
      </c>
      <c r="M276" s="197">
        <v>12</v>
      </c>
    </row>
    <row r="277" spans="1:13" x14ac:dyDescent="0.25">
      <c r="A277" s="152">
        <v>42339</v>
      </c>
      <c r="B277" s="13">
        <v>2015</v>
      </c>
      <c r="C277" s="14" t="s">
        <v>153</v>
      </c>
      <c r="D277" s="11" t="s">
        <v>246</v>
      </c>
      <c r="E277" s="11" t="s">
        <v>31</v>
      </c>
      <c r="F277" s="19">
        <v>1134678.5799999982</v>
      </c>
      <c r="G277" s="160">
        <v>3</v>
      </c>
      <c r="H277" s="160">
        <v>33</v>
      </c>
      <c r="I277" s="197">
        <v>0</v>
      </c>
      <c r="J277" s="197">
        <v>1</v>
      </c>
      <c r="K277" s="197">
        <v>0</v>
      </c>
      <c r="L277" s="197">
        <v>2</v>
      </c>
      <c r="M277" s="197">
        <v>0</v>
      </c>
    </row>
    <row r="278" spans="1:13" x14ac:dyDescent="0.25">
      <c r="A278" s="152">
        <v>42339</v>
      </c>
      <c r="B278" s="13">
        <v>2015</v>
      </c>
      <c r="C278" s="14" t="s">
        <v>96</v>
      </c>
      <c r="D278" s="11" t="s">
        <v>246</v>
      </c>
      <c r="E278" s="11" t="s">
        <v>31</v>
      </c>
      <c r="F278" s="19">
        <v>2042026.2300000004</v>
      </c>
      <c r="G278" s="160">
        <v>12</v>
      </c>
      <c r="H278" s="160">
        <v>160</v>
      </c>
      <c r="I278" s="197">
        <v>2</v>
      </c>
      <c r="J278" s="197">
        <v>9</v>
      </c>
      <c r="K278" s="197">
        <v>1</v>
      </c>
      <c r="L278" s="197">
        <v>0</v>
      </c>
      <c r="M278" s="197">
        <v>0</v>
      </c>
    </row>
    <row r="279" spans="1:13" x14ac:dyDescent="0.25">
      <c r="A279" s="152">
        <v>42339</v>
      </c>
      <c r="B279" s="13">
        <v>2015</v>
      </c>
      <c r="C279" s="14" t="s">
        <v>56</v>
      </c>
      <c r="D279" s="11" t="s">
        <v>246</v>
      </c>
      <c r="E279" s="11" t="s">
        <v>31</v>
      </c>
      <c r="F279" s="19">
        <v>197099.25</v>
      </c>
      <c r="G279" s="160">
        <v>3</v>
      </c>
      <c r="H279" s="160">
        <v>27</v>
      </c>
      <c r="I279" s="197">
        <v>0</v>
      </c>
      <c r="J279" s="197">
        <v>0</v>
      </c>
      <c r="K279" s="197">
        <v>1</v>
      </c>
      <c r="L279" s="197">
        <v>1</v>
      </c>
      <c r="M279" s="197">
        <v>1</v>
      </c>
    </row>
    <row r="280" spans="1:13" x14ac:dyDescent="0.25">
      <c r="A280" s="152">
        <v>42339</v>
      </c>
      <c r="B280" s="13">
        <v>2015</v>
      </c>
      <c r="C280" s="14" t="s">
        <v>142</v>
      </c>
      <c r="D280" s="11" t="s">
        <v>246</v>
      </c>
      <c r="E280" s="11" t="s">
        <v>31</v>
      </c>
      <c r="F280" s="19">
        <v>4707552.5299999788</v>
      </c>
      <c r="G280" s="160">
        <v>23</v>
      </c>
      <c r="H280" s="160">
        <v>308</v>
      </c>
      <c r="I280" s="197">
        <v>1</v>
      </c>
      <c r="J280" s="197">
        <v>5</v>
      </c>
      <c r="K280" s="197">
        <v>6</v>
      </c>
      <c r="L280" s="197">
        <v>2</v>
      </c>
      <c r="M280" s="197">
        <v>9</v>
      </c>
    </row>
    <row r="281" spans="1:13" x14ac:dyDescent="0.25">
      <c r="A281" s="152">
        <v>42339</v>
      </c>
      <c r="B281" s="13">
        <v>2015</v>
      </c>
      <c r="C281" s="14" t="s">
        <v>143</v>
      </c>
      <c r="D281" s="11" t="s">
        <v>246</v>
      </c>
      <c r="E281" s="11" t="s">
        <v>31</v>
      </c>
      <c r="F281" s="19">
        <v>2870253.7599999979</v>
      </c>
      <c r="G281" s="160">
        <v>13</v>
      </c>
      <c r="H281" s="160">
        <v>163</v>
      </c>
      <c r="I281" s="197">
        <v>1</v>
      </c>
      <c r="J281" s="197">
        <v>1</v>
      </c>
      <c r="K281" s="197">
        <v>1</v>
      </c>
      <c r="L281" s="197">
        <v>5</v>
      </c>
      <c r="M281" s="197">
        <v>5</v>
      </c>
    </row>
    <row r="282" spans="1:13" x14ac:dyDescent="0.25">
      <c r="A282" s="152">
        <v>42339</v>
      </c>
      <c r="B282" s="13">
        <v>2015</v>
      </c>
      <c r="C282" s="14" t="s">
        <v>248</v>
      </c>
      <c r="D282" s="11" t="s">
        <v>248</v>
      </c>
      <c r="E282" s="11" t="s">
        <v>15</v>
      </c>
      <c r="F282" s="19">
        <v>585469.48999999836</v>
      </c>
      <c r="G282" s="160">
        <v>9</v>
      </c>
      <c r="H282" s="160">
        <v>79</v>
      </c>
      <c r="I282" s="197">
        <v>0</v>
      </c>
      <c r="J282" s="197">
        <v>0</v>
      </c>
      <c r="K282" s="197">
        <v>2</v>
      </c>
      <c r="L282" s="197">
        <v>7</v>
      </c>
      <c r="M282" s="197">
        <v>0</v>
      </c>
    </row>
    <row r="283" spans="1:13" x14ac:dyDescent="0.25">
      <c r="A283" s="152">
        <v>42339</v>
      </c>
      <c r="B283" s="13">
        <v>2015</v>
      </c>
      <c r="C283" s="14" t="s">
        <v>249</v>
      </c>
      <c r="D283" s="11" t="s">
        <v>249</v>
      </c>
      <c r="E283" s="11" t="s">
        <v>20</v>
      </c>
      <c r="F283" s="19">
        <v>245823.7799999998</v>
      </c>
      <c r="G283" s="160">
        <v>4</v>
      </c>
      <c r="H283" s="160">
        <v>50</v>
      </c>
      <c r="I283" s="197">
        <v>0</v>
      </c>
      <c r="J283" s="197">
        <v>0</v>
      </c>
      <c r="K283" s="197">
        <v>0</v>
      </c>
      <c r="L283" s="197">
        <v>4</v>
      </c>
      <c r="M283" s="197">
        <v>0</v>
      </c>
    </row>
    <row r="284" spans="1:13" x14ac:dyDescent="0.25">
      <c r="A284" s="152">
        <v>42339</v>
      </c>
      <c r="B284" s="13">
        <v>2015</v>
      </c>
      <c r="C284" s="14" t="s">
        <v>250</v>
      </c>
      <c r="D284" s="11" t="s">
        <v>250</v>
      </c>
      <c r="E284" s="11" t="s">
        <v>75</v>
      </c>
      <c r="F284" s="19">
        <v>467330.66000000015</v>
      </c>
      <c r="G284" s="160">
        <v>6</v>
      </c>
      <c r="H284" s="160">
        <v>58</v>
      </c>
      <c r="I284" s="197">
        <v>0</v>
      </c>
      <c r="J284" s="197">
        <v>0</v>
      </c>
      <c r="K284" s="197">
        <v>0</v>
      </c>
      <c r="L284" s="197">
        <v>6</v>
      </c>
      <c r="M284" s="197">
        <v>0</v>
      </c>
    </row>
    <row r="285" spans="1:13" x14ac:dyDescent="0.25">
      <c r="A285" s="152">
        <v>42339</v>
      </c>
      <c r="B285" s="13">
        <v>2015</v>
      </c>
      <c r="C285" s="14" t="s">
        <v>251</v>
      </c>
      <c r="D285" s="11" t="s">
        <v>251</v>
      </c>
      <c r="E285" s="11" t="s">
        <v>29</v>
      </c>
      <c r="F285" s="19">
        <v>812751.88000000082</v>
      </c>
      <c r="G285" s="160">
        <v>12</v>
      </c>
      <c r="H285" s="160">
        <v>126</v>
      </c>
      <c r="I285" s="197">
        <v>1</v>
      </c>
      <c r="J285" s="197">
        <v>1</v>
      </c>
      <c r="K285" s="197">
        <v>9</v>
      </c>
      <c r="L285" s="197">
        <v>1</v>
      </c>
      <c r="M285" s="197">
        <v>0</v>
      </c>
    </row>
    <row r="286" spans="1:13" x14ac:dyDescent="0.25">
      <c r="A286" s="152">
        <v>42339</v>
      </c>
      <c r="B286" s="13">
        <v>2015</v>
      </c>
      <c r="C286" s="14" t="s">
        <v>252</v>
      </c>
      <c r="D286" s="11" t="s">
        <v>252</v>
      </c>
      <c r="E286" s="11" t="s">
        <v>22</v>
      </c>
      <c r="F286" s="19">
        <v>42948.139999999898</v>
      </c>
      <c r="G286" s="160">
        <v>1</v>
      </c>
      <c r="H286" s="160">
        <v>2</v>
      </c>
      <c r="I286" s="197">
        <v>0</v>
      </c>
      <c r="J286" s="197">
        <v>0</v>
      </c>
      <c r="K286" s="197">
        <v>0</v>
      </c>
      <c r="L286" s="197">
        <v>1</v>
      </c>
      <c r="M286" s="197">
        <v>0</v>
      </c>
    </row>
    <row r="287" spans="1:13" x14ac:dyDescent="0.25">
      <c r="A287" s="152">
        <v>42339</v>
      </c>
      <c r="B287" s="13">
        <v>2015</v>
      </c>
      <c r="C287" s="14" t="s">
        <v>254</v>
      </c>
      <c r="D287" s="11" t="s">
        <v>254</v>
      </c>
      <c r="E287" s="11" t="s">
        <v>29</v>
      </c>
      <c r="F287" s="19">
        <v>471329.51</v>
      </c>
      <c r="G287" s="160">
        <v>11</v>
      </c>
      <c r="H287" s="160">
        <v>73</v>
      </c>
      <c r="I287" s="197">
        <v>1</v>
      </c>
      <c r="J287" s="197">
        <v>0</v>
      </c>
      <c r="K287" s="197">
        <v>6</v>
      </c>
      <c r="L287" s="197">
        <v>4</v>
      </c>
      <c r="M287" s="197">
        <v>0</v>
      </c>
    </row>
    <row r="288" spans="1:13" x14ac:dyDescent="0.25">
      <c r="A288" s="152">
        <v>42339</v>
      </c>
      <c r="B288" s="13">
        <v>2015</v>
      </c>
      <c r="C288" s="14" t="s">
        <v>255</v>
      </c>
      <c r="D288" s="11" t="s">
        <v>255</v>
      </c>
      <c r="E288" s="11" t="s">
        <v>29</v>
      </c>
      <c r="F288" s="19">
        <v>4163539.5600000005</v>
      </c>
      <c r="G288" s="160">
        <v>34</v>
      </c>
      <c r="H288" s="160">
        <v>432</v>
      </c>
      <c r="I288" s="197">
        <v>1</v>
      </c>
      <c r="J288" s="197">
        <v>2</v>
      </c>
      <c r="K288" s="197">
        <v>11</v>
      </c>
      <c r="L288" s="197">
        <v>15</v>
      </c>
      <c r="M288" s="197">
        <v>5</v>
      </c>
    </row>
    <row r="289" spans="1:13" x14ac:dyDescent="0.25">
      <c r="A289" s="152">
        <v>42339</v>
      </c>
      <c r="B289" s="13">
        <v>2015</v>
      </c>
      <c r="C289" s="14" t="s">
        <v>256</v>
      </c>
      <c r="D289" s="11" t="s">
        <v>256</v>
      </c>
      <c r="E289" s="11" t="s">
        <v>48</v>
      </c>
      <c r="F289" s="19">
        <v>3326871.8600000218</v>
      </c>
      <c r="G289" s="160">
        <v>24</v>
      </c>
      <c r="H289" s="160">
        <v>311</v>
      </c>
      <c r="I289" s="197">
        <v>0</v>
      </c>
      <c r="J289" s="197">
        <v>0</v>
      </c>
      <c r="K289" s="197">
        <v>3</v>
      </c>
      <c r="L289" s="197">
        <v>6</v>
      </c>
      <c r="M289" s="197">
        <v>15</v>
      </c>
    </row>
    <row r="290" spans="1:13" x14ac:dyDescent="0.25">
      <c r="A290" s="152">
        <v>42339</v>
      </c>
      <c r="B290" s="13">
        <v>2015</v>
      </c>
      <c r="C290" s="14" t="s">
        <v>257</v>
      </c>
      <c r="D290" s="11" t="s">
        <v>257</v>
      </c>
      <c r="E290" s="11" t="s">
        <v>44</v>
      </c>
      <c r="F290" s="19">
        <v>2373754.8899999969</v>
      </c>
      <c r="G290" s="160">
        <v>14</v>
      </c>
      <c r="H290" s="160">
        <v>209</v>
      </c>
      <c r="I290" s="197">
        <v>0</v>
      </c>
      <c r="J290" s="197">
        <v>0</v>
      </c>
      <c r="K290" s="197">
        <v>0</v>
      </c>
      <c r="L290" s="197">
        <v>0</v>
      </c>
      <c r="M290" s="197">
        <v>14</v>
      </c>
    </row>
    <row r="291" spans="1:13" x14ac:dyDescent="0.25">
      <c r="A291" s="152">
        <v>42339</v>
      </c>
      <c r="B291" s="13">
        <v>2015</v>
      </c>
      <c r="C291" s="14" t="s">
        <v>258</v>
      </c>
      <c r="D291" s="11" t="s">
        <v>258</v>
      </c>
      <c r="E291" s="11" t="s">
        <v>65</v>
      </c>
      <c r="F291" s="19">
        <v>697090.4700000016</v>
      </c>
      <c r="G291" s="160">
        <v>7</v>
      </c>
      <c r="H291" s="160">
        <v>85</v>
      </c>
      <c r="I291" s="197">
        <v>1</v>
      </c>
      <c r="J291" s="197">
        <v>0</v>
      </c>
      <c r="K291" s="197">
        <v>2</v>
      </c>
      <c r="L291" s="197">
        <v>2</v>
      </c>
      <c r="M291" s="197">
        <v>2</v>
      </c>
    </row>
    <row r="292" spans="1:13" x14ac:dyDescent="0.25">
      <c r="A292" s="152">
        <v>42339</v>
      </c>
      <c r="B292" s="13">
        <v>2015</v>
      </c>
      <c r="C292" s="14" t="s">
        <v>259</v>
      </c>
      <c r="D292" s="11" t="s">
        <v>259</v>
      </c>
      <c r="E292" s="11" t="s">
        <v>15</v>
      </c>
      <c r="F292" s="19">
        <v>856918.83999999985</v>
      </c>
      <c r="G292" s="160">
        <v>10</v>
      </c>
      <c r="H292" s="160">
        <v>98</v>
      </c>
      <c r="I292" s="197">
        <v>1</v>
      </c>
      <c r="J292" s="197">
        <v>0</v>
      </c>
      <c r="K292" s="197">
        <v>2</v>
      </c>
      <c r="L292" s="197">
        <v>6</v>
      </c>
      <c r="M292" s="197">
        <v>1</v>
      </c>
    </row>
    <row r="293" spans="1:13" x14ac:dyDescent="0.25">
      <c r="A293" s="152">
        <v>42339</v>
      </c>
      <c r="B293" s="13">
        <v>2015</v>
      </c>
      <c r="C293" s="14" t="s">
        <v>260</v>
      </c>
      <c r="D293" s="11" t="s">
        <v>260</v>
      </c>
      <c r="E293" s="11" t="s">
        <v>18</v>
      </c>
      <c r="F293" s="19">
        <v>5919637.5199999809</v>
      </c>
      <c r="G293" s="160">
        <v>30</v>
      </c>
      <c r="H293" s="160">
        <v>457</v>
      </c>
      <c r="I293" s="197">
        <v>0</v>
      </c>
      <c r="J293" s="197">
        <v>2</v>
      </c>
      <c r="K293" s="197">
        <v>1</v>
      </c>
      <c r="L293" s="197">
        <v>12</v>
      </c>
      <c r="M293" s="197">
        <v>15</v>
      </c>
    </row>
    <row r="294" spans="1:13" x14ac:dyDescent="0.25">
      <c r="A294" s="152">
        <v>42339</v>
      </c>
      <c r="B294" s="13">
        <v>2015</v>
      </c>
      <c r="C294" s="14" t="s">
        <v>261</v>
      </c>
      <c r="D294" s="11" t="s">
        <v>261</v>
      </c>
      <c r="E294" s="11" t="s">
        <v>75</v>
      </c>
      <c r="F294" s="19">
        <v>3963090.0300000086</v>
      </c>
      <c r="G294" s="160">
        <v>20</v>
      </c>
      <c r="H294" s="160">
        <v>305</v>
      </c>
      <c r="I294" s="197">
        <v>1</v>
      </c>
      <c r="J294" s="197">
        <v>3</v>
      </c>
      <c r="K294" s="197">
        <v>0</v>
      </c>
      <c r="L294" s="197">
        <v>4</v>
      </c>
      <c r="M294" s="197">
        <v>12</v>
      </c>
    </row>
    <row r="295" spans="1:13" x14ac:dyDescent="0.25">
      <c r="A295" s="152">
        <v>42339</v>
      </c>
      <c r="B295" s="13">
        <v>2015</v>
      </c>
      <c r="C295" s="14" t="s">
        <v>262</v>
      </c>
      <c r="D295" s="11" t="s">
        <v>262</v>
      </c>
      <c r="E295" s="11" t="s">
        <v>18</v>
      </c>
      <c r="F295" s="19">
        <v>1123033.5499999989</v>
      </c>
      <c r="G295" s="160">
        <v>9</v>
      </c>
      <c r="H295" s="160">
        <v>119</v>
      </c>
      <c r="I295" s="197">
        <v>1</v>
      </c>
      <c r="J295" s="197">
        <v>0</v>
      </c>
      <c r="K295" s="197">
        <v>0</v>
      </c>
      <c r="L295" s="197">
        <v>1</v>
      </c>
      <c r="M295" s="197">
        <v>7</v>
      </c>
    </row>
    <row r="296" spans="1:13" x14ac:dyDescent="0.25">
      <c r="A296" s="152">
        <v>42339</v>
      </c>
      <c r="B296" s="13">
        <v>2015</v>
      </c>
      <c r="C296" s="14" t="s">
        <v>263</v>
      </c>
      <c r="D296" s="11" t="s">
        <v>263</v>
      </c>
      <c r="E296" s="11" t="s">
        <v>50</v>
      </c>
      <c r="F296" s="19">
        <v>1886614.2600000016</v>
      </c>
      <c r="G296" s="160">
        <v>11</v>
      </c>
      <c r="H296" s="160">
        <v>164</v>
      </c>
      <c r="I296" s="197">
        <v>0</v>
      </c>
      <c r="J296" s="197">
        <v>0</v>
      </c>
      <c r="K296" s="197">
        <v>0</v>
      </c>
      <c r="L296" s="197">
        <v>0</v>
      </c>
      <c r="M296" s="197">
        <v>11</v>
      </c>
    </row>
    <row r="297" spans="1:13" x14ac:dyDescent="0.25">
      <c r="A297" s="152">
        <v>42339</v>
      </c>
      <c r="B297" s="13">
        <v>2015</v>
      </c>
      <c r="C297" s="14" t="s">
        <v>384</v>
      </c>
      <c r="D297" s="11" t="s">
        <v>384</v>
      </c>
      <c r="E297" s="11" t="s">
        <v>22</v>
      </c>
      <c r="F297" s="19">
        <v>375081.08999999892</v>
      </c>
      <c r="G297" s="160">
        <v>10</v>
      </c>
      <c r="H297" s="160">
        <v>61</v>
      </c>
      <c r="I297" s="197">
        <v>2</v>
      </c>
      <c r="J297" s="197">
        <v>4</v>
      </c>
      <c r="K297" s="197">
        <v>2</v>
      </c>
      <c r="L297" s="197">
        <v>2</v>
      </c>
      <c r="M297" s="197">
        <v>0</v>
      </c>
    </row>
    <row r="298" spans="1:13" x14ac:dyDescent="0.25">
      <c r="A298" s="152">
        <v>42339</v>
      </c>
      <c r="B298" s="13">
        <v>2015</v>
      </c>
      <c r="C298" s="14" t="s">
        <v>264</v>
      </c>
      <c r="D298" s="11" t="s">
        <v>264</v>
      </c>
      <c r="E298" s="11" t="s">
        <v>65</v>
      </c>
      <c r="F298" s="19">
        <v>3703487.2800000086</v>
      </c>
      <c r="G298" s="160">
        <v>19</v>
      </c>
      <c r="H298" s="160">
        <v>259</v>
      </c>
      <c r="I298" s="197">
        <v>1</v>
      </c>
      <c r="J298" s="197">
        <v>4</v>
      </c>
      <c r="K298" s="197">
        <v>1</v>
      </c>
      <c r="L298" s="197">
        <v>6</v>
      </c>
      <c r="M298" s="197">
        <v>7</v>
      </c>
    </row>
    <row r="299" spans="1:13" x14ac:dyDescent="0.25">
      <c r="A299" s="152">
        <v>42339</v>
      </c>
      <c r="B299" s="13">
        <v>2015</v>
      </c>
      <c r="C299" s="14" t="s">
        <v>265</v>
      </c>
      <c r="D299" s="11" t="s">
        <v>265</v>
      </c>
      <c r="E299" s="11" t="s">
        <v>22</v>
      </c>
      <c r="F299" s="19">
        <v>292749.10000000056</v>
      </c>
      <c r="G299" s="160">
        <v>4</v>
      </c>
      <c r="H299" s="160">
        <v>42</v>
      </c>
      <c r="I299" s="197">
        <v>0</v>
      </c>
      <c r="J299" s="197">
        <v>0</v>
      </c>
      <c r="K299" s="197">
        <v>0</v>
      </c>
      <c r="L299" s="197">
        <v>4</v>
      </c>
      <c r="M299" s="197">
        <v>0</v>
      </c>
    </row>
    <row r="300" spans="1:13" x14ac:dyDescent="0.25">
      <c r="A300" s="152">
        <v>42339</v>
      </c>
      <c r="B300" s="13">
        <v>2015</v>
      </c>
      <c r="C300" s="14" t="s">
        <v>266</v>
      </c>
      <c r="D300" s="11" t="s">
        <v>266</v>
      </c>
      <c r="E300" s="11" t="s">
        <v>48</v>
      </c>
      <c r="F300" s="19">
        <v>698140.60000000149</v>
      </c>
      <c r="G300" s="160">
        <v>9</v>
      </c>
      <c r="H300" s="160">
        <v>67</v>
      </c>
      <c r="I300" s="197">
        <v>0</v>
      </c>
      <c r="J300" s="197">
        <v>0</v>
      </c>
      <c r="K300" s="197">
        <v>0</v>
      </c>
      <c r="L300" s="197">
        <v>5</v>
      </c>
      <c r="M300" s="197">
        <v>4</v>
      </c>
    </row>
    <row r="301" spans="1:13" x14ac:dyDescent="0.25">
      <c r="A301" s="152">
        <v>42339</v>
      </c>
      <c r="B301" s="13">
        <v>2015</v>
      </c>
      <c r="C301" s="14" t="s">
        <v>267</v>
      </c>
      <c r="D301" s="11" t="s">
        <v>267</v>
      </c>
      <c r="E301" s="11" t="s">
        <v>20</v>
      </c>
      <c r="F301" s="19">
        <v>1954943.7700000033</v>
      </c>
      <c r="G301" s="160">
        <v>13</v>
      </c>
      <c r="H301" s="160">
        <v>201</v>
      </c>
      <c r="I301" s="197">
        <v>0</v>
      </c>
      <c r="J301" s="197">
        <v>1</v>
      </c>
      <c r="K301" s="197">
        <v>6</v>
      </c>
      <c r="L301" s="197">
        <v>2</v>
      </c>
      <c r="M301" s="197">
        <v>4</v>
      </c>
    </row>
    <row r="302" spans="1:13" x14ac:dyDescent="0.25">
      <c r="A302" s="152">
        <v>42339</v>
      </c>
      <c r="B302" s="13">
        <v>2015</v>
      </c>
      <c r="C302" s="14" t="s">
        <v>268</v>
      </c>
      <c r="D302" s="11" t="s">
        <v>268</v>
      </c>
      <c r="E302" s="11" t="s">
        <v>35</v>
      </c>
      <c r="F302" s="19">
        <v>597836.18000000156</v>
      </c>
      <c r="G302" s="160">
        <v>4</v>
      </c>
      <c r="H302" s="160">
        <v>54</v>
      </c>
      <c r="I302" s="197">
        <v>0</v>
      </c>
      <c r="J302" s="197">
        <v>0</v>
      </c>
      <c r="K302" s="197">
        <v>0</v>
      </c>
      <c r="L302" s="197">
        <v>0</v>
      </c>
      <c r="M302" s="197">
        <v>4</v>
      </c>
    </row>
    <row r="303" spans="1:13" x14ac:dyDescent="0.25">
      <c r="A303" s="152">
        <v>42339</v>
      </c>
      <c r="B303" s="13">
        <v>2015</v>
      </c>
      <c r="C303" s="14" t="s">
        <v>269</v>
      </c>
      <c r="D303" s="11" t="s">
        <v>269</v>
      </c>
      <c r="E303" s="11" t="s">
        <v>20</v>
      </c>
      <c r="F303" s="19">
        <v>6333139.2300000042</v>
      </c>
      <c r="G303" s="160">
        <v>33</v>
      </c>
      <c r="H303" s="160">
        <v>488</v>
      </c>
      <c r="I303" s="197">
        <v>5</v>
      </c>
      <c r="J303" s="197">
        <v>0</v>
      </c>
      <c r="K303" s="197">
        <v>11</v>
      </c>
      <c r="L303" s="197">
        <v>10</v>
      </c>
      <c r="M303" s="197">
        <v>7</v>
      </c>
    </row>
    <row r="304" spans="1:13" x14ac:dyDescent="0.25">
      <c r="A304" s="152">
        <v>42339</v>
      </c>
      <c r="B304" s="13">
        <v>2015</v>
      </c>
      <c r="C304" s="14" t="s">
        <v>270</v>
      </c>
      <c r="D304" s="11" t="s">
        <v>270</v>
      </c>
      <c r="E304" s="11" t="s">
        <v>22</v>
      </c>
      <c r="F304" s="19">
        <v>241316.4299999997</v>
      </c>
      <c r="G304" s="160">
        <v>5</v>
      </c>
      <c r="H304" s="160">
        <v>41</v>
      </c>
      <c r="I304" s="197">
        <v>0</v>
      </c>
      <c r="J304" s="197">
        <v>4</v>
      </c>
      <c r="K304" s="197">
        <v>1</v>
      </c>
      <c r="L304" s="197">
        <v>0</v>
      </c>
      <c r="M304" s="197">
        <v>0</v>
      </c>
    </row>
    <row r="305" spans="1:13" x14ac:dyDescent="0.25">
      <c r="A305" s="152">
        <v>42339</v>
      </c>
      <c r="B305" s="13">
        <v>2015</v>
      </c>
      <c r="C305" s="14" t="s">
        <v>271</v>
      </c>
      <c r="D305" s="11" t="s">
        <v>271</v>
      </c>
      <c r="E305" s="11" t="s">
        <v>50</v>
      </c>
      <c r="F305" s="19">
        <v>714039.37999999803</v>
      </c>
      <c r="G305" s="160">
        <v>6</v>
      </c>
      <c r="H305" s="160">
        <v>79</v>
      </c>
      <c r="I305" s="197">
        <v>0</v>
      </c>
      <c r="J305" s="197">
        <v>0</v>
      </c>
      <c r="K305" s="197">
        <v>1</v>
      </c>
      <c r="L305" s="197">
        <v>5</v>
      </c>
      <c r="M305" s="197">
        <v>0</v>
      </c>
    </row>
    <row r="306" spans="1:13" x14ac:dyDescent="0.25">
      <c r="A306" s="152">
        <v>42339</v>
      </c>
      <c r="B306" s="13">
        <v>2015</v>
      </c>
      <c r="C306" s="14" t="s">
        <v>272</v>
      </c>
      <c r="D306" s="11" t="s">
        <v>272</v>
      </c>
      <c r="E306" s="11" t="s">
        <v>24</v>
      </c>
      <c r="F306" s="19">
        <v>2214346.5500000007</v>
      </c>
      <c r="G306" s="160">
        <v>19</v>
      </c>
      <c r="H306" s="160">
        <v>237</v>
      </c>
      <c r="I306" s="197">
        <v>0</v>
      </c>
      <c r="J306" s="197">
        <v>4</v>
      </c>
      <c r="K306" s="197">
        <v>3</v>
      </c>
      <c r="L306" s="197">
        <v>11</v>
      </c>
      <c r="M306" s="197">
        <v>1</v>
      </c>
    </row>
    <row r="307" spans="1:13" x14ac:dyDescent="0.25">
      <c r="A307" s="152">
        <v>42339</v>
      </c>
      <c r="B307" s="13">
        <v>2015</v>
      </c>
      <c r="C307" s="14" t="s">
        <v>273</v>
      </c>
      <c r="D307" s="11" t="s">
        <v>273</v>
      </c>
      <c r="E307" s="11" t="s">
        <v>20</v>
      </c>
      <c r="F307" s="19">
        <v>924082.22000000067</v>
      </c>
      <c r="G307" s="160">
        <v>5</v>
      </c>
      <c r="H307" s="160">
        <v>78</v>
      </c>
      <c r="I307" s="197">
        <v>0</v>
      </c>
      <c r="J307" s="197">
        <v>0</v>
      </c>
      <c r="K307" s="197">
        <v>0</v>
      </c>
      <c r="L307" s="197">
        <v>0</v>
      </c>
      <c r="M307" s="197">
        <v>5</v>
      </c>
    </row>
    <row r="308" spans="1:13" x14ac:dyDescent="0.25">
      <c r="A308" s="152">
        <v>42339</v>
      </c>
      <c r="B308" s="13">
        <v>2015</v>
      </c>
      <c r="C308" s="14" t="s">
        <v>274</v>
      </c>
      <c r="D308" s="11" t="s">
        <v>274</v>
      </c>
      <c r="E308" s="11" t="s">
        <v>18</v>
      </c>
      <c r="F308" s="19">
        <v>1320498.92</v>
      </c>
      <c r="G308" s="160">
        <v>14</v>
      </c>
      <c r="H308" s="160">
        <v>166</v>
      </c>
      <c r="I308" s="197">
        <v>0</v>
      </c>
      <c r="J308" s="197">
        <v>0</v>
      </c>
      <c r="K308" s="197">
        <v>3</v>
      </c>
      <c r="L308" s="197">
        <v>8</v>
      </c>
      <c r="M308" s="197">
        <v>3</v>
      </c>
    </row>
    <row r="309" spans="1:13" x14ac:dyDescent="0.25">
      <c r="A309" s="152">
        <v>42339</v>
      </c>
      <c r="B309" s="13">
        <v>2015</v>
      </c>
      <c r="C309" s="14" t="s">
        <v>275</v>
      </c>
      <c r="D309" s="11" t="s">
        <v>275</v>
      </c>
      <c r="E309" s="11" t="s">
        <v>75</v>
      </c>
      <c r="F309" s="19">
        <v>4342130.1399999857</v>
      </c>
      <c r="G309" s="160">
        <v>19</v>
      </c>
      <c r="H309" s="160">
        <v>295</v>
      </c>
      <c r="I309" s="197">
        <v>0</v>
      </c>
      <c r="J309" s="197">
        <v>7</v>
      </c>
      <c r="K309" s="197">
        <v>4</v>
      </c>
      <c r="L309" s="197">
        <v>5</v>
      </c>
      <c r="M309" s="197">
        <v>3</v>
      </c>
    </row>
    <row r="310" spans="1:13" x14ac:dyDescent="0.25">
      <c r="A310" s="152">
        <v>42339</v>
      </c>
      <c r="B310" s="13">
        <v>2015</v>
      </c>
      <c r="C310" s="14" t="s">
        <v>276</v>
      </c>
      <c r="D310" s="11" t="s">
        <v>276</v>
      </c>
      <c r="E310" s="11" t="s">
        <v>84</v>
      </c>
      <c r="F310" s="19">
        <v>2335994.9600000083</v>
      </c>
      <c r="G310" s="160">
        <v>12</v>
      </c>
      <c r="H310" s="160">
        <v>189</v>
      </c>
      <c r="I310" s="197">
        <v>0</v>
      </c>
      <c r="J310" s="197">
        <v>1</v>
      </c>
      <c r="K310" s="197">
        <v>0</v>
      </c>
      <c r="L310" s="197">
        <v>10</v>
      </c>
      <c r="M310" s="197">
        <v>1</v>
      </c>
    </row>
    <row r="311" spans="1:13" x14ac:dyDescent="0.25">
      <c r="A311" s="152">
        <v>42339</v>
      </c>
      <c r="B311" s="13">
        <v>2015</v>
      </c>
      <c r="C311" s="14" t="s">
        <v>277</v>
      </c>
      <c r="D311" s="11" t="s">
        <v>277</v>
      </c>
      <c r="E311" s="11" t="s">
        <v>27</v>
      </c>
      <c r="F311" s="19">
        <v>3913053.5999999642</v>
      </c>
      <c r="G311" s="160">
        <v>24</v>
      </c>
      <c r="H311" s="160">
        <v>318</v>
      </c>
      <c r="I311" s="197">
        <v>1</v>
      </c>
      <c r="J311" s="197">
        <v>0</v>
      </c>
      <c r="K311" s="197">
        <v>6</v>
      </c>
      <c r="L311" s="197">
        <v>13</v>
      </c>
      <c r="M311" s="197">
        <v>4</v>
      </c>
    </row>
    <row r="312" spans="1:13" x14ac:dyDescent="0.25">
      <c r="A312" s="152">
        <v>42339</v>
      </c>
      <c r="B312" s="13">
        <v>2015</v>
      </c>
      <c r="C312" s="14" t="s">
        <v>278</v>
      </c>
      <c r="D312" s="11" t="s">
        <v>278</v>
      </c>
      <c r="E312" s="11" t="s">
        <v>35</v>
      </c>
      <c r="F312" s="19">
        <v>663358.21999999974</v>
      </c>
      <c r="G312" s="160">
        <v>5</v>
      </c>
      <c r="H312" s="160">
        <v>69</v>
      </c>
      <c r="I312" s="197">
        <v>0</v>
      </c>
      <c r="J312" s="197">
        <v>0</v>
      </c>
      <c r="K312" s="197">
        <v>0</v>
      </c>
      <c r="L312" s="197">
        <v>0</v>
      </c>
      <c r="M312" s="197">
        <v>5</v>
      </c>
    </row>
    <row r="313" spans="1:13" x14ac:dyDescent="0.25">
      <c r="A313" s="152">
        <v>42339</v>
      </c>
      <c r="B313" s="13">
        <v>2015</v>
      </c>
      <c r="C313" s="14" t="s">
        <v>279</v>
      </c>
      <c r="D313" s="11" t="s">
        <v>279</v>
      </c>
      <c r="E313" s="11" t="s">
        <v>18</v>
      </c>
      <c r="F313" s="19">
        <v>196164.41999999993</v>
      </c>
      <c r="G313" s="160">
        <v>2</v>
      </c>
      <c r="H313" s="160">
        <v>23</v>
      </c>
      <c r="I313" s="197">
        <v>0</v>
      </c>
      <c r="J313" s="197">
        <v>0</v>
      </c>
      <c r="K313" s="197">
        <v>0</v>
      </c>
      <c r="L313" s="197">
        <v>0</v>
      </c>
      <c r="M313" s="197">
        <v>2</v>
      </c>
    </row>
    <row r="314" spans="1:13" x14ac:dyDescent="0.25">
      <c r="A314" s="152">
        <v>42339</v>
      </c>
      <c r="B314" s="13">
        <v>2015</v>
      </c>
      <c r="C314" s="14" t="s">
        <v>280</v>
      </c>
      <c r="D314" s="11" t="s">
        <v>280</v>
      </c>
      <c r="E314" s="11" t="s">
        <v>50</v>
      </c>
      <c r="F314" s="19">
        <v>4528041.9600000009</v>
      </c>
      <c r="G314" s="160">
        <v>26</v>
      </c>
      <c r="H314" s="160">
        <v>337</v>
      </c>
      <c r="I314" s="197">
        <v>1</v>
      </c>
      <c r="J314" s="197">
        <v>0</v>
      </c>
      <c r="K314" s="197">
        <v>2</v>
      </c>
      <c r="L314" s="197">
        <v>4</v>
      </c>
      <c r="M314" s="197">
        <v>19</v>
      </c>
    </row>
    <row r="315" spans="1:13" x14ac:dyDescent="0.25">
      <c r="A315" s="152">
        <v>42339</v>
      </c>
      <c r="B315" s="13">
        <v>2015</v>
      </c>
      <c r="C315" s="14" t="s">
        <v>281</v>
      </c>
      <c r="D315" s="11" t="s">
        <v>281</v>
      </c>
      <c r="E315" s="11" t="s">
        <v>20</v>
      </c>
      <c r="F315" s="19">
        <v>2920501.1599999964</v>
      </c>
      <c r="G315" s="160">
        <v>12</v>
      </c>
      <c r="H315" s="160">
        <v>158</v>
      </c>
      <c r="I315" s="197">
        <v>1</v>
      </c>
      <c r="J315" s="197">
        <v>0</v>
      </c>
      <c r="K315" s="197">
        <v>0</v>
      </c>
      <c r="L315" s="197">
        <v>1</v>
      </c>
      <c r="M315" s="197">
        <v>10</v>
      </c>
    </row>
    <row r="316" spans="1:13" x14ac:dyDescent="0.25">
      <c r="A316" s="152">
        <v>42339</v>
      </c>
      <c r="B316" s="13">
        <v>2015</v>
      </c>
      <c r="C316" s="14" t="s">
        <v>282</v>
      </c>
      <c r="D316" s="11" t="s">
        <v>282</v>
      </c>
      <c r="E316" s="11" t="s">
        <v>29</v>
      </c>
      <c r="F316" s="19">
        <v>837343.92000000086</v>
      </c>
      <c r="G316" s="160">
        <v>9</v>
      </c>
      <c r="H316" s="160">
        <v>94</v>
      </c>
      <c r="I316" s="197">
        <v>4</v>
      </c>
      <c r="J316" s="197">
        <v>3</v>
      </c>
      <c r="K316" s="197">
        <v>2</v>
      </c>
      <c r="L316" s="197">
        <v>0</v>
      </c>
      <c r="M316" s="197">
        <v>0</v>
      </c>
    </row>
    <row r="317" spans="1:13" x14ac:dyDescent="0.25">
      <c r="A317" s="152">
        <v>42339</v>
      </c>
      <c r="B317" s="13">
        <v>2015</v>
      </c>
      <c r="C317" s="14" t="s">
        <v>283</v>
      </c>
      <c r="D317" s="11" t="s">
        <v>283</v>
      </c>
      <c r="E317" s="11" t="s">
        <v>50</v>
      </c>
      <c r="F317" s="19">
        <v>701226.8900000006</v>
      </c>
      <c r="G317" s="160">
        <v>7</v>
      </c>
      <c r="H317" s="160">
        <v>70</v>
      </c>
      <c r="I317" s="197">
        <v>0</v>
      </c>
      <c r="J317" s="197">
        <v>0</v>
      </c>
      <c r="K317" s="197">
        <v>0</v>
      </c>
      <c r="L317" s="197">
        <v>4</v>
      </c>
      <c r="M317" s="197">
        <v>3</v>
      </c>
    </row>
    <row r="318" spans="1:13" x14ac:dyDescent="0.25">
      <c r="A318" s="152">
        <v>42339</v>
      </c>
      <c r="B318" s="13">
        <v>2015</v>
      </c>
      <c r="C318" s="14" t="s">
        <v>284</v>
      </c>
      <c r="D318" s="11" t="s">
        <v>284</v>
      </c>
      <c r="E318" s="11" t="s">
        <v>35</v>
      </c>
      <c r="F318" s="19">
        <v>5219773.959999986</v>
      </c>
      <c r="G318" s="160">
        <v>27</v>
      </c>
      <c r="H318" s="160">
        <v>395</v>
      </c>
      <c r="I318" s="197">
        <v>0</v>
      </c>
      <c r="J318" s="197">
        <v>1</v>
      </c>
      <c r="K318" s="197">
        <v>1</v>
      </c>
      <c r="L318" s="197">
        <v>4</v>
      </c>
      <c r="M318" s="197">
        <v>21</v>
      </c>
    </row>
    <row r="319" spans="1:13" x14ac:dyDescent="0.25">
      <c r="A319" s="152">
        <v>42339</v>
      </c>
      <c r="B319" s="13">
        <v>2015</v>
      </c>
      <c r="C319" s="14" t="s">
        <v>285</v>
      </c>
      <c r="D319" s="11" t="s">
        <v>285</v>
      </c>
      <c r="E319" s="11" t="s">
        <v>50</v>
      </c>
      <c r="F319" s="19">
        <v>578085.61000000034</v>
      </c>
      <c r="G319" s="160">
        <v>7</v>
      </c>
      <c r="H319" s="160">
        <v>93</v>
      </c>
      <c r="I319" s="197">
        <v>0</v>
      </c>
      <c r="J319" s="197">
        <v>0</v>
      </c>
      <c r="K319" s="197">
        <v>0</v>
      </c>
      <c r="L319" s="197">
        <v>3</v>
      </c>
      <c r="M319" s="197">
        <v>4</v>
      </c>
    </row>
    <row r="320" spans="1:13" x14ac:dyDescent="0.25">
      <c r="A320" s="152">
        <v>42339</v>
      </c>
      <c r="B320" s="13">
        <v>2015</v>
      </c>
      <c r="C320" s="14" t="s">
        <v>286</v>
      </c>
      <c r="D320" s="11" t="s">
        <v>286</v>
      </c>
      <c r="E320" s="11" t="s">
        <v>22</v>
      </c>
      <c r="F320" s="19">
        <v>937762.21000000089</v>
      </c>
      <c r="G320" s="160">
        <v>10</v>
      </c>
      <c r="H320" s="160">
        <v>82</v>
      </c>
      <c r="I320" s="197">
        <v>8</v>
      </c>
      <c r="J320" s="197">
        <v>2</v>
      </c>
      <c r="K320" s="197">
        <v>0</v>
      </c>
      <c r="L320" s="197">
        <v>0</v>
      </c>
      <c r="M320" s="197">
        <v>0</v>
      </c>
    </row>
    <row r="321" spans="1:13" x14ac:dyDescent="0.25">
      <c r="A321" s="152">
        <v>42339</v>
      </c>
      <c r="B321" s="13">
        <v>2015</v>
      </c>
      <c r="C321" s="14" t="s">
        <v>287</v>
      </c>
      <c r="D321" s="11" t="s">
        <v>287</v>
      </c>
      <c r="E321" s="11" t="s">
        <v>65</v>
      </c>
      <c r="F321" s="19">
        <v>628391.52999999933</v>
      </c>
      <c r="G321" s="160">
        <v>19</v>
      </c>
      <c r="H321" s="160">
        <v>102</v>
      </c>
      <c r="I321" s="197">
        <v>1</v>
      </c>
      <c r="J321" s="197">
        <v>8</v>
      </c>
      <c r="K321" s="197">
        <v>3</v>
      </c>
      <c r="L321" s="197">
        <v>6</v>
      </c>
      <c r="M321" s="197">
        <v>1</v>
      </c>
    </row>
    <row r="322" spans="1:13" x14ac:dyDescent="0.25">
      <c r="A322" s="152">
        <v>42339</v>
      </c>
      <c r="B322" s="13">
        <v>2015</v>
      </c>
      <c r="C322" s="14" t="s">
        <v>288</v>
      </c>
      <c r="D322" s="11" t="s">
        <v>288</v>
      </c>
      <c r="E322" s="11" t="s">
        <v>27</v>
      </c>
      <c r="F322" s="19">
        <v>1307469.5999999978</v>
      </c>
      <c r="G322" s="160">
        <v>10</v>
      </c>
      <c r="H322" s="160">
        <v>119</v>
      </c>
      <c r="I322" s="197">
        <v>0</v>
      </c>
      <c r="J322" s="197">
        <v>0</v>
      </c>
      <c r="K322" s="197">
        <v>0</v>
      </c>
      <c r="L322" s="197">
        <v>4</v>
      </c>
      <c r="M322" s="197">
        <v>6</v>
      </c>
    </row>
    <row r="323" spans="1:13" x14ac:dyDescent="0.25">
      <c r="A323" s="152">
        <v>42339</v>
      </c>
      <c r="B323" s="13">
        <v>2015</v>
      </c>
      <c r="C323" s="14" t="s">
        <v>289</v>
      </c>
      <c r="D323" s="11" t="s">
        <v>289</v>
      </c>
      <c r="E323" s="11" t="s">
        <v>18</v>
      </c>
      <c r="F323" s="19">
        <v>1825938.3000000045</v>
      </c>
      <c r="G323" s="160">
        <v>12</v>
      </c>
      <c r="H323" s="160">
        <v>178</v>
      </c>
      <c r="I323" s="197">
        <v>0</v>
      </c>
      <c r="J323" s="197">
        <v>0</v>
      </c>
      <c r="K323" s="197">
        <v>0</v>
      </c>
      <c r="L323" s="197">
        <v>1</v>
      </c>
      <c r="M323" s="197">
        <v>11</v>
      </c>
    </row>
    <row r="324" spans="1:13" x14ac:dyDescent="0.25">
      <c r="A324" s="152">
        <v>42339</v>
      </c>
      <c r="B324" s="13">
        <v>2015</v>
      </c>
      <c r="C324" s="14" t="s">
        <v>290</v>
      </c>
      <c r="D324" s="11" t="s">
        <v>290</v>
      </c>
      <c r="E324" s="11" t="s">
        <v>20</v>
      </c>
      <c r="F324" s="19">
        <v>396091.07999999914</v>
      </c>
      <c r="G324" s="160">
        <v>6</v>
      </c>
      <c r="H324" s="160">
        <v>65</v>
      </c>
      <c r="I324" s="197">
        <v>0</v>
      </c>
      <c r="J324" s="197">
        <v>0</v>
      </c>
      <c r="K324" s="197">
        <v>4</v>
      </c>
      <c r="L324" s="197">
        <v>0</v>
      </c>
      <c r="M324" s="197">
        <v>2</v>
      </c>
    </row>
    <row r="325" spans="1:13" x14ac:dyDescent="0.25">
      <c r="A325" s="152">
        <v>42339</v>
      </c>
      <c r="B325" s="13">
        <v>2015</v>
      </c>
      <c r="C325" s="14" t="s">
        <v>291</v>
      </c>
      <c r="D325" s="11" t="s">
        <v>291</v>
      </c>
      <c r="E325" s="11" t="s">
        <v>27</v>
      </c>
      <c r="F325" s="19">
        <v>363855</v>
      </c>
      <c r="G325" s="160">
        <v>4</v>
      </c>
      <c r="H325" s="160">
        <v>43</v>
      </c>
      <c r="I325" s="197">
        <v>0</v>
      </c>
      <c r="J325" s="197">
        <v>0</v>
      </c>
      <c r="K325" s="197">
        <v>0</v>
      </c>
      <c r="L325" s="197">
        <v>4</v>
      </c>
      <c r="M325" s="197">
        <v>0</v>
      </c>
    </row>
    <row r="326" spans="1:13" x14ac:dyDescent="0.25">
      <c r="A326" s="152">
        <v>42339</v>
      </c>
      <c r="B326" s="13">
        <v>2015</v>
      </c>
      <c r="C326" s="14" t="s">
        <v>292</v>
      </c>
      <c r="D326" s="11" t="s">
        <v>292</v>
      </c>
      <c r="E326" s="11" t="s">
        <v>50</v>
      </c>
      <c r="F326" s="19">
        <v>836779.47999999858</v>
      </c>
      <c r="G326" s="160">
        <v>11</v>
      </c>
      <c r="H326" s="160">
        <v>118</v>
      </c>
      <c r="I326" s="197">
        <v>0</v>
      </c>
      <c r="J326" s="197">
        <v>0</v>
      </c>
      <c r="K326" s="197">
        <v>1</v>
      </c>
      <c r="L326" s="197">
        <v>2</v>
      </c>
      <c r="M326" s="197">
        <v>8</v>
      </c>
    </row>
    <row r="327" spans="1:13" x14ac:dyDescent="0.25">
      <c r="A327" s="152">
        <v>42339</v>
      </c>
      <c r="B327" s="13">
        <v>2015</v>
      </c>
      <c r="C327" s="14" t="s">
        <v>293</v>
      </c>
      <c r="D327" s="11" t="s">
        <v>293</v>
      </c>
      <c r="E327" s="11" t="s">
        <v>73</v>
      </c>
      <c r="F327" s="19">
        <v>1778098.7199999988</v>
      </c>
      <c r="G327" s="160">
        <v>14</v>
      </c>
      <c r="H327" s="160">
        <v>161</v>
      </c>
      <c r="I327" s="197">
        <v>2</v>
      </c>
      <c r="J327" s="197">
        <v>1</v>
      </c>
      <c r="K327" s="197">
        <v>4</v>
      </c>
      <c r="L327" s="197">
        <v>6</v>
      </c>
      <c r="M327" s="197">
        <v>1</v>
      </c>
    </row>
    <row r="328" spans="1:13" x14ac:dyDescent="0.25">
      <c r="A328" s="152">
        <v>42339</v>
      </c>
      <c r="B328" s="13">
        <v>2015</v>
      </c>
      <c r="C328" s="14" t="s">
        <v>294</v>
      </c>
      <c r="D328" s="11" t="s">
        <v>294</v>
      </c>
      <c r="E328" s="11" t="s">
        <v>18</v>
      </c>
      <c r="F328" s="19">
        <v>2083790.9900000058</v>
      </c>
      <c r="G328" s="160">
        <v>15</v>
      </c>
      <c r="H328" s="160">
        <v>194</v>
      </c>
      <c r="I328" s="197">
        <v>0</v>
      </c>
      <c r="J328" s="197">
        <v>0</v>
      </c>
      <c r="K328" s="197">
        <v>0</v>
      </c>
      <c r="L328" s="197">
        <v>1</v>
      </c>
      <c r="M328" s="197">
        <v>14</v>
      </c>
    </row>
    <row r="329" spans="1:13" x14ac:dyDescent="0.25">
      <c r="A329" s="152">
        <v>42339</v>
      </c>
      <c r="B329" s="13">
        <v>2015</v>
      </c>
      <c r="C329" s="14" t="s">
        <v>295</v>
      </c>
      <c r="D329" s="11" t="s">
        <v>295</v>
      </c>
      <c r="E329" s="11" t="s">
        <v>35</v>
      </c>
      <c r="F329" s="19">
        <v>8057463.4599999934</v>
      </c>
      <c r="G329" s="160">
        <v>38</v>
      </c>
      <c r="H329" s="160">
        <v>540</v>
      </c>
      <c r="I329" s="197">
        <v>1</v>
      </c>
      <c r="J329" s="197">
        <v>2</v>
      </c>
      <c r="K329" s="197">
        <v>9</v>
      </c>
      <c r="L329" s="197">
        <v>17</v>
      </c>
      <c r="M329" s="197">
        <v>9</v>
      </c>
    </row>
    <row r="330" spans="1:13" x14ac:dyDescent="0.25">
      <c r="A330" s="152">
        <v>42339</v>
      </c>
      <c r="B330" s="13">
        <v>2015</v>
      </c>
      <c r="C330" s="14" t="s">
        <v>296</v>
      </c>
      <c r="D330" s="11" t="s">
        <v>296</v>
      </c>
      <c r="E330" s="11" t="s">
        <v>18</v>
      </c>
      <c r="F330" s="19">
        <v>2412410.2999999896</v>
      </c>
      <c r="G330" s="160">
        <v>21</v>
      </c>
      <c r="H330" s="160">
        <v>259</v>
      </c>
      <c r="I330" s="197">
        <v>1</v>
      </c>
      <c r="J330" s="197">
        <v>0</v>
      </c>
      <c r="K330" s="197">
        <v>3</v>
      </c>
      <c r="L330" s="197">
        <v>10</v>
      </c>
      <c r="M330" s="197">
        <v>7</v>
      </c>
    </row>
    <row r="331" spans="1:13" x14ac:dyDescent="0.25">
      <c r="A331" s="152">
        <v>42339</v>
      </c>
      <c r="B331" s="13">
        <v>2015</v>
      </c>
      <c r="C331" s="14" t="s">
        <v>297</v>
      </c>
      <c r="D331" s="11" t="s">
        <v>297</v>
      </c>
      <c r="E331" s="11" t="s">
        <v>22</v>
      </c>
      <c r="F331" s="19">
        <v>2481665.0400000252</v>
      </c>
      <c r="G331" s="160">
        <v>18</v>
      </c>
      <c r="H331" s="160">
        <v>213</v>
      </c>
      <c r="I331" s="197">
        <v>0</v>
      </c>
      <c r="J331" s="197">
        <v>2</v>
      </c>
      <c r="K331" s="197">
        <v>6</v>
      </c>
      <c r="L331" s="197">
        <v>10</v>
      </c>
      <c r="M331" s="197">
        <v>0</v>
      </c>
    </row>
    <row r="332" spans="1:13" x14ac:dyDescent="0.25">
      <c r="A332" s="152">
        <v>42339</v>
      </c>
      <c r="B332" s="13">
        <v>2015</v>
      </c>
      <c r="C332" s="14" t="s">
        <v>298</v>
      </c>
      <c r="D332" s="11" t="s">
        <v>298</v>
      </c>
      <c r="E332" s="11" t="s">
        <v>20</v>
      </c>
      <c r="F332" s="19">
        <v>2428785.4800000042</v>
      </c>
      <c r="G332" s="160">
        <v>10</v>
      </c>
      <c r="H332" s="160">
        <v>148</v>
      </c>
      <c r="I332" s="197">
        <v>0</v>
      </c>
      <c r="J332" s="197">
        <v>1</v>
      </c>
      <c r="K332" s="197">
        <v>0</v>
      </c>
      <c r="L332" s="197">
        <v>3</v>
      </c>
      <c r="M332" s="197">
        <v>6</v>
      </c>
    </row>
    <row r="333" spans="1:13" x14ac:dyDescent="0.25">
      <c r="A333" s="152">
        <v>42339</v>
      </c>
      <c r="B333" s="13">
        <v>2015</v>
      </c>
      <c r="C333" s="14" t="s">
        <v>299</v>
      </c>
      <c r="D333" s="11" t="s">
        <v>299</v>
      </c>
      <c r="E333" s="11" t="s">
        <v>18</v>
      </c>
      <c r="F333" s="19">
        <v>2264126.4699999988</v>
      </c>
      <c r="G333" s="160">
        <v>20</v>
      </c>
      <c r="H333" s="160">
        <v>239</v>
      </c>
      <c r="I333" s="197">
        <v>1</v>
      </c>
      <c r="J333" s="197">
        <v>2</v>
      </c>
      <c r="K333" s="197">
        <v>3</v>
      </c>
      <c r="L333" s="197">
        <v>4</v>
      </c>
      <c r="M333" s="197">
        <v>10</v>
      </c>
    </row>
    <row r="334" spans="1:13" x14ac:dyDescent="0.25">
      <c r="A334" s="152">
        <v>42339</v>
      </c>
      <c r="B334" s="13">
        <v>2015</v>
      </c>
      <c r="C334" s="14" t="s">
        <v>300</v>
      </c>
      <c r="D334" s="11" t="s">
        <v>300</v>
      </c>
      <c r="E334" s="11" t="s">
        <v>22</v>
      </c>
      <c r="F334" s="19">
        <v>1987522.2699999958</v>
      </c>
      <c r="G334" s="160">
        <v>13</v>
      </c>
      <c r="H334" s="160">
        <v>156</v>
      </c>
      <c r="I334" s="197">
        <v>1</v>
      </c>
      <c r="J334" s="197">
        <v>1</v>
      </c>
      <c r="K334" s="197">
        <v>5</v>
      </c>
      <c r="L334" s="197">
        <v>6</v>
      </c>
      <c r="M334" s="197">
        <v>0</v>
      </c>
    </row>
    <row r="335" spans="1:13" x14ac:dyDescent="0.25">
      <c r="A335" s="152">
        <v>42339</v>
      </c>
      <c r="B335" s="13">
        <v>2015</v>
      </c>
      <c r="C335" s="14" t="s">
        <v>301</v>
      </c>
      <c r="D335" s="11" t="s">
        <v>301</v>
      </c>
      <c r="E335" s="11" t="s">
        <v>22</v>
      </c>
      <c r="F335" s="19">
        <v>273339.81999999983</v>
      </c>
      <c r="G335" s="160">
        <v>4</v>
      </c>
      <c r="H335" s="160">
        <v>25</v>
      </c>
      <c r="I335" s="197">
        <v>0</v>
      </c>
      <c r="J335" s="197">
        <v>0</v>
      </c>
      <c r="K335" s="197">
        <v>0</v>
      </c>
      <c r="L335" s="197">
        <v>0</v>
      </c>
      <c r="M335" s="197">
        <v>4</v>
      </c>
    </row>
    <row r="336" spans="1:13" x14ac:dyDescent="0.25">
      <c r="A336" s="152">
        <v>42339</v>
      </c>
      <c r="B336" s="13">
        <v>2015</v>
      </c>
      <c r="C336" s="14" t="s">
        <v>302</v>
      </c>
      <c r="D336" s="11" t="s">
        <v>302</v>
      </c>
      <c r="E336" s="11" t="s">
        <v>18</v>
      </c>
      <c r="F336" s="19">
        <v>1997742.2699999958</v>
      </c>
      <c r="G336" s="160">
        <v>15</v>
      </c>
      <c r="H336" s="160">
        <v>225</v>
      </c>
      <c r="I336" s="197">
        <v>0</v>
      </c>
      <c r="J336" s="197">
        <v>1</v>
      </c>
      <c r="K336" s="197">
        <v>2</v>
      </c>
      <c r="L336" s="197">
        <v>12</v>
      </c>
      <c r="M336" s="197">
        <v>0</v>
      </c>
    </row>
    <row r="337" spans="1:13" x14ac:dyDescent="0.25">
      <c r="A337" s="152">
        <v>42339</v>
      </c>
      <c r="B337" s="13">
        <v>2015</v>
      </c>
      <c r="C337" s="14" t="s">
        <v>303</v>
      </c>
      <c r="D337" s="11" t="s">
        <v>303</v>
      </c>
      <c r="E337" s="11" t="s">
        <v>75</v>
      </c>
      <c r="F337" s="19">
        <v>637121.55000000075</v>
      </c>
      <c r="G337" s="160">
        <v>4</v>
      </c>
      <c r="H337" s="160">
        <v>58</v>
      </c>
      <c r="I337" s="197">
        <v>0</v>
      </c>
      <c r="J337" s="197">
        <v>1</v>
      </c>
      <c r="K337" s="197">
        <v>0</v>
      </c>
      <c r="L337" s="197">
        <v>1</v>
      </c>
      <c r="M337" s="197">
        <v>2</v>
      </c>
    </row>
    <row r="338" spans="1:13" x14ac:dyDescent="0.25">
      <c r="A338" s="152">
        <v>42339</v>
      </c>
      <c r="B338" s="13">
        <v>2015</v>
      </c>
      <c r="C338" s="14" t="s">
        <v>304</v>
      </c>
      <c r="D338" s="11" t="s">
        <v>304</v>
      </c>
      <c r="E338" s="11" t="s">
        <v>22</v>
      </c>
      <c r="F338" s="19">
        <v>891928.58999999799</v>
      </c>
      <c r="G338" s="160">
        <v>12</v>
      </c>
      <c r="H338" s="160">
        <v>117</v>
      </c>
      <c r="I338" s="197">
        <v>1</v>
      </c>
      <c r="J338" s="197">
        <v>2</v>
      </c>
      <c r="K338" s="197">
        <v>1</v>
      </c>
      <c r="L338" s="197">
        <v>8</v>
      </c>
      <c r="M338" s="197">
        <v>0</v>
      </c>
    </row>
    <row r="339" spans="1:13" x14ac:dyDescent="0.25">
      <c r="A339" s="152">
        <v>42339</v>
      </c>
      <c r="B339" s="13">
        <v>2015</v>
      </c>
      <c r="C339" s="14" t="s">
        <v>305</v>
      </c>
      <c r="D339" s="11" t="s">
        <v>305</v>
      </c>
      <c r="E339" s="11" t="s">
        <v>18</v>
      </c>
      <c r="F339" s="19">
        <v>566710.68999999855</v>
      </c>
      <c r="G339" s="160">
        <v>5</v>
      </c>
      <c r="H339" s="160">
        <v>63</v>
      </c>
      <c r="I339" s="197">
        <v>0</v>
      </c>
      <c r="J339" s="197">
        <v>0</v>
      </c>
      <c r="K339" s="197">
        <v>0</v>
      </c>
      <c r="L339" s="197">
        <v>1</v>
      </c>
      <c r="M339" s="197">
        <v>4</v>
      </c>
    </row>
    <row r="340" spans="1:13" x14ac:dyDescent="0.25">
      <c r="A340" s="152">
        <v>42339</v>
      </c>
      <c r="B340" s="13">
        <v>2015</v>
      </c>
      <c r="C340" s="14" t="s">
        <v>306</v>
      </c>
      <c r="D340" s="11" t="s">
        <v>306</v>
      </c>
      <c r="E340" s="11" t="s">
        <v>50</v>
      </c>
      <c r="F340" s="19">
        <v>2434114.679999996</v>
      </c>
      <c r="G340" s="160">
        <v>16</v>
      </c>
      <c r="H340" s="160">
        <v>232</v>
      </c>
      <c r="I340" s="197">
        <v>0</v>
      </c>
      <c r="J340" s="197">
        <v>0</v>
      </c>
      <c r="K340" s="197">
        <v>1</v>
      </c>
      <c r="L340" s="197">
        <v>0</v>
      </c>
      <c r="M340" s="197">
        <v>15</v>
      </c>
    </row>
    <row r="341" spans="1:13" x14ac:dyDescent="0.25">
      <c r="A341" s="152">
        <v>42339</v>
      </c>
      <c r="B341" s="13">
        <v>2015</v>
      </c>
      <c r="C341" s="14" t="s">
        <v>307</v>
      </c>
      <c r="D341" s="11" t="s">
        <v>307</v>
      </c>
      <c r="E341" s="11" t="s">
        <v>20</v>
      </c>
      <c r="F341" s="19">
        <v>9515407.1200000197</v>
      </c>
      <c r="G341" s="160">
        <v>43</v>
      </c>
      <c r="H341" s="160">
        <v>676</v>
      </c>
      <c r="I341" s="197">
        <v>3</v>
      </c>
      <c r="J341" s="197">
        <v>4</v>
      </c>
      <c r="K341" s="197">
        <v>12</v>
      </c>
      <c r="L341" s="197">
        <v>24</v>
      </c>
      <c r="M341" s="197">
        <v>0</v>
      </c>
    </row>
    <row r="342" spans="1:13" x14ac:dyDescent="0.25">
      <c r="A342" s="152">
        <v>42339</v>
      </c>
      <c r="B342" s="13">
        <v>2015</v>
      </c>
      <c r="C342" s="14" t="s">
        <v>308</v>
      </c>
      <c r="D342" s="11" t="s">
        <v>308</v>
      </c>
      <c r="E342" s="11" t="s">
        <v>35</v>
      </c>
      <c r="F342" s="19">
        <v>1365090.1400000062</v>
      </c>
      <c r="G342" s="160">
        <v>15</v>
      </c>
      <c r="H342" s="160">
        <v>182</v>
      </c>
      <c r="I342" s="197">
        <v>0</v>
      </c>
      <c r="J342" s="197">
        <v>1</v>
      </c>
      <c r="K342" s="197">
        <v>6</v>
      </c>
      <c r="L342" s="197">
        <v>3</v>
      </c>
      <c r="M342" s="197">
        <v>5</v>
      </c>
    </row>
    <row r="343" spans="1:13" x14ac:dyDescent="0.25">
      <c r="A343" s="152">
        <v>42339</v>
      </c>
      <c r="B343" s="13">
        <v>2015</v>
      </c>
      <c r="C343" s="14" t="s">
        <v>309</v>
      </c>
      <c r="D343" s="11" t="s">
        <v>309</v>
      </c>
      <c r="E343" s="11" t="s">
        <v>15</v>
      </c>
      <c r="F343" s="19">
        <v>426871.41000000015</v>
      </c>
      <c r="G343" s="160">
        <v>7</v>
      </c>
      <c r="H343" s="160">
        <v>60</v>
      </c>
      <c r="I343" s="197">
        <v>0</v>
      </c>
      <c r="J343" s="197">
        <v>1</v>
      </c>
      <c r="K343" s="197">
        <v>0</v>
      </c>
      <c r="L343" s="197">
        <v>6</v>
      </c>
      <c r="M343" s="197">
        <v>0</v>
      </c>
    </row>
    <row r="344" spans="1:13" x14ac:dyDescent="0.25">
      <c r="A344" s="152">
        <v>42339</v>
      </c>
      <c r="B344" s="13">
        <v>2015</v>
      </c>
      <c r="C344" s="14" t="s">
        <v>310</v>
      </c>
      <c r="D344" s="11" t="s">
        <v>310</v>
      </c>
      <c r="E344" s="11" t="s">
        <v>35</v>
      </c>
      <c r="F344" s="19">
        <v>2232031.3099999912</v>
      </c>
      <c r="G344" s="160">
        <v>13</v>
      </c>
      <c r="H344" s="160">
        <v>181</v>
      </c>
      <c r="I344" s="197">
        <v>0</v>
      </c>
      <c r="J344" s="197">
        <v>1</v>
      </c>
      <c r="K344" s="197">
        <v>0</v>
      </c>
      <c r="L344" s="197">
        <v>0</v>
      </c>
      <c r="M344" s="197">
        <v>12</v>
      </c>
    </row>
    <row r="345" spans="1:13" x14ac:dyDescent="0.25">
      <c r="A345" s="152">
        <v>42339</v>
      </c>
      <c r="B345" s="13">
        <v>2015</v>
      </c>
      <c r="C345" s="14" t="s">
        <v>311</v>
      </c>
      <c r="D345" s="11" t="s">
        <v>311</v>
      </c>
      <c r="E345" s="11" t="s">
        <v>48</v>
      </c>
      <c r="F345" s="19">
        <v>3809230.3199999928</v>
      </c>
      <c r="G345" s="160">
        <v>21</v>
      </c>
      <c r="H345" s="160">
        <v>291</v>
      </c>
      <c r="I345" s="197">
        <v>0</v>
      </c>
      <c r="J345" s="197">
        <v>1</v>
      </c>
      <c r="K345" s="197">
        <v>2</v>
      </c>
      <c r="L345" s="197">
        <v>6</v>
      </c>
      <c r="M345" s="197">
        <v>12</v>
      </c>
    </row>
    <row r="346" spans="1:13" x14ac:dyDescent="0.25">
      <c r="A346" s="152">
        <v>42430</v>
      </c>
      <c r="B346" s="13">
        <v>2016</v>
      </c>
      <c r="C346" s="14" t="s">
        <v>245</v>
      </c>
      <c r="D346" s="11" t="s">
        <v>245</v>
      </c>
      <c r="E346" s="11" t="s">
        <v>22</v>
      </c>
      <c r="F346" s="19">
        <v>1452774.4900000002</v>
      </c>
      <c r="G346" s="160">
        <v>12</v>
      </c>
      <c r="H346" s="160">
        <v>135</v>
      </c>
      <c r="I346" s="197">
        <v>3</v>
      </c>
      <c r="J346" s="197">
        <v>2</v>
      </c>
      <c r="K346" s="197">
        <v>3</v>
      </c>
      <c r="L346" s="197">
        <v>4</v>
      </c>
      <c r="M346" s="197">
        <v>0</v>
      </c>
    </row>
    <row r="347" spans="1:13" x14ac:dyDescent="0.25">
      <c r="A347" s="152">
        <v>42430</v>
      </c>
      <c r="B347" s="13">
        <v>2016</v>
      </c>
      <c r="C347" s="14" t="s">
        <v>129</v>
      </c>
      <c r="D347" s="11" t="s">
        <v>246</v>
      </c>
      <c r="E347" s="11" t="s">
        <v>31</v>
      </c>
      <c r="F347" s="19">
        <v>3403579.8999999911</v>
      </c>
      <c r="G347" s="160">
        <v>13</v>
      </c>
      <c r="H347" s="160">
        <v>168</v>
      </c>
      <c r="I347" s="197">
        <v>3</v>
      </c>
      <c r="J347" s="197">
        <v>9</v>
      </c>
      <c r="K347" s="197">
        <v>1</v>
      </c>
      <c r="L347" s="197">
        <v>0</v>
      </c>
      <c r="M347" s="197">
        <v>0</v>
      </c>
    </row>
    <row r="348" spans="1:13" x14ac:dyDescent="0.25">
      <c r="A348" s="152">
        <v>42430</v>
      </c>
      <c r="B348" s="13">
        <v>2016</v>
      </c>
      <c r="C348" s="14" t="s">
        <v>130</v>
      </c>
      <c r="D348" s="11" t="s">
        <v>246</v>
      </c>
      <c r="E348" s="11" t="s">
        <v>31</v>
      </c>
      <c r="F348" s="19">
        <v>1141432.540000001</v>
      </c>
      <c r="G348" s="160">
        <v>7</v>
      </c>
      <c r="H348" s="160">
        <v>117</v>
      </c>
      <c r="I348" s="197">
        <v>2</v>
      </c>
      <c r="J348" s="197">
        <v>5</v>
      </c>
      <c r="K348" s="197">
        <v>0</v>
      </c>
      <c r="L348" s="197">
        <v>0</v>
      </c>
      <c r="M348" s="197">
        <v>0</v>
      </c>
    </row>
    <row r="349" spans="1:13" x14ac:dyDescent="0.25">
      <c r="A349" s="152">
        <v>42430</v>
      </c>
      <c r="B349" s="13">
        <v>2016</v>
      </c>
      <c r="C349" s="14" t="s">
        <v>131</v>
      </c>
      <c r="D349" s="11" t="s">
        <v>246</v>
      </c>
      <c r="E349" s="11" t="s">
        <v>31</v>
      </c>
      <c r="F349" s="19">
        <v>2431361.3400000036</v>
      </c>
      <c r="G349" s="160">
        <v>15</v>
      </c>
      <c r="H349" s="160">
        <v>214</v>
      </c>
      <c r="I349" s="197">
        <v>1</v>
      </c>
      <c r="J349" s="197">
        <v>3</v>
      </c>
      <c r="K349" s="197">
        <v>4</v>
      </c>
      <c r="L349" s="197">
        <v>3</v>
      </c>
      <c r="M349" s="197">
        <v>4</v>
      </c>
    </row>
    <row r="350" spans="1:13" x14ac:dyDescent="0.25">
      <c r="A350" s="152">
        <v>42430</v>
      </c>
      <c r="B350" s="13">
        <v>2016</v>
      </c>
      <c r="C350" s="14" t="s">
        <v>132</v>
      </c>
      <c r="D350" s="11" t="s">
        <v>246</v>
      </c>
      <c r="E350" s="11" t="s">
        <v>31</v>
      </c>
      <c r="F350" s="19">
        <v>4972903.8899999857</v>
      </c>
      <c r="G350" s="160">
        <v>16</v>
      </c>
      <c r="H350" s="160">
        <v>251</v>
      </c>
      <c r="I350" s="197">
        <v>2</v>
      </c>
      <c r="J350" s="197">
        <v>0</v>
      </c>
      <c r="K350" s="197">
        <v>5</v>
      </c>
      <c r="L350" s="197">
        <v>2</v>
      </c>
      <c r="M350" s="197">
        <v>7</v>
      </c>
    </row>
    <row r="351" spans="1:13" x14ac:dyDescent="0.25">
      <c r="A351" s="152">
        <v>42430</v>
      </c>
      <c r="B351" s="13">
        <v>2016</v>
      </c>
      <c r="C351" s="14" t="s">
        <v>247</v>
      </c>
      <c r="D351" s="11" t="s">
        <v>246</v>
      </c>
      <c r="E351" s="11" t="s">
        <v>31</v>
      </c>
      <c r="F351" s="19">
        <v>2782294.4600000121</v>
      </c>
      <c r="G351" s="160">
        <v>17</v>
      </c>
      <c r="H351" s="160">
        <v>235</v>
      </c>
      <c r="I351" s="197">
        <v>0</v>
      </c>
      <c r="J351" s="197">
        <v>11</v>
      </c>
      <c r="K351" s="197">
        <v>6</v>
      </c>
      <c r="L351" s="197">
        <v>0</v>
      </c>
      <c r="M351" s="197">
        <v>0</v>
      </c>
    </row>
    <row r="352" spans="1:13" x14ac:dyDescent="0.25">
      <c r="A352" s="152">
        <v>42430</v>
      </c>
      <c r="B352" s="13">
        <v>2016</v>
      </c>
      <c r="C352" s="14" t="s">
        <v>134</v>
      </c>
      <c r="D352" s="11" t="s">
        <v>246</v>
      </c>
      <c r="E352" s="11" t="s">
        <v>31</v>
      </c>
      <c r="F352" s="19">
        <v>5687346.7299999744</v>
      </c>
      <c r="G352" s="160">
        <v>22</v>
      </c>
      <c r="H352" s="160">
        <v>341</v>
      </c>
      <c r="I352" s="197">
        <v>6</v>
      </c>
      <c r="J352" s="197">
        <v>7</v>
      </c>
      <c r="K352" s="197">
        <v>5</v>
      </c>
      <c r="L352" s="197">
        <v>3</v>
      </c>
      <c r="M352" s="197">
        <v>1</v>
      </c>
    </row>
    <row r="353" spans="1:13" x14ac:dyDescent="0.25">
      <c r="A353" s="152">
        <v>42430</v>
      </c>
      <c r="B353" s="13">
        <v>2016</v>
      </c>
      <c r="C353" s="14" t="s">
        <v>135</v>
      </c>
      <c r="D353" s="11" t="s">
        <v>246</v>
      </c>
      <c r="E353" s="11" t="s">
        <v>31</v>
      </c>
      <c r="F353" s="19">
        <v>4198535.1700000018</v>
      </c>
      <c r="G353" s="160">
        <v>17</v>
      </c>
      <c r="H353" s="160">
        <v>247</v>
      </c>
      <c r="I353" s="197">
        <v>3</v>
      </c>
      <c r="J353" s="197">
        <v>3</v>
      </c>
      <c r="K353" s="197">
        <v>10</v>
      </c>
      <c r="L353" s="197">
        <v>1</v>
      </c>
      <c r="M353" s="197">
        <v>0</v>
      </c>
    </row>
    <row r="354" spans="1:13" x14ac:dyDescent="0.25">
      <c r="A354" s="152">
        <v>42430</v>
      </c>
      <c r="B354" s="13">
        <v>2016</v>
      </c>
      <c r="C354" s="14" t="s">
        <v>136</v>
      </c>
      <c r="D354" s="11" t="s">
        <v>246</v>
      </c>
      <c r="E354" s="11" t="s">
        <v>31</v>
      </c>
      <c r="F354" s="19">
        <v>4432022.6899999976</v>
      </c>
      <c r="G354" s="160">
        <v>16</v>
      </c>
      <c r="H354" s="160">
        <v>234</v>
      </c>
      <c r="I354" s="197">
        <v>0</v>
      </c>
      <c r="J354" s="197">
        <v>0</v>
      </c>
      <c r="K354" s="197">
        <v>0</v>
      </c>
      <c r="L354" s="197">
        <v>3</v>
      </c>
      <c r="M354" s="197">
        <v>13</v>
      </c>
    </row>
    <row r="355" spans="1:13" x14ac:dyDescent="0.25">
      <c r="A355" s="152">
        <v>42430</v>
      </c>
      <c r="B355" s="13">
        <v>2016</v>
      </c>
      <c r="C355" s="14" t="s">
        <v>137</v>
      </c>
      <c r="D355" s="11" t="s">
        <v>246</v>
      </c>
      <c r="E355" s="11" t="s">
        <v>31</v>
      </c>
      <c r="F355" s="19">
        <v>4148316.8900000006</v>
      </c>
      <c r="G355" s="160">
        <v>14</v>
      </c>
      <c r="H355" s="160">
        <v>207</v>
      </c>
      <c r="I355" s="197">
        <v>0</v>
      </c>
      <c r="J355" s="197">
        <v>0</v>
      </c>
      <c r="K355" s="197">
        <v>1</v>
      </c>
      <c r="L355" s="197">
        <v>6</v>
      </c>
      <c r="M355" s="197">
        <v>7</v>
      </c>
    </row>
    <row r="356" spans="1:13" x14ac:dyDescent="0.25">
      <c r="A356" s="152">
        <v>42430</v>
      </c>
      <c r="B356" s="13">
        <v>2016</v>
      </c>
      <c r="C356" s="14" t="s">
        <v>38</v>
      </c>
      <c r="D356" s="11" t="s">
        <v>246</v>
      </c>
      <c r="E356" s="11" t="s">
        <v>31</v>
      </c>
      <c r="F356" s="19">
        <v>4545611.0000000149</v>
      </c>
      <c r="G356" s="160">
        <v>19</v>
      </c>
      <c r="H356" s="160">
        <v>290</v>
      </c>
      <c r="I356" s="197">
        <v>0</v>
      </c>
      <c r="J356" s="197">
        <v>1</v>
      </c>
      <c r="K356" s="197">
        <v>2</v>
      </c>
      <c r="L356" s="197">
        <v>11</v>
      </c>
      <c r="M356" s="197">
        <v>5</v>
      </c>
    </row>
    <row r="357" spans="1:13" x14ac:dyDescent="0.25">
      <c r="A357" s="152">
        <v>42430</v>
      </c>
      <c r="B357" s="13">
        <v>2016</v>
      </c>
      <c r="C357" s="14" t="s">
        <v>138</v>
      </c>
      <c r="D357" s="11" t="s">
        <v>246</v>
      </c>
      <c r="E357" s="11" t="s">
        <v>31</v>
      </c>
      <c r="F357" s="19">
        <v>995485.28999999724</v>
      </c>
      <c r="G357" s="160">
        <v>6</v>
      </c>
      <c r="H357" s="160">
        <v>69</v>
      </c>
      <c r="I357" s="197">
        <v>3</v>
      </c>
      <c r="J357" s="197">
        <v>2</v>
      </c>
      <c r="K357" s="197">
        <v>1</v>
      </c>
      <c r="L357" s="197">
        <v>0</v>
      </c>
      <c r="M357" s="197">
        <v>0</v>
      </c>
    </row>
    <row r="358" spans="1:13" x14ac:dyDescent="0.25">
      <c r="A358" s="152">
        <v>42430</v>
      </c>
      <c r="B358" s="13">
        <v>2016</v>
      </c>
      <c r="C358" s="14" t="s">
        <v>139</v>
      </c>
      <c r="D358" s="11" t="s">
        <v>246</v>
      </c>
      <c r="E358" s="11" t="s">
        <v>31</v>
      </c>
      <c r="F358" s="19">
        <v>5938647.9299999997</v>
      </c>
      <c r="G358" s="160">
        <v>20</v>
      </c>
      <c r="H358" s="160">
        <v>287</v>
      </c>
      <c r="I358" s="197">
        <v>0</v>
      </c>
      <c r="J358" s="197">
        <v>0</v>
      </c>
      <c r="K358" s="197">
        <v>1</v>
      </c>
      <c r="L358" s="197">
        <v>7</v>
      </c>
      <c r="M358" s="197">
        <v>12</v>
      </c>
    </row>
    <row r="359" spans="1:13" x14ac:dyDescent="0.25">
      <c r="A359" s="152">
        <v>42430</v>
      </c>
      <c r="B359" s="13">
        <v>2016</v>
      </c>
      <c r="C359" s="14" t="s">
        <v>153</v>
      </c>
      <c r="D359" s="11" t="s">
        <v>246</v>
      </c>
      <c r="E359" s="11" t="s">
        <v>31</v>
      </c>
      <c r="F359" s="19">
        <v>942948.89999999665</v>
      </c>
      <c r="G359" s="160">
        <v>3</v>
      </c>
      <c r="H359" s="160">
        <v>33</v>
      </c>
      <c r="I359" s="197">
        <v>0</v>
      </c>
      <c r="J359" s="197">
        <v>1</v>
      </c>
      <c r="K359" s="197">
        <v>0</v>
      </c>
      <c r="L359" s="197">
        <v>2</v>
      </c>
      <c r="M359" s="197">
        <v>0</v>
      </c>
    </row>
    <row r="360" spans="1:13" x14ac:dyDescent="0.25">
      <c r="A360" s="152">
        <v>42430</v>
      </c>
      <c r="B360" s="13">
        <v>2016</v>
      </c>
      <c r="C360" s="14" t="s">
        <v>96</v>
      </c>
      <c r="D360" s="11" t="s">
        <v>246</v>
      </c>
      <c r="E360" s="11" t="s">
        <v>31</v>
      </c>
      <c r="F360" s="19">
        <v>1784631.1999999955</v>
      </c>
      <c r="G360" s="160">
        <v>12</v>
      </c>
      <c r="H360" s="160">
        <v>151</v>
      </c>
      <c r="I360" s="197">
        <v>2</v>
      </c>
      <c r="J360" s="197">
        <v>9</v>
      </c>
      <c r="K360" s="197">
        <v>1</v>
      </c>
      <c r="L360" s="197">
        <v>0</v>
      </c>
      <c r="M360" s="197">
        <v>0</v>
      </c>
    </row>
    <row r="361" spans="1:13" x14ac:dyDescent="0.25">
      <c r="A361" s="152">
        <v>42430</v>
      </c>
      <c r="B361" s="13">
        <v>2016</v>
      </c>
      <c r="C361" s="14" t="s">
        <v>56</v>
      </c>
      <c r="D361" s="11" t="s">
        <v>246</v>
      </c>
      <c r="E361" s="11" t="s">
        <v>31</v>
      </c>
      <c r="F361" s="19">
        <v>201931.63999999966</v>
      </c>
      <c r="G361" s="160">
        <v>3</v>
      </c>
      <c r="H361" s="160">
        <v>27</v>
      </c>
      <c r="I361" s="197">
        <v>0</v>
      </c>
      <c r="J361" s="197">
        <v>0</v>
      </c>
      <c r="K361" s="197">
        <v>1</v>
      </c>
      <c r="L361" s="197">
        <v>1</v>
      </c>
      <c r="M361" s="197">
        <v>1</v>
      </c>
    </row>
    <row r="362" spans="1:13" x14ac:dyDescent="0.25">
      <c r="A362" s="152">
        <v>42430</v>
      </c>
      <c r="B362" s="13">
        <v>2016</v>
      </c>
      <c r="C362" s="14" t="s">
        <v>142</v>
      </c>
      <c r="D362" s="11" t="s">
        <v>246</v>
      </c>
      <c r="E362" s="11" t="s">
        <v>31</v>
      </c>
      <c r="F362" s="19">
        <v>4262987.7499999925</v>
      </c>
      <c r="G362" s="160">
        <v>22</v>
      </c>
      <c r="H362" s="160">
        <v>299</v>
      </c>
      <c r="I362" s="197">
        <v>1</v>
      </c>
      <c r="J362" s="197">
        <v>4</v>
      </c>
      <c r="K362" s="197">
        <v>6</v>
      </c>
      <c r="L362" s="197">
        <v>2</v>
      </c>
      <c r="M362" s="197">
        <v>9</v>
      </c>
    </row>
    <row r="363" spans="1:13" x14ac:dyDescent="0.25">
      <c r="A363" s="152">
        <v>42430</v>
      </c>
      <c r="B363" s="13">
        <v>2016</v>
      </c>
      <c r="C363" s="14" t="s">
        <v>143</v>
      </c>
      <c r="D363" s="11" t="s">
        <v>246</v>
      </c>
      <c r="E363" s="11" t="s">
        <v>31</v>
      </c>
      <c r="F363" s="19">
        <v>2343999.2399999946</v>
      </c>
      <c r="G363" s="160">
        <v>13</v>
      </c>
      <c r="H363" s="160">
        <v>163</v>
      </c>
      <c r="I363" s="197">
        <v>1</v>
      </c>
      <c r="J363" s="197">
        <v>1</v>
      </c>
      <c r="K363" s="197">
        <v>1</v>
      </c>
      <c r="L363" s="197">
        <v>5</v>
      </c>
      <c r="M363" s="197">
        <v>5</v>
      </c>
    </row>
    <row r="364" spans="1:13" x14ac:dyDescent="0.25">
      <c r="A364" s="152">
        <v>42430</v>
      </c>
      <c r="B364" s="13">
        <v>2016</v>
      </c>
      <c r="C364" s="14" t="s">
        <v>248</v>
      </c>
      <c r="D364" s="11" t="s">
        <v>248</v>
      </c>
      <c r="E364" s="11" t="s">
        <v>15</v>
      </c>
      <c r="F364" s="19">
        <v>515330.06000000145</v>
      </c>
      <c r="G364" s="160">
        <v>8</v>
      </c>
      <c r="H364" s="160">
        <v>76</v>
      </c>
      <c r="I364" s="197">
        <v>0</v>
      </c>
      <c r="J364" s="197">
        <v>0</v>
      </c>
      <c r="K364" s="197">
        <v>2</v>
      </c>
      <c r="L364" s="197">
        <v>6</v>
      </c>
      <c r="M364" s="197">
        <v>0</v>
      </c>
    </row>
    <row r="365" spans="1:13" x14ac:dyDescent="0.25">
      <c r="A365" s="152">
        <v>42430</v>
      </c>
      <c r="B365" s="13">
        <v>2016</v>
      </c>
      <c r="C365" s="14" t="s">
        <v>249</v>
      </c>
      <c r="D365" s="11" t="s">
        <v>249</v>
      </c>
      <c r="E365" s="11" t="s">
        <v>20</v>
      </c>
      <c r="F365" s="19">
        <v>267126.37000000011</v>
      </c>
      <c r="G365" s="160">
        <v>3</v>
      </c>
      <c r="H365" s="160">
        <v>45</v>
      </c>
      <c r="I365" s="197">
        <v>0</v>
      </c>
      <c r="J365" s="197">
        <v>0</v>
      </c>
      <c r="K365" s="197">
        <v>0</v>
      </c>
      <c r="L365" s="197">
        <v>3</v>
      </c>
      <c r="M365" s="197">
        <v>0</v>
      </c>
    </row>
    <row r="366" spans="1:13" x14ac:dyDescent="0.25">
      <c r="A366" s="152">
        <v>42430</v>
      </c>
      <c r="B366" s="13">
        <v>2016</v>
      </c>
      <c r="C366" s="14" t="s">
        <v>250</v>
      </c>
      <c r="D366" s="11" t="s">
        <v>250</v>
      </c>
      <c r="E366" s="11" t="s">
        <v>75</v>
      </c>
      <c r="F366" s="19">
        <v>438580.30999999959</v>
      </c>
      <c r="G366" s="160">
        <v>5</v>
      </c>
      <c r="H366" s="160">
        <v>54</v>
      </c>
      <c r="I366" s="197">
        <v>0</v>
      </c>
      <c r="J366" s="197">
        <v>0</v>
      </c>
      <c r="K366" s="197">
        <v>0</v>
      </c>
      <c r="L366" s="197">
        <v>5</v>
      </c>
      <c r="M366" s="197">
        <v>0</v>
      </c>
    </row>
    <row r="367" spans="1:13" x14ac:dyDescent="0.25">
      <c r="A367" s="152">
        <v>42430</v>
      </c>
      <c r="B367" s="13">
        <v>2016</v>
      </c>
      <c r="C367" s="14" t="s">
        <v>251</v>
      </c>
      <c r="D367" s="11" t="s">
        <v>251</v>
      </c>
      <c r="E367" s="11" t="s">
        <v>29</v>
      </c>
      <c r="F367" s="19">
        <v>983367.45999999903</v>
      </c>
      <c r="G367" s="160">
        <v>11</v>
      </c>
      <c r="H367" s="160">
        <v>120</v>
      </c>
      <c r="I367" s="197">
        <v>1</v>
      </c>
      <c r="J367" s="197">
        <v>1</v>
      </c>
      <c r="K367" s="197">
        <v>8</v>
      </c>
      <c r="L367" s="197">
        <v>1</v>
      </c>
      <c r="M367" s="197">
        <v>0</v>
      </c>
    </row>
    <row r="368" spans="1:13" x14ac:dyDescent="0.25">
      <c r="A368" s="152">
        <v>42430</v>
      </c>
      <c r="B368" s="13">
        <v>2016</v>
      </c>
      <c r="C368" s="14" t="s">
        <v>252</v>
      </c>
      <c r="D368" s="11" t="s">
        <v>252</v>
      </c>
      <c r="E368" s="11" t="s">
        <v>22</v>
      </c>
      <c r="F368" s="19">
        <v>39074.369999999995</v>
      </c>
      <c r="G368" s="160">
        <v>1</v>
      </c>
      <c r="H368" s="160">
        <v>2</v>
      </c>
      <c r="I368" s="197">
        <v>0</v>
      </c>
      <c r="J368" s="197">
        <v>0</v>
      </c>
      <c r="K368" s="197">
        <v>0</v>
      </c>
      <c r="L368" s="197">
        <v>1</v>
      </c>
      <c r="M368" s="197">
        <v>0</v>
      </c>
    </row>
    <row r="369" spans="1:13" x14ac:dyDescent="0.25">
      <c r="A369" s="152">
        <v>42430</v>
      </c>
      <c r="B369" s="13">
        <v>2016</v>
      </c>
      <c r="C369" s="14" t="s">
        <v>254</v>
      </c>
      <c r="D369" s="11" t="s">
        <v>254</v>
      </c>
      <c r="E369" s="11" t="s">
        <v>29</v>
      </c>
      <c r="F369" s="19">
        <v>529086.85</v>
      </c>
      <c r="G369" s="160">
        <v>11</v>
      </c>
      <c r="H369" s="160">
        <v>73</v>
      </c>
      <c r="I369" s="197">
        <v>1</v>
      </c>
      <c r="J369" s="197">
        <v>0</v>
      </c>
      <c r="K369" s="197">
        <v>6</v>
      </c>
      <c r="L369" s="197">
        <v>4</v>
      </c>
      <c r="M369" s="197">
        <v>0</v>
      </c>
    </row>
    <row r="370" spans="1:13" x14ac:dyDescent="0.25">
      <c r="A370" s="152">
        <v>42430</v>
      </c>
      <c r="B370" s="13">
        <v>2016</v>
      </c>
      <c r="C370" s="14" t="s">
        <v>255</v>
      </c>
      <c r="D370" s="11" t="s">
        <v>255</v>
      </c>
      <c r="E370" s="11" t="s">
        <v>29</v>
      </c>
      <c r="F370" s="19">
        <v>3889778.7900000005</v>
      </c>
      <c r="G370" s="160">
        <v>33</v>
      </c>
      <c r="H370" s="160">
        <v>426</v>
      </c>
      <c r="I370" s="197">
        <v>1</v>
      </c>
      <c r="J370" s="197">
        <v>2</v>
      </c>
      <c r="K370" s="197">
        <v>11</v>
      </c>
      <c r="L370" s="197">
        <v>14</v>
      </c>
      <c r="M370" s="197">
        <v>5</v>
      </c>
    </row>
    <row r="371" spans="1:13" x14ac:dyDescent="0.25">
      <c r="A371" s="152">
        <v>42430</v>
      </c>
      <c r="B371" s="13">
        <v>2016</v>
      </c>
      <c r="C371" s="14" t="s">
        <v>256</v>
      </c>
      <c r="D371" s="11" t="s">
        <v>256</v>
      </c>
      <c r="E371" s="11" t="s">
        <v>48</v>
      </c>
      <c r="F371" s="19">
        <v>3258349.43</v>
      </c>
      <c r="G371" s="160">
        <v>24</v>
      </c>
      <c r="H371" s="160">
        <v>311</v>
      </c>
      <c r="I371" s="197">
        <v>0</v>
      </c>
      <c r="J371" s="197">
        <v>0</v>
      </c>
      <c r="K371" s="197">
        <v>3</v>
      </c>
      <c r="L371" s="197">
        <v>6</v>
      </c>
      <c r="M371" s="197">
        <v>15</v>
      </c>
    </row>
    <row r="372" spans="1:13" x14ac:dyDescent="0.25">
      <c r="A372" s="152">
        <v>42430</v>
      </c>
      <c r="B372" s="13">
        <v>2016</v>
      </c>
      <c r="C372" s="14" t="s">
        <v>257</v>
      </c>
      <c r="D372" s="11" t="s">
        <v>257</v>
      </c>
      <c r="E372" s="11" t="s">
        <v>44</v>
      </c>
      <c r="F372" s="19">
        <v>2266406.7699999996</v>
      </c>
      <c r="G372" s="160">
        <v>13</v>
      </c>
      <c r="H372" s="160">
        <v>195</v>
      </c>
      <c r="I372" s="197">
        <v>0</v>
      </c>
      <c r="J372" s="197">
        <v>0</v>
      </c>
      <c r="K372" s="197">
        <v>0</v>
      </c>
      <c r="L372" s="197">
        <v>0</v>
      </c>
      <c r="M372" s="197">
        <v>13</v>
      </c>
    </row>
    <row r="373" spans="1:13" x14ac:dyDescent="0.25">
      <c r="A373" s="152">
        <v>42430</v>
      </c>
      <c r="B373" s="13">
        <v>2016</v>
      </c>
      <c r="C373" s="14" t="s">
        <v>258</v>
      </c>
      <c r="D373" s="11" t="s">
        <v>258</v>
      </c>
      <c r="E373" s="11" t="s">
        <v>65</v>
      </c>
      <c r="F373" s="19">
        <v>691121.08</v>
      </c>
      <c r="G373" s="160">
        <v>7</v>
      </c>
      <c r="H373" s="160">
        <v>85</v>
      </c>
      <c r="I373" s="197">
        <v>1</v>
      </c>
      <c r="J373" s="197">
        <v>0</v>
      </c>
      <c r="K373" s="197">
        <v>2</v>
      </c>
      <c r="L373" s="197">
        <v>2</v>
      </c>
      <c r="M373" s="197">
        <v>2</v>
      </c>
    </row>
    <row r="374" spans="1:13" x14ac:dyDescent="0.25">
      <c r="A374" s="152">
        <v>42430</v>
      </c>
      <c r="B374" s="13">
        <v>2016</v>
      </c>
      <c r="C374" s="14" t="s">
        <v>259</v>
      </c>
      <c r="D374" s="11" t="s">
        <v>259</v>
      </c>
      <c r="E374" s="11" t="s">
        <v>15</v>
      </c>
      <c r="F374" s="19">
        <v>802780.83999999892</v>
      </c>
      <c r="G374" s="160">
        <v>10</v>
      </c>
      <c r="H374" s="160">
        <v>98</v>
      </c>
      <c r="I374" s="197">
        <v>1</v>
      </c>
      <c r="J374" s="197">
        <v>0</v>
      </c>
      <c r="K374" s="197">
        <v>2</v>
      </c>
      <c r="L374" s="197">
        <v>6</v>
      </c>
      <c r="M374" s="197">
        <v>1</v>
      </c>
    </row>
    <row r="375" spans="1:13" x14ac:dyDescent="0.25">
      <c r="A375" s="152">
        <v>42430</v>
      </c>
      <c r="B375" s="13">
        <v>2016</v>
      </c>
      <c r="C375" s="14" t="s">
        <v>260</v>
      </c>
      <c r="D375" s="11" t="s">
        <v>260</v>
      </c>
      <c r="E375" s="11" t="s">
        <v>18</v>
      </c>
      <c r="F375" s="19">
        <v>5517602.4700000063</v>
      </c>
      <c r="G375" s="160">
        <v>30</v>
      </c>
      <c r="H375" s="160">
        <v>443</v>
      </c>
      <c r="I375" s="197">
        <v>0</v>
      </c>
      <c r="J375" s="197">
        <v>2</v>
      </c>
      <c r="K375" s="197">
        <v>1</v>
      </c>
      <c r="L375" s="197">
        <v>12</v>
      </c>
      <c r="M375" s="197">
        <v>15</v>
      </c>
    </row>
    <row r="376" spans="1:13" x14ac:dyDescent="0.25">
      <c r="A376" s="152">
        <v>42430</v>
      </c>
      <c r="B376" s="13">
        <v>2016</v>
      </c>
      <c r="C376" s="14" t="s">
        <v>261</v>
      </c>
      <c r="D376" s="11" t="s">
        <v>261</v>
      </c>
      <c r="E376" s="11" t="s">
        <v>75</v>
      </c>
      <c r="F376" s="19">
        <v>3853106.6200000048</v>
      </c>
      <c r="G376" s="160">
        <v>19</v>
      </c>
      <c r="H376" s="160">
        <v>287</v>
      </c>
      <c r="I376" s="197">
        <v>1</v>
      </c>
      <c r="J376" s="197">
        <v>3</v>
      </c>
      <c r="K376" s="197">
        <v>0</v>
      </c>
      <c r="L376" s="197">
        <v>3</v>
      </c>
      <c r="M376" s="197">
        <v>12</v>
      </c>
    </row>
    <row r="377" spans="1:13" x14ac:dyDescent="0.25">
      <c r="A377" s="152">
        <v>42430</v>
      </c>
      <c r="B377" s="13">
        <v>2016</v>
      </c>
      <c r="C377" s="14" t="s">
        <v>262</v>
      </c>
      <c r="D377" s="11" t="s">
        <v>262</v>
      </c>
      <c r="E377" s="11" t="s">
        <v>18</v>
      </c>
      <c r="F377" s="19">
        <v>1069152.9900000021</v>
      </c>
      <c r="G377" s="160">
        <v>9</v>
      </c>
      <c r="H377" s="160">
        <v>119</v>
      </c>
      <c r="I377" s="197">
        <v>1</v>
      </c>
      <c r="J377" s="197">
        <v>0</v>
      </c>
      <c r="K377" s="197">
        <v>0</v>
      </c>
      <c r="L377" s="197">
        <v>1</v>
      </c>
      <c r="M377" s="197">
        <v>7</v>
      </c>
    </row>
    <row r="378" spans="1:13" x14ac:dyDescent="0.25">
      <c r="A378" s="152">
        <v>42430</v>
      </c>
      <c r="B378" s="13">
        <v>2016</v>
      </c>
      <c r="C378" s="14" t="s">
        <v>263</v>
      </c>
      <c r="D378" s="11" t="s">
        <v>263</v>
      </c>
      <c r="E378" s="11" t="s">
        <v>50</v>
      </c>
      <c r="F378" s="19">
        <v>1736361.2899999954</v>
      </c>
      <c r="G378" s="160">
        <v>11</v>
      </c>
      <c r="H378" s="160">
        <v>164</v>
      </c>
      <c r="I378" s="197">
        <v>0</v>
      </c>
      <c r="J378" s="197">
        <v>0</v>
      </c>
      <c r="K378" s="197">
        <v>0</v>
      </c>
      <c r="L378" s="197">
        <v>0</v>
      </c>
      <c r="M378" s="197">
        <v>11</v>
      </c>
    </row>
    <row r="379" spans="1:13" x14ac:dyDescent="0.25">
      <c r="A379" s="152">
        <v>42430</v>
      </c>
      <c r="B379" s="13">
        <v>2016</v>
      </c>
      <c r="C379" s="14" t="s">
        <v>384</v>
      </c>
      <c r="D379" s="11" t="s">
        <v>384</v>
      </c>
      <c r="E379" s="11" t="s">
        <v>22</v>
      </c>
      <c r="F379" s="19">
        <v>406247.3599999994</v>
      </c>
      <c r="G379" s="160">
        <v>10</v>
      </c>
      <c r="H379" s="160">
        <v>61</v>
      </c>
      <c r="I379" s="197">
        <v>2</v>
      </c>
      <c r="J379" s="197">
        <v>4</v>
      </c>
      <c r="K379" s="197">
        <v>2</v>
      </c>
      <c r="L379" s="197">
        <v>2</v>
      </c>
      <c r="M379" s="197">
        <v>0</v>
      </c>
    </row>
    <row r="380" spans="1:13" x14ac:dyDescent="0.25">
      <c r="A380" s="152">
        <v>42430</v>
      </c>
      <c r="B380" s="13">
        <v>2016</v>
      </c>
      <c r="C380" s="14" t="s">
        <v>264</v>
      </c>
      <c r="D380" s="11" t="s">
        <v>264</v>
      </c>
      <c r="E380" s="11" t="s">
        <v>65</v>
      </c>
      <c r="F380" s="19">
        <v>3489560.9399999902</v>
      </c>
      <c r="G380" s="160">
        <v>19</v>
      </c>
      <c r="H380" s="160">
        <v>259</v>
      </c>
      <c r="I380" s="197">
        <v>1</v>
      </c>
      <c r="J380" s="197">
        <v>4</v>
      </c>
      <c r="K380" s="197">
        <v>1</v>
      </c>
      <c r="L380" s="197">
        <v>6</v>
      </c>
      <c r="M380" s="197">
        <v>7</v>
      </c>
    </row>
    <row r="381" spans="1:13" x14ac:dyDescent="0.25">
      <c r="A381" s="152">
        <v>42430</v>
      </c>
      <c r="B381" s="13">
        <v>2016</v>
      </c>
      <c r="C381" s="14" t="s">
        <v>265</v>
      </c>
      <c r="D381" s="11" t="s">
        <v>265</v>
      </c>
      <c r="E381" s="11" t="s">
        <v>22</v>
      </c>
      <c r="F381" s="19">
        <v>286817.45999999996</v>
      </c>
      <c r="G381" s="160">
        <v>4</v>
      </c>
      <c r="H381" s="160">
        <v>42</v>
      </c>
      <c r="I381" s="197">
        <v>0</v>
      </c>
      <c r="J381" s="197">
        <v>0</v>
      </c>
      <c r="K381" s="197">
        <v>0</v>
      </c>
      <c r="L381" s="197">
        <v>4</v>
      </c>
      <c r="M381" s="197">
        <v>0</v>
      </c>
    </row>
    <row r="382" spans="1:13" x14ac:dyDescent="0.25">
      <c r="A382" s="152">
        <v>42430</v>
      </c>
      <c r="B382" s="13">
        <v>2016</v>
      </c>
      <c r="C382" s="14" t="s">
        <v>266</v>
      </c>
      <c r="D382" s="11" t="s">
        <v>266</v>
      </c>
      <c r="E382" s="11" t="s">
        <v>48</v>
      </c>
      <c r="F382" s="19">
        <v>678549.31999999937</v>
      </c>
      <c r="G382" s="160">
        <v>8</v>
      </c>
      <c r="H382" s="160">
        <v>62</v>
      </c>
      <c r="I382" s="197">
        <v>0</v>
      </c>
      <c r="J382" s="197">
        <v>0</v>
      </c>
      <c r="K382" s="197">
        <v>0</v>
      </c>
      <c r="L382" s="197">
        <v>4</v>
      </c>
      <c r="M382" s="197">
        <v>4</v>
      </c>
    </row>
    <row r="383" spans="1:13" x14ac:dyDescent="0.25">
      <c r="A383" s="152">
        <v>42430</v>
      </c>
      <c r="B383" s="13">
        <v>2016</v>
      </c>
      <c r="C383" s="14" t="s">
        <v>267</v>
      </c>
      <c r="D383" s="11" t="s">
        <v>267</v>
      </c>
      <c r="E383" s="11" t="s">
        <v>20</v>
      </c>
      <c r="F383" s="19">
        <v>1862102.5199999996</v>
      </c>
      <c r="G383" s="160">
        <v>12</v>
      </c>
      <c r="H383" s="160">
        <v>183</v>
      </c>
      <c r="I383" s="197">
        <v>0</v>
      </c>
      <c r="J383" s="197">
        <v>1</v>
      </c>
      <c r="K383" s="197">
        <v>5</v>
      </c>
      <c r="L383" s="197">
        <v>2</v>
      </c>
      <c r="M383" s="197">
        <v>4</v>
      </c>
    </row>
    <row r="384" spans="1:13" x14ac:dyDescent="0.25">
      <c r="A384" s="152">
        <v>42430</v>
      </c>
      <c r="B384" s="13">
        <v>2016</v>
      </c>
      <c r="C384" s="14" t="s">
        <v>268</v>
      </c>
      <c r="D384" s="11" t="s">
        <v>268</v>
      </c>
      <c r="E384" s="11" t="s">
        <v>35</v>
      </c>
      <c r="F384" s="19">
        <v>498445.41000000015</v>
      </c>
      <c r="G384" s="160">
        <v>4</v>
      </c>
      <c r="H384" s="160">
        <v>54</v>
      </c>
      <c r="I384" s="197">
        <v>0</v>
      </c>
      <c r="J384" s="197">
        <v>0</v>
      </c>
      <c r="K384" s="197">
        <v>0</v>
      </c>
      <c r="L384" s="197">
        <v>0</v>
      </c>
      <c r="M384" s="197">
        <v>4</v>
      </c>
    </row>
    <row r="385" spans="1:13" x14ac:dyDescent="0.25">
      <c r="A385" s="152">
        <v>42430</v>
      </c>
      <c r="B385" s="13">
        <v>2016</v>
      </c>
      <c r="C385" s="14" t="s">
        <v>269</v>
      </c>
      <c r="D385" s="11" t="s">
        <v>269</v>
      </c>
      <c r="E385" s="11" t="s">
        <v>20</v>
      </c>
      <c r="F385" s="19">
        <v>6091213.8100000098</v>
      </c>
      <c r="G385" s="160">
        <v>33</v>
      </c>
      <c r="H385" s="160">
        <v>487</v>
      </c>
      <c r="I385" s="197">
        <v>5</v>
      </c>
      <c r="J385" s="197">
        <v>0</v>
      </c>
      <c r="K385" s="197">
        <v>11</v>
      </c>
      <c r="L385" s="197">
        <v>10</v>
      </c>
      <c r="M385" s="197">
        <v>7</v>
      </c>
    </row>
    <row r="386" spans="1:13" x14ac:dyDescent="0.25">
      <c r="A386" s="152">
        <v>42430</v>
      </c>
      <c r="B386" s="13">
        <v>2016</v>
      </c>
      <c r="C386" s="14" t="s">
        <v>270</v>
      </c>
      <c r="D386" s="11" t="s">
        <v>270</v>
      </c>
      <c r="E386" s="11" t="s">
        <v>22</v>
      </c>
      <c r="F386" s="19">
        <v>257659.41999999993</v>
      </c>
      <c r="G386" s="160">
        <v>5</v>
      </c>
      <c r="H386" s="160">
        <v>41</v>
      </c>
      <c r="I386" s="197">
        <v>0</v>
      </c>
      <c r="J386" s="197">
        <v>4</v>
      </c>
      <c r="K386" s="197">
        <v>1</v>
      </c>
      <c r="L386" s="197">
        <v>0</v>
      </c>
      <c r="M386" s="197">
        <v>0</v>
      </c>
    </row>
    <row r="387" spans="1:13" x14ac:dyDescent="0.25">
      <c r="A387" s="152">
        <v>42430</v>
      </c>
      <c r="B387" s="13">
        <v>2016</v>
      </c>
      <c r="C387" s="14" t="s">
        <v>271</v>
      </c>
      <c r="D387" s="11" t="s">
        <v>271</v>
      </c>
      <c r="E387" s="11" t="s">
        <v>50</v>
      </c>
      <c r="F387" s="19">
        <v>610601.80000000168</v>
      </c>
      <c r="G387" s="160">
        <v>6</v>
      </c>
      <c r="H387" s="160">
        <v>79</v>
      </c>
      <c r="I387" s="197">
        <v>0</v>
      </c>
      <c r="J387" s="197">
        <v>0</v>
      </c>
      <c r="K387" s="197">
        <v>1</v>
      </c>
      <c r="L387" s="197">
        <v>5</v>
      </c>
      <c r="M387" s="197">
        <v>0</v>
      </c>
    </row>
    <row r="388" spans="1:13" x14ac:dyDescent="0.25">
      <c r="A388" s="152">
        <v>42430</v>
      </c>
      <c r="B388" s="13">
        <v>2016</v>
      </c>
      <c r="C388" s="14" t="s">
        <v>272</v>
      </c>
      <c r="D388" s="11" t="s">
        <v>272</v>
      </c>
      <c r="E388" s="11" t="s">
        <v>24</v>
      </c>
      <c r="F388" s="19">
        <v>2267144.6799999997</v>
      </c>
      <c r="G388" s="160">
        <v>19</v>
      </c>
      <c r="H388" s="160">
        <v>237</v>
      </c>
      <c r="I388" s="197">
        <v>0</v>
      </c>
      <c r="J388" s="197">
        <v>4</v>
      </c>
      <c r="K388" s="197">
        <v>3</v>
      </c>
      <c r="L388" s="197">
        <v>11</v>
      </c>
      <c r="M388" s="197">
        <v>1</v>
      </c>
    </row>
    <row r="389" spans="1:13" x14ac:dyDescent="0.25">
      <c r="A389" s="152">
        <v>42430</v>
      </c>
      <c r="B389" s="13">
        <v>2016</v>
      </c>
      <c r="C389" s="14" t="s">
        <v>273</v>
      </c>
      <c r="D389" s="11" t="s">
        <v>273</v>
      </c>
      <c r="E389" s="11" t="s">
        <v>20</v>
      </c>
      <c r="F389" s="19">
        <v>831631.73999999836</v>
      </c>
      <c r="G389" s="160">
        <v>5</v>
      </c>
      <c r="H389" s="160">
        <v>78</v>
      </c>
      <c r="I389" s="197">
        <v>0</v>
      </c>
      <c r="J389" s="197">
        <v>0</v>
      </c>
      <c r="K389" s="197">
        <v>0</v>
      </c>
      <c r="L389" s="197">
        <v>0</v>
      </c>
      <c r="M389" s="197">
        <v>5</v>
      </c>
    </row>
    <row r="390" spans="1:13" x14ac:dyDescent="0.25">
      <c r="A390" s="152">
        <v>42430</v>
      </c>
      <c r="B390" s="13">
        <v>2016</v>
      </c>
      <c r="C390" s="14" t="s">
        <v>274</v>
      </c>
      <c r="D390" s="11" t="s">
        <v>274</v>
      </c>
      <c r="E390" s="11" t="s">
        <v>18</v>
      </c>
      <c r="F390" s="19">
        <v>1254036.92</v>
      </c>
      <c r="G390" s="160">
        <v>14</v>
      </c>
      <c r="H390" s="160">
        <v>166</v>
      </c>
      <c r="I390" s="197">
        <v>0</v>
      </c>
      <c r="J390" s="197">
        <v>0</v>
      </c>
      <c r="K390" s="197">
        <v>3</v>
      </c>
      <c r="L390" s="197">
        <v>8</v>
      </c>
      <c r="M390" s="197">
        <v>3</v>
      </c>
    </row>
    <row r="391" spans="1:13" x14ac:dyDescent="0.25">
      <c r="A391" s="152">
        <v>42430</v>
      </c>
      <c r="B391" s="13">
        <v>2016</v>
      </c>
      <c r="C391" s="14" t="s">
        <v>275</v>
      </c>
      <c r="D391" s="11" t="s">
        <v>275</v>
      </c>
      <c r="E391" s="11" t="s">
        <v>75</v>
      </c>
      <c r="F391" s="19">
        <v>4074593.7700000033</v>
      </c>
      <c r="G391" s="160">
        <v>19</v>
      </c>
      <c r="H391" s="160">
        <v>295</v>
      </c>
      <c r="I391" s="197">
        <v>0</v>
      </c>
      <c r="J391" s="197">
        <v>7</v>
      </c>
      <c r="K391" s="197">
        <v>4</v>
      </c>
      <c r="L391" s="197">
        <v>5</v>
      </c>
      <c r="M391" s="197">
        <v>3</v>
      </c>
    </row>
    <row r="392" spans="1:13" x14ac:dyDescent="0.25">
      <c r="A392" s="152">
        <v>42430</v>
      </c>
      <c r="B392" s="13">
        <v>2016</v>
      </c>
      <c r="C392" s="14" t="s">
        <v>276</v>
      </c>
      <c r="D392" s="11" t="s">
        <v>276</v>
      </c>
      <c r="E392" s="11" t="s">
        <v>84</v>
      </c>
      <c r="F392" s="19">
        <v>2256217.879999999</v>
      </c>
      <c r="G392" s="160">
        <v>12</v>
      </c>
      <c r="H392" s="160">
        <v>189</v>
      </c>
      <c r="I392" s="197">
        <v>0</v>
      </c>
      <c r="J392" s="197">
        <v>1</v>
      </c>
      <c r="K392" s="197">
        <v>0</v>
      </c>
      <c r="L392" s="197">
        <v>10</v>
      </c>
      <c r="M392" s="197">
        <v>1</v>
      </c>
    </row>
    <row r="393" spans="1:13" x14ac:dyDescent="0.25">
      <c r="A393" s="152">
        <v>42430</v>
      </c>
      <c r="B393" s="13">
        <v>2016</v>
      </c>
      <c r="C393" s="14" t="s">
        <v>277</v>
      </c>
      <c r="D393" s="11" t="s">
        <v>277</v>
      </c>
      <c r="E393" s="11" t="s">
        <v>27</v>
      </c>
      <c r="F393" s="19">
        <v>3662782.0000000224</v>
      </c>
      <c r="G393" s="160">
        <v>24</v>
      </c>
      <c r="H393" s="160">
        <v>318</v>
      </c>
      <c r="I393" s="197">
        <v>1</v>
      </c>
      <c r="J393" s="197">
        <v>0</v>
      </c>
      <c r="K393" s="197">
        <v>6</v>
      </c>
      <c r="L393" s="197">
        <v>13</v>
      </c>
      <c r="M393" s="197">
        <v>4</v>
      </c>
    </row>
    <row r="394" spans="1:13" x14ac:dyDescent="0.25">
      <c r="A394" s="152">
        <v>42430</v>
      </c>
      <c r="B394" s="13">
        <v>2016</v>
      </c>
      <c r="C394" s="14" t="s">
        <v>278</v>
      </c>
      <c r="D394" s="11" t="s">
        <v>278</v>
      </c>
      <c r="E394" s="11" t="s">
        <v>35</v>
      </c>
      <c r="F394" s="19">
        <v>616904.4000000013</v>
      </c>
      <c r="G394" s="160">
        <v>5</v>
      </c>
      <c r="H394" s="160">
        <v>69</v>
      </c>
      <c r="I394" s="197">
        <v>0</v>
      </c>
      <c r="J394" s="197">
        <v>0</v>
      </c>
      <c r="K394" s="197">
        <v>0</v>
      </c>
      <c r="L394" s="197">
        <v>0</v>
      </c>
      <c r="M394" s="197">
        <v>5</v>
      </c>
    </row>
    <row r="395" spans="1:13" x14ac:dyDescent="0.25">
      <c r="A395" s="152">
        <v>42430</v>
      </c>
      <c r="B395" s="13">
        <v>2016</v>
      </c>
      <c r="C395" s="14" t="s">
        <v>279</v>
      </c>
      <c r="D395" s="11" t="s">
        <v>279</v>
      </c>
      <c r="E395" s="11" t="s">
        <v>18</v>
      </c>
      <c r="F395" s="19">
        <v>218741.74999999953</v>
      </c>
      <c r="G395" s="160">
        <v>2</v>
      </c>
      <c r="H395" s="160">
        <v>23</v>
      </c>
      <c r="I395" s="197">
        <v>0</v>
      </c>
      <c r="J395" s="197">
        <v>0</v>
      </c>
      <c r="K395" s="197">
        <v>0</v>
      </c>
      <c r="L395" s="197">
        <v>0</v>
      </c>
      <c r="M395" s="197">
        <v>2</v>
      </c>
    </row>
    <row r="396" spans="1:13" x14ac:dyDescent="0.25">
      <c r="A396" s="152">
        <v>42430</v>
      </c>
      <c r="B396" s="13">
        <v>2016</v>
      </c>
      <c r="C396" s="14" t="s">
        <v>280</v>
      </c>
      <c r="D396" s="11" t="s">
        <v>280</v>
      </c>
      <c r="E396" s="11" t="s">
        <v>50</v>
      </c>
      <c r="F396" s="19">
        <v>4261054.7200000212</v>
      </c>
      <c r="G396" s="160">
        <v>24</v>
      </c>
      <c r="H396" s="160">
        <v>335</v>
      </c>
      <c r="I396" s="197">
        <v>1</v>
      </c>
      <c r="J396" s="197">
        <v>0</v>
      </c>
      <c r="K396" s="197">
        <v>1</v>
      </c>
      <c r="L396" s="197">
        <v>4</v>
      </c>
      <c r="M396" s="197">
        <v>18</v>
      </c>
    </row>
    <row r="397" spans="1:13" x14ac:dyDescent="0.25">
      <c r="A397" s="152">
        <v>42430</v>
      </c>
      <c r="B397" s="13">
        <v>2016</v>
      </c>
      <c r="C397" s="14" t="s">
        <v>281</v>
      </c>
      <c r="D397" s="11" t="s">
        <v>281</v>
      </c>
      <c r="E397" s="11" t="s">
        <v>20</v>
      </c>
      <c r="F397" s="19">
        <v>2636485.7399999946</v>
      </c>
      <c r="G397" s="160">
        <v>12</v>
      </c>
      <c r="H397" s="160">
        <v>158</v>
      </c>
      <c r="I397" s="197">
        <v>1</v>
      </c>
      <c r="J397" s="197">
        <v>0</v>
      </c>
      <c r="K397" s="197">
        <v>0</v>
      </c>
      <c r="L397" s="197">
        <v>1</v>
      </c>
      <c r="M397" s="197">
        <v>10</v>
      </c>
    </row>
    <row r="398" spans="1:13" x14ac:dyDescent="0.25">
      <c r="A398" s="152">
        <v>42430</v>
      </c>
      <c r="B398" s="13">
        <v>2016</v>
      </c>
      <c r="C398" s="14" t="s">
        <v>282</v>
      </c>
      <c r="D398" s="11" t="s">
        <v>282</v>
      </c>
      <c r="E398" s="11" t="s">
        <v>29</v>
      </c>
      <c r="F398" s="19">
        <v>902376.39999999851</v>
      </c>
      <c r="G398" s="160">
        <v>9</v>
      </c>
      <c r="H398" s="160">
        <v>94</v>
      </c>
      <c r="I398" s="197">
        <v>4</v>
      </c>
      <c r="J398" s="197">
        <v>3</v>
      </c>
      <c r="K398" s="197">
        <v>2</v>
      </c>
      <c r="L398" s="197">
        <v>0</v>
      </c>
      <c r="M398" s="197">
        <v>0</v>
      </c>
    </row>
    <row r="399" spans="1:13" x14ac:dyDescent="0.25">
      <c r="A399" s="152">
        <v>42430</v>
      </c>
      <c r="B399" s="13">
        <v>2016</v>
      </c>
      <c r="C399" s="14" t="s">
        <v>283</v>
      </c>
      <c r="D399" s="11" t="s">
        <v>283</v>
      </c>
      <c r="E399" s="11" t="s">
        <v>50</v>
      </c>
      <c r="F399" s="19">
        <v>639241.87000000197</v>
      </c>
      <c r="G399" s="160">
        <v>7</v>
      </c>
      <c r="H399" s="160">
        <v>70</v>
      </c>
      <c r="I399" s="197">
        <v>0</v>
      </c>
      <c r="J399" s="197">
        <v>0</v>
      </c>
      <c r="K399" s="197">
        <v>0</v>
      </c>
      <c r="L399" s="197">
        <v>4</v>
      </c>
      <c r="M399" s="197">
        <v>3</v>
      </c>
    </row>
    <row r="400" spans="1:13" x14ac:dyDescent="0.25">
      <c r="A400" s="152">
        <v>42430</v>
      </c>
      <c r="B400" s="13">
        <v>2016</v>
      </c>
      <c r="C400" s="14" t="s">
        <v>284</v>
      </c>
      <c r="D400" s="11" t="s">
        <v>284</v>
      </c>
      <c r="E400" s="11" t="s">
        <v>35</v>
      </c>
      <c r="F400" s="19">
        <v>4825620.0400000066</v>
      </c>
      <c r="G400" s="160">
        <v>26</v>
      </c>
      <c r="H400" s="160">
        <v>386</v>
      </c>
      <c r="I400" s="197">
        <v>0</v>
      </c>
      <c r="J400" s="197">
        <v>1</v>
      </c>
      <c r="K400" s="197">
        <v>1</v>
      </c>
      <c r="L400" s="197">
        <v>4</v>
      </c>
      <c r="M400" s="197">
        <v>20</v>
      </c>
    </row>
    <row r="401" spans="1:13" x14ac:dyDescent="0.25">
      <c r="A401" s="152">
        <v>42430</v>
      </c>
      <c r="B401" s="13">
        <v>2016</v>
      </c>
      <c r="C401" s="14" t="s">
        <v>285</v>
      </c>
      <c r="D401" s="11" t="s">
        <v>285</v>
      </c>
      <c r="E401" s="11" t="s">
        <v>50</v>
      </c>
      <c r="F401" s="19">
        <v>563168.39000000153</v>
      </c>
      <c r="G401" s="160">
        <v>7</v>
      </c>
      <c r="H401" s="160">
        <v>93</v>
      </c>
      <c r="I401" s="197">
        <v>0</v>
      </c>
      <c r="J401" s="197">
        <v>0</v>
      </c>
      <c r="K401" s="197">
        <v>0</v>
      </c>
      <c r="L401" s="197">
        <v>3</v>
      </c>
      <c r="M401" s="197">
        <v>4</v>
      </c>
    </row>
    <row r="402" spans="1:13" x14ac:dyDescent="0.25">
      <c r="A402" s="152">
        <v>42430</v>
      </c>
      <c r="B402" s="13">
        <v>2016</v>
      </c>
      <c r="C402" s="14" t="s">
        <v>286</v>
      </c>
      <c r="D402" s="11" t="s">
        <v>286</v>
      </c>
      <c r="E402" s="11" t="s">
        <v>22</v>
      </c>
      <c r="F402" s="19">
        <v>825901.93999999948</v>
      </c>
      <c r="G402" s="160">
        <v>10</v>
      </c>
      <c r="H402" s="160">
        <v>82</v>
      </c>
      <c r="I402" s="197">
        <v>8</v>
      </c>
      <c r="J402" s="197">
        <v>2</v>
      </c>
      <c r="K402" s="197">
        <v>0</v>
      </c>
      <c r="L402" s="197">
        <v>0</v>
      </c>
      <c r="M402" s="197">
        <v>0</v>
      </c>
    </row>
    <row r="403" spans="1:13" x14ac:dyDescent="0.25">
      <c r="A403" s="152">
        <v>42430</v>
      </c>
      <c r="B403" s="13">
        <v>2016</v>
      </c>
      <c r="C403" s="14" t="s">
        <v>287</v>
      </c>
      <c r="D403" s="11" t="s">
        <v>287</v>
      </c>
      <c r="E403" s="11" t="s">
        <v>65</v>
      </c>
      <c r="F403" s="19">
        <v>669293.41999999527</v>
      </c>
      <c r="G403" s="160">
        <v>19</v>
      </c>
      <c r="H403" s="160">
        <v>102</v>
      </c>
      <c r="I403" s="197">
        <v>1</v>
      </c>
      <c r="J403" s="197">
        <v>8</v>
      </c>
      <c r="K403" s="197">
        <v>3</v>
      </c>
      <c r="L403" s="197">
        <v>6</v>
      </c>
      <c r="M403" s="197">
        <v>1</v>
      </c>
    </row>
    <row r="404" spans="1:13" x14ac:dyDescent="0.25">
      <c r="A404" s="152">
        <v>42430</v>
      </c>
      <c r="B404" s="13">
        <v>2016</v>
      </c>
      <c r="C404" s="14" t="s">
        <v>288</v>
      </c>
      <c r="D404" s="11" t="s">
        <v>288</v>
      </c>
      <c r="E404" s="11" t="s">
        <v>27</v>
      </c>
      <c r="F404" s="19">
        <v>1171625.5999999978</v>
      </c>
      <c r="G404" s="160">
        <v>10</v>
      </c>
      <c r="H404" s="160">
        <v>118</v>
      </c>
      <c r="I404" s="197">
        <v>0</v>
      </c>
      <c r="J404" s="197">
        <v>0</v>
      </c>
      <c r="K404" s="197">
        <v>0</v>
      </c>
      <c r="L404" s="197">
        <v>4</v>
      </c>
      <c r="M404" s="197">
        <v>6</v>
      </c>
    </row>
    <row r="405" spans="1:13" x14ac:dyDescent="0.25">
      <c r="A405" s="152">
        <v>42430</v>
      </c>
      <c r="B405" s="13">
        <v>2016</v>
      </c>
      <c r="C405" s="14" t="s">
        <v>289</v>
      </c>
      <c r="D405" s="11" t="s">
        <v>289</v>
      </c>
      <c r="E405" s="11" t="s">
        <v>18</v>
      </c>
      <c r="F405" s="19">
        <v>1723077.8500000052</v>
      </c>
      <c r="G405" s="160">
        <v>12</v>
      </c>
      <c r="H405" s="160">
        <v>178</v>
      </c>
      <c r="I405" s="197">
        <v>0</v>
      </c>
      <c r="J405" s="197">
        <v>0</v>
      </c>
      <c r="K405" s="197">
        <v>0</v>
      </c>
      <c r="L405" s="197">
        <v>1</v>
      </c>
      <c r="M405" s="197">
        <v>11</v>
      </c>
    </row>
    <row r="406" spans="1:13" x14ac:dyDescent="0.25">
      <c r="A406" s="152">
        <v>42430</v>
      </c>
      <c r="B406" s="13">
        <v>2016</v>
      </c>
      <c r="C406" s="14" t="s">
        <v>290</v>
      </c>
      <c r="D406" s="11" t="s">
        <v>290</v>
      </c>
      <c r="E406" s="11" t="s">
        <v>20</v>
      </c>
      <c r="F406" s="19">
        <v>383071.93999999948</v>
      </c>
      <c r="G406" s="160">
        <v>6</v>
      </c>
      <c r="H406" s="160">
        <v>65</v>
      </c>
      <c r="I406" s="197">
        <v>0</v>
      </c>
      <c r="J406" s="197">
        <v>0</v>
      </c>
      <c r="K406" s="197">
        <v>4</v>
      </c>
      <c r="L406" s="197">
        <v>0</v>
      </c>
      <c r="M406" s="197">
        <v>2</v>
      </c>
    </row>
    <row r="407" spans="1:13" x14ac:dyDescent="0.25">
      <c r="A407" s="152">
        <v>42430</v>
      </c>
      <c r="B407" s="13">
        <v>2016</v>
      </c>
      <c r="C407" s="14" t="s">
        <v>291</v>
      </c>
      <c r="D407" s="11" t="s">
        <v>291</v>
      </c>
      <c r="E407" s="11" t="s">
        <v>27</v>
      </c>
      <c r="F407" s="19">
        <v>342404.06000000006</v>
      </c>
      <c r="G407" s="160">
        <v>3</v>
      </c>
      <c r="H407" s="160">
        <v>36</v>
      </c>
      <c r="I407" s="197">
        <v>0</v>
      </c>
      <c r="J407" s="197">
        <v>0</v>
      </c>
      <c r="K407" s="197">
        <v>0</v>
      </c>
      <c r="L407" s="197">
        <v>3</v>
      </c>
      <c r="M407" s="197">
        <v>0</v>
      </c>
    </row>
    <row r="408" spans="1:13" x14ac:dyDescent="0.25">
      <c r="A408" s="152">
        <v>42430</v>
      </c>
      <c r="B408" s="13">
        <v>2016</v>
      </c>
      <c r="C408" s="14" t="s">
        <v>292</v>
      </c>
      <c r="D408" s="11" t="s">
        <v>292</v>
      </c>
      <c r="E408" s="11" t="s">
        <v>50</v>
      </c>
      <c r="F408" s="19">
        <v>898497.04999999516</v>
      </c>
      <c r="G408" s="160">
        <v>11</v>
      </c>
      <c r="H408" s="160">
        <v>119</v>
      </c>
      <c r="I408" s="197">
        <v>0</v>
      </c>
      <c r="J408" s="197">
        <v>0</v>
      </c>
      <c r="K408" s="197">
        <v>1</v>
      </c>
      <c r="L408" s="197">
        <v>2</v>
      </c>
      <c r="M408" s="197">
        <v>8</v>
      </c>
    </row>
    <row r="409" spans="1:13" x14ac:dyDescent="0.25">
      <c r="A409" s="152">
        <v>42430</v>
      </c>
      <c r="B409" s="13">
        <v>2016</v>
      </c>
      <c r="C409" s="14" t="s">
        <v>293</v>
      </c>
      <c r="D409" s="11" t="s">
        <v>293</v>
      </c>
      <c r="E409" s="11" t="s">
        <v>73</v>
      </c>
      <c r="F409" s="19">
        <v>1808195.5300000012</v>
      </c>
      <c r="G409" s="160">
        <v>14</v>
      </c>
      <c r="H409" s="160">
        <v>161</v>
      </c>
      <c r="I409" s="197">
        <v>2</v>
      </c>
      <c r="J409" s="197">
        <v>1</v>
      </c>
      <c r="K409" s="197">
        <v>4</v>
      </c>
      <c r="L409" s="197">
        <v>6</v>
      </c>
      <c r="M409" s="197">
        <v>1</v>
      </c>
    </row>
    <row r="410" spans="1:13" x14ac:dyDescent="0.25">
      <c r="A410" s="152">
        <v>42430</v>
      </c>
      <c r="B410" s="13">
        <v>2016</v>
      </c>
      <c r="C410" s="14" t="s">
        <v>294</v>
      </c>
      <c r="D410" s="11" t="s">
        <v>294</v>
      </c>
      <c r="E410" s="11" t="s">
        <v>18</v>
      </c>
      <c r="F410" s="19">
        <v>2108603.3999999948</v>
      </c>
      <c r="G410" s="160">
        <v>14</v>
      </c>
      <c r="H410" s="160">
        <v>188</v>
      </c>
      <c r="I410" s="197">
        <v>0</v>
      </c>
      <c r="J410" s="197">
        <v>0</v>
      </c>
      <c r="K410" s="197">
        <v>0</v>
      </c>
      <c r="L410" s="197">
        <v>1</v>
      </c>
      <c r="M410" s="197">
        <v>13</v>
      </c>
    </row>
    <row r="411" spans="1:13" x14ac:dyDescent="0.25">
      <c r="A411" s="152">
        <v>42430</v>
      </c>
      <c r="B411" s="13">
        <v>2016</v>
      </c>
      <c r="C411" s="14" t="s">
        <v>295</v>
      </c>
      <c r="D411" s="11" t="s">
        <v>295</v>
      </c>
      <c r="E411" s="11" t="s">
        <v>35</v>
      </c>
      <c r="F411" s="19">
        <v>7658813.2399999946</v>
      </c>
      <c r="G411" s="160">
        <v>38</v>
      </c>
      <c r="H411" s="160">
        <v>541</v>
      </c>
      <c r="I411" s="197">
        <v>1</v>
      </c>
      <c r="J411" s="197">
        <v>2</v>
      </c>
      <c r="K411" s="197">
        <v>9</v>
      </c>
      <c r="L411" s="197">
        <v>17</v>
      </c>
      <c r="M411" s="197">
        <v>9</v>
      </c>
    </row>
    <row r="412" spans="1:13" x14ac:dyDescent="0.25">
      <c r="A412" s="152">
        <v>42430</v>
      </c>
      <c r="B412" s="13">
        <v>2016</v>
      </c>
      <c r="C412" s="14" t="s">
        <v>296</v>
      </c>
      <c r="D412" s="11" t="s">
        <v>296</v>
      </c>
      <c r="E412" s="11" t="s">
        <v>18</v>
      </c>
      <c r="F412" s="19">
        <v>2590629.6500000022</v>
      </c>
      <c r="G412" s="160">
        <v>21</v>
      </c>
      <c r="H412" s="160">
        <v>259</v>
      </c>
      <c r="I412" s="197">
        <v>1</v>
      </c>
      <c r="J412" s="197">
        <v>0</v>
      </c>
      <c r="K412" s="197">
        <v>3</v>
      </c>
      <c r="L412" s="197">
        <v>10</v>
      </c>
      <c r="M412" s="197">
        <v>7</v>
      </c>
    </row>
    <row r="413" spans="1:13" x14ac:dyDescent="0.25">
      <c r="A413" s="152">
        <v>42430</v>
      </c>
      <c r="B413" s="13">
        <v>2016</v>
      </c>
      <c r="C413" s="14" t="s">
        <v>297</v>
      </c>
      <c r="D413" s="11" t="s">
        <v>297</v>
      </c>
      <c r="E413" s="11" t="s">
        <v>22</v>
      </c>
      <c r="F413" s="19">
        <v>2271840.5599999949</v>
      </c>
      <c r="G413" s="160">
        <v>18</v>
      </c>
      <c r="H413" s="160">
        <v>213</v>
      </c>
      <c r="I413" s="197">
        <v>0</v>
      </c>
      <c r="J413" s="197">
        <v>2</v>
      </c>
      <c r="K413" s="197">
        <v>6</v>
      </c>
      <c r="L413" s="197">
        <v>10</v>
      </c>
      <c r="M413" s="197">
        <v>0</v>
      </c>
    </row>
    <row r="414" spans="1:13" x14ac:dyDescent="0.25">
      <c r="A414" s="152">
        <v>42430</v>
      </c>
      <c r="B414" s="13">
        <v>2016</v>
      </c>
      <c r="C414" s="14" t="s">
        <v>298</v>
      </c>
      <c r="D414" s="11" t="s">
        <v>298</v>
      </c>
      <c r="E414" s="11" t="s">
        <v>20</v>
      </c>
      <c r="F414" s="19">
        <v>2257639.1400000006</v>
      </c>
      <c r="G414" s="160">
        <v>11</v>
      </c>
      <c r="H414" s="160">
        <v>157</v>
      </c>
      <c r="I414" s="197">
        <v>0</v>
      </c>
      <c r="J414" s="197">
        <v>1</v>
      </c>
      <c r="K414" s="197">
        <v>0</v>
      </c>
      <c r="L414" s="197">
        <v>3</v>
      </c>
      <c r="M414" s="197">
        <v>7</v>
      </c>
    </row>
    <row r="415" spans="1:13" x14ac:dyDescent="0.25">
      <c r="A415" s="152">
        <v>42430</v>
      </c>
      <c r="B415" s="13">
        <v>2016</v>
      </c>
      <c r="C415" s="14" t="s">
        <v>299</v>
      </c>
      <c r="D415" s="11" t="s">
        <v>299</v>
      </c>
      <c r="E415" s="11" t="s">
        <v>18</v>
      </c>
      <c r="F415" s="19">
        <v>2000569.9400000125</v>
      </c>
      <c r="G415" s="160">
        <v>20</v>
      </c>
      <c r="H415" s="160">
        <v>239</v>
      </c>
      <c r="I415" s="197">
        <v>1</v>
      </c>
      <c r="J415" s="197">
        <v>2</v>
      </c>
      <c r="K415" s="197">
        <v>3</v>
      </c>
      <c r="L415" s="197">
        <v>4</v>
      </c>
      <c r="M415" s="197">
        <v>10</v>
      </c>
    </row>
    <row r="416" spans="1:13" x14ac:dyDescent="0.25">
      <c r="A416" s="152">
        <v>42430</v>
      </c>
      <c r="B416" s="13">
        <v>2016</v>
      </c>
      <c r="C416" s="14" t="s">
        <v>300</v>
      </c>
      <c r="D416" s="11" t="s">
        <v>300</v>
      </c>
      <c r="E416" s="11" t="s">
        <v>22</v>
      </c>
      <c r="F416" s="19">
        <v>1747092.4200000018</v>
      </c>
      <c r="G416" s="160">
        <v>13</v>
      </c>
      <c r="H416" s="160">
        <v>156</v>
      </c>
      <c r="I416" s="197">
        <v>1</v>
      </c>
      <c r="J416" s="197">
        <v>1</v>
      </c>
      <c r="K416" s="197">
        <v>5</v>
      </c>
      <c r="L416" s="197">
        <v>6</v>
      </c>
      <c r="M416" s="197">
        <v>0</v>
      </c>
    </row>
    <row r="417" spans="1:13" x14ac:dyDescent="0.25">
      <c r="A417" s="152">
        <v>42430</v>
      </c>
      <c r="B417" s="13">
        <v>2016</v>
      </c>
      <c r="C417" s="14" t="s">
        <v>301</v>
      </c>
      <c r="D417" s="11" t="s">
        <v>301</v>
      </c>
      <c r="E417" s="11" t="s">
        <v>22</v>
      </c>
      <c r="F417" s="19">
        <v>264436.45000000019</v>
      </c>
      <c r="G417" s="160">
        <v>4</v>
      </c>
      <c r="H417" s="160">
        <v>25</v>
      </c>
      <c r="I417" s="197">
        <v>0</v>
      </c>
      <c r="J417" s="197">
        <v>0</v>
      </c>
      <c r="K417" s="197">
        <v>0</v>
      </c>
      <c r="L417" s="197">
        <v>0</v>
      </c>
      <c r="M417" s="197">
        <v>4</v>
      </c>
    </row>
    <row r="418" spans="1:13" x14ac:dyDescent="0.25">
      <c r="A418" s="152">
        <v>42430</v>
      </c>
      <c r="B418" s="13">
        <v>2016</v>
      </c>
      <c r="C418" s="14" t="s">
        <v>302</v>
      </c>
      <c r="D418" s="11" t="s">
        <v>302</v>
      </c>
      <c r="E418" s="11" t="s">
        <v>18</v>
      </c>
      <c r="F418" s="19">
        <v>1866212.4100000039</v>
      </c>
      <c r="G418" s="160">
        <v>15</v>
      </c>
      <c r="H418" s="160">
        <v>225</v>
      </c>
      <c r="I418" s="197">
        <v>0</v>
      </c>
      <c r="J418" s="197">
        <v>1</v>
      </c>
      <c r="K418" s="197">
        <v>2</v>
      </c>
      <c r="L418" s="197">
        <v>12</v>
      </c>
      <c r="M418" s="197">
        <v>0</v>
      </c>
    </row>
    <row r="419" spans="1:13" x14ac:dyDescent="0.25">
      <c r="A419" s="152">
        <v>42430</v>
      </c>
      <c r="B419" s="13">
        <v>2016</v>
      </c>
      <c r="C419" s="14" t="s">
        <v>303</v>
      </c>
      <c r="D419" s="11" t="s">
        <v>303</v>
      </c>
      <c r="E419" s="11" t="s">
        <v>75</v>
      </c>
      <c r="F419" s="19">
        <v>648278.01000000071</v>
      </c>
      <c r="G419" s="160">
        <v>4</v>
      </c>
      <c r="H419" s="160">
        <v>58</v>
      </c>
      <c r="I419" s="197">
        <v>0</v>
      </c>
      <c r="J419" s="197">
        <v>1</v>
      </c>
      <c r="K419" s="197">
        <v>0</v>
      </c>
      <c r="L419" s="197">
        <v>1</v>
      </c>
      <c r="M419" s="197">
        <v>2</v>
      </c>
    </row>
    <row r="420" spans="1:13" x14ac:dyDescent="0.25">
      <c r="A420" s="152">
        <v>42430</v>
      </c>
      <c r="B420" s="13">
        <v>2016</v>
      </c>
      <c r="C420" s="14" t="s">
        <v>304</v>
      </c>
      <c r="D420" s="11" t="s">
        <v>304</v>
      </c>
      <c r="E420" s="11" t="s">
        <v>22</v>
      </c>
      <c r="F420" s="19">
        <v>890869.27999999747</v>
      </c>
      <c r="G420" s="160">
        <v>12</v>
      </c>
      <c r="H420" s="160">
        <v>115</v>
      </c>
      <c r="I420" s="197">
        <v>1</v>
      </c>
      <c r="J420" s="197">
        <v>2</v>
      </c>
      <c r="K420" s="197">
        <v>1</v>
      </c>
      <c r="L420" s="197">
        <v>8</v>
      </c>
      <c r="M420" s="197">
        <v>0</v>
      </c>
    </row>
    <row r="421" spans="1:13" x14ac:dyDescent="0.25">
      <c r="A421" s="152">
        <v>42430</v>
      </c>
      <c r="B421" s="13">
        <v>2016</v>
      </c>
      <c r="C421" s="14" t="s">
        <v>305</v>
      </c>
      <c r="D421" s="11" t="s">
        <v>305</v>
      </c>
      <c r="E421" s="11" t="s">
        <v>18</v>
      </c>
      <c r="F421" s="19">
        <v>494535.65999999922</v>
      </c>
      <c r="G421" s="160">
        <v>5</v>
      </c>
      <c r="H421" s="160">
        <v>63</v>
      </c>
      <c r="I421" s="197">
        <v>0</v>
      </c>
      <c r="J421" s="197">
        <v>0</v>
      </c>
      <c r="K421" s="197">
        <v>0</v>
      </c>
      <c r="L421" s="197">
        <v>1</v>
      </c>
      <c r="M421" s="197">
        <v>4</v>
      </c>
    </row>
    <row r="422" spans="1:13" x14ac:dyDescent="0.25">
      <c r="A422" s="152">
        <v>42430</v>
      </c>
      <c r="B422" s="13">
        <v>2016</v>
      </c>
      <c r="C422" s="14" t="s">
        <v>306</v>
      </c>
      <c r="D422" s="11" t="s">
        <v>306</v>
      </c>
      <c r="E422" s="11" t="s">
        <v>50</v>
      </c>
      <c r="F422" s="19">
        <v>2364229.4199999943</v>
      </c>
      <c r="G422" s="160">
        <v>16</v>
      </c>
      <c r="H422" s="160">
        <v>232</v>
      </c>
      <c r="I422" s="197">
        <v>0</v>
      </c>
      <c r="J422" s="197">
        <v>0</v>
      </c>
      <c r="K422" s="197">
        <v>1</v>
      </c>
      <c r="L422" s="197">
        <v>0</v>
      </c>
      <c r="M422" s="197">
        <v>15</v>
      </c>
    </row>
    <row r="423" spans="1:13" x14ac:dyDescent="0.25">
      <c r="A423" s="152">
        <v>42430</v>
      </c>
      <c r="B423" s="13">
        <v>2016</v>
      </c>
      <c r="C423" s="14" t="s">
        <v>307</v>
      </c>
      <c r="D423" s="11" t="s">
        <v>307</v>
      </c>
      <c r="E423" s="11" t="s">
        <v>20</v>
      </c>
      <c r="F423" s="19">
        <v>8713356.0900000185</v>
      </c>
      <c r="G423" s="160">
        <v>43</v>
      </c>
      <c r="H423" s="160">
        <v>678</v>
      </c>
      <c r="I423" s="197">
        <v>3</v>
      </c>
      <c r="J423" s="197">
        <v>4</v>
      </c>
      <c r="K423" s="197">
        <v>12</v>
      </c>
      <c r="L423" s="197">
        <v>24</v>
      </c>
      <c r="M423" s="197">
        <v>0</v>
      </c>
    </row>
    <row r="424" spans="1:13" x14ac:dyDescent="0.25">
      <c r="A424" s="152">
        <v>42430</v>
      </c>
      <c r="B424" s="13">
        <v>2016</v>
      </c>
      <c r="C424" s="14" t="s">
        <v>308</v>
      </c>
      <c r="D424" s="11" t="s">
        <v>308</v>
      </c>
      <c r="E424" s="11" t="s">
        <v>35</v>
      </c>
      <c r="F424" s="19">
        <v>1225968.7500000037</v>
      </c>
      <c r="G424" s="160">
        <v>15</v>
      </c>
      <c r="H424" s="160">
        <v>182</v>
      </c>
      <c r="I424" s="197">
        <v>0</v>
      </c>
      <c r="J424" s="197">
        <v>1</v>
      </c>
      <c r="K424" s="197">
        <v>6</v>
      </c>
      <c r="L424" s="197">
        <v>3</v>
      </c>
      <c r="M424" s="197">
        <v>5</v>
      </c>
    </row>
    <row r="425" spans="1:13" x14ac:dyDescent="0.25">
      <c r="A425" s="152">
        <v>42430</v>
      </c>
      <c r="B425" s="13">
        <v>2016</v>
      </c>
      <c r="C425" s="14" t="s">
        <v>309</v>
      </c>
      <c r="D425" s="11" t="s">
        <v>309</v>
      </c>
      <c r="E425" s="11" t="s">
        <v>15</v>
      </c>
      <c r="F425" s="19">
        <v>387932.12000000104</v>
      </c>
      <c r="G425" s="160">
        <v>7</v>
      </c>
      <c r="H425" s="160">
        <v>60</v>
      </c>
      <c r="I425" s="197">
        <v>0</v>
      </c>
      <c r="J425" s="197">
        <v>1</v>
      </c>
      <c r="K425" s="197">
        <v>0</v>
      </c>
      <c r="L425" s="197">
        <v>6</v>
      </c>
      <c r="M425" s="197">
        <v>0</v>
      </c>
    </row>
    <row r="426" spans="1:13" x14ac:dyDescent="0.25">
      <c r="A426" s="152">
        <v>42430</v>
      </c>
      <c r="B426" s="13">
        <v>2016</v>
      </c>
      <c r="C426" s="14" t="s">
        <v>310</v>
      </c>
      <c r="D426" s="11" t="s">
        <v>310</v>
      </c>
      <c r="E426" s="11" t="s">
        <v>35</v>
      </c>
      <c r="F426" s="19">
        <v>2046820.8299999982</v>
      </c>
      <c r="G426" s="160">
        <v>12</v>
      </c>
      <c r="H426" s="160">
        <v>173</v>
      </c>
      <c r="I426" s="197">
        <v>0</v>
      </c>
      <c r="J426" s="197">
        <v>1</v>
      </c>
      <c r="K426" s="197">
        <v>0</v>
      </c>
      <c r="L426" s="197">
        <v>0</v>
      </c>
      <c r="M426" s="197">
        <v>11</v>
      </c>
    </row>
    <row r="427" spans="1:13" x14ac:dyDescent="0.25">
      <c r="A427" s="152">
        <v>42430</v>
      </c>
      <c r="B427" s="13">
        <v>2016</v>
      </c>
      <c r="C427" s="14" t="s">
        <v>311</v>
      </c>
      <c r="D427" s="11" t="s">
        <v>311</v>
      </c>
      <c r="E427" s="11" t="s">
        <v>48</v>
      </c>
      <c r="F427" s="19">
        <v>3425451.07</v>
      </c>
      <c r="G427" s="160">
        <v>21</v>
      </c>
      <c r="H427" s="160">
        <v>291</v>
      </c>
      <c r="I427" s="197">
        <v>0</v>
      </c>
      <c r="J427" s="197">
        <v>1</v>
      </c>
      <c r="K427" s="197">
        <v>2</v>
      </c>
      <c r="L427" s="197">
        <v>6</v>
      </c>
      <c r="M427" s="197">
        <v>12</v>
      </c>
    </row>
    <row r="428" spans="1:13" x14ac:dyDescent="0.25">
      <c r="A428" s="152">
        <v>42430</v>
      </c>
      <c r="B428" s="13">
        <v>2016</v>
      </c>
      <c r="C428" s="14" t="s">
        <v>141</v>
      </c>
      <c r="D428" s="11" t="s">
        <v>246</v>
      </c>
      <c r="E428" s="11" t="s">
        <v>31</v>
      </c>
      <c r="F428" s="19">
        <v>1379004.9300000016</v>
      </c>
      <c r="G428" s="160">
        <v>11</v>
      </c>
      <c r="H428" s="160">
        <v>139</v>
      </c>
      <c r="I428" s="197">
        <v>0</v>
      </c>
      <c r="J428" s="197">
        <v>4</v>
      </c>
      <c r="K428" s="197">
        <v>3</v>
      </c>
      <c r="L428" s="197">
        <v>1</v>
      </c>
      <c r="M428" s="197">
        <v>3</v>
      </c>
    </row>
    <row r="429" spans="1:13" x14ac:dyDescent="0.25">
      <c r="A429" s="152">
        <v>42430</v>
      </c>
      <c r="B429" s="13">
        <v>2016</v>
      </c>
      <c r="C429" s="14" t="s">
        <v>40</v>
      </c>
      <c r="D429" s="11" t="s">
        <v>246</v>
      </c>
      <c r="E429" s="11" t="s">
        <v>31</v>
      </c>
      <c r="F429" s="19">
        <v>1532396.9799999986</v>
      </c>
      <c r="G429" s="160">
        <v>8</v>
      </c>
      <c r="H429" s="160">
        <v>102</v>
      </c>
      <c r="I429" s="197">
        <v>1</v>
      </c>
      <c r="J429" s="197">
        <v>0</v>
      </c>
      <c r="K429" s="197">
        <v>1</v>
      </c>
      <c r="L429" s="197">
        <v>6</v>
      </c>
      <c r="M429" s="197">
        <v>0</v>
      </c>
    </row>
    <row r="430" spans="1:13" x14ac:dyDescent="0.25">
      <c r="A430" s="152">
        <v>42430</v>
      </c>
      <c r="B430" s="13">
        <v>2016</v>
      </c>
      <c r="C430" s="14" t="s">
        <v>140</v>
      </c>
      <c r="D430" s="11" t="s">
        <v>246</v>
      </c>
      <c r="E430" s="11" t="s">
        <v>31</v>
      </c>
      <c r="F430" s="19">
        <v>3177876.900000006</v>
      </c>
      <c r="G430" s="160">
        <v>13</v>
      </c>
      <c r="H430" s="160">
        <v>216</v>
      </c>
      <c r="I430" s="197">
        <v>0</v>
      </c>
      <c r="J430" s="197">
        <v>1</v>
      </c>
      <c r="K430" s="197">
        <v>2</v>
      </c>
      <c r="L430" s="197">
        <v>1</v>
      </c>
      <c r="M430" s="197">
        <v>9</v>
      </c>
    </row>
    <row r="431" spans="1:13" x14ac:dyDescent="0.25">
      <c r="A431" s="152">
        <v>42430</v>
      </c>
      <c r="B431" s="13">
        <v>2016</v>
      </c>
      <c r="C431" s="14" t="s">
        <v>253</v>
      </c>
      <c r="D431" s="11" t="s">
        <v>169</v>
      </c>
      <c r="E431" s="11" t="s">
        <v>22</v>
      </c>
      <c r="F431" s="19">
        <v>17903885.639999956</v>
      </c>
      <c r="G431" s="160">
        <v>90</v>
      </c>
      <c r="H431" s="160">
        <v>1356</v>
      </c>
      <c r="I431" s="197">
        <v>8</v>
      </c>
      <c r="J431" s="197">
        <v>16</v>
      </c>
      <c r="K431" s="197">
        <v>21</v>
      </c>
      <c r="L431" s="197">
        <v>39</v>
      </c>
      <c r="M431" s="197">
        <v>6</v>
      </c>
    </row>
    <row r="432" spans="1:13" x14ac:dyDescent="0.25">
      <c r="A432" s="152">
        <v>42522</v>
      </c>
      <c r="B432" s="13">
        <v>2016</v>
      </c>
      <c r="C432" s="14" t="s">
        <v>245</v>
      </c>
      <c r="D432" s="11" t="s">
        <v>245</v>
      </c>
      <c r="E432" s="11" t="s">
        <v>22</v>
      </c>
      <c r="F432" s="19">
        <v>1525648.0600000005</v>
      </c>
      <c r="G432" s="160">
        <v>12</v>
      </c>
      <c r="H432" s="160">
        <v>135</v>
      </c>
      <c r="I432" s="197">
        <v>3</v>
      </c>
      <c r="J432" s="197">
        <v>2</v>
      </c>
      <c r="K432" s="197">
        <v>3</v>
      </c>
      <c r="L432" s="197">
        <v>4</v>
      </c>
      <c r="M432" s="197">
        <v>0</v>
      </c>
    </row>
    <row r="433" spans="1:13" x14ac:dyDescent="0.25">
      <c r="A433" s="152">
        <v>42522</v>
      </c>
      <c r="B433" s="13">
        <v>2016</v>
      </c>
      <c r="C433" s="14" t="s">
        <v>129</v>
      </c>
      <c r="D433" s="11" t="s">
        <v>246</v>
      </c>
      <c r="E433" s="11" t="s">
        <v>31</v>
      </c>
      <c r="F433" s="19">
        <v>3658776.6800000072</v>
      </c>
      <c r="G433" s="160">
        <v>13</v>
      </c>
      <c r="H433" s="160">
        <v>167</v>
      </c>
      <c r="I433" s="197">
        <v>3</v>
      </c>
      <c r="J433" s="197">
        <v>9</v>
      </c>
      <c r="K433" s="197">
        <v>1</v>
      </c>
      <c r="L433" s="197">
        <v>0</v>
      </c>
      <c r="M433" s="197">
        <v>0</v>
      </c>
    </row>
    <row r="434" spans="1:13" x14ac:dyDescent="0.25">
      <c r="A434" s="152">
        <v>42522</v>
      </c>
      <c r="B434" s="13">
        <v>2016</v>
      </c>
      <c r="C434" s="14" t="s">
        <v>130</v>
      </c>
      <c r="D434" s="11" t="s">
        <v>246</v>
      </c>
      <c r="E434" s="11" t="s">
        <v>31</v>
      </c>
      <c r="F434" s="19">
        <v>1181280.2900000028</v>
      </c>
      <c r="G434" s="160">
        <v>7</v>
      </c>
      <c r="H434" s="160">
        <v>117</v>
      </c>
      <c r="I434" s="197">
        <v>2</v>
      </c>
      <c r="J434" s="197">
        <v>5</v>
      </c>
      <c r="K434" s="197">
        <v>0</v>
      </c>
      <c r="L434" s="197">
        <v>0</v>
      </c>
      <c r="M434" s="197">
        <v>0</v>
      </c>
    </row>
    <row r="435" spans="1:13" x14ac:dyDescent="0.25">
      <c r="A435" s="152">
        <v>42522</v>
      </c>
      <c r="B435" s="13">
        <v>2016</v>
      </c>
      <c r="C435" s="14" t="s">
        <v>131</v>
      </c>
      <c r="D435" s="11" t="s">
        <v>246</v>
      </c>
      <c r="E435" s="11" t="s">
        <v>31</v>
      </c>
      <c r="F435" s="19">
        <v>2488665.9999999963</v>
      </c>
      <c r="G435" s="160">
        <v>15</v>
      </c>
      <c r="H435" s="160">
        <v>214</v>
      </c>
      <c r="I435" s="197">
        <v>1</v>
      </c>
      <c r="J435" s="197">
        <v>3</v>
      </c>
      <c r="K435" s="197">
        <v>4</v>
      </c>
      <c r="L435" s="197">
        <v>3</v>
      </c>
      <c r="M435" s="197">
        <v>4</v>
      </c>
    </row>
    <row r="436" spans="1:13" x14ac:dyDescent="0.25">
      <c r="A436" s="152">
        <v>42522</v>
      </c>
      <c r="B436" s="13">
        <v>2016</v>
      </c>
      <c r="C436" s="14" t="s">
        <v>132</v>
      </c>
      <c r="D436" s="11" t="s">
        <v>246</v>
      </c>
      <c r="E436" s="11" t="s">
        <v>31</v>
      </c>
      <c r="F436" s="19">
        <v>5772164.1399999857</v>
      </c>
      <c r="G436" s="160">
        <v>16</v>
      </c>
      <c r="H436" s="160">
        <v>251</v>
      </c>
      <c r="I436" s="197">
        <v>2</v>
      </c>
      <c r="J436" s="197">
        <v>0</v>
      </c>
      <c r="K436" s="197">
        <v>5</v>
      </c>
      <c r="L436" s="197">
        <v>2</v>
      </c>
      <c r="M436" s="197">
        <v>7</v>
      </c>
    </row>
    <row r="437" spans="1:13" x14ac:dyDescent="0.25">
      <c r="A437" s="152">
        <v>42522</v>
      </c>
      <c r="B437" s="13">
        <v>2016</v>
      </c>
      <c r="C437" s="14" t="s">
        <v>247</v>
      </c>
      <c r="D437" s="11" t="s">
        <v>246</v>
      </c>
      <c r="E437" s="11" t="s">
        <v>31</v>
      </c>
      <c r="F437" s="19">
        <v>2866778.4400000013</v>
      </c>
      <c r="G437" s="160">
        <v>17</v>
      </c>
      <c r="H437" s="160">
        <v>235</v>
      </c>
      <c r="I437" s="197">
        <v>0</v>
      </c>
      <c r="J437" s="197">
        <v>11</v>
      </c>
      <c r="K437" s="197">
        <v>6</v>
      </c>
      <c r="L437" s="197">
        <v>0</v>
      </c>
      <c r="M437" s="197">
        <v>0</v>
      </c>
    </row>
    <row r="438" spans="1:13" x14ac:dyDescent="0.25">
      <c r="A438" s="152">
        <v>42522</v>
      </c>
      <c r="B438" s="13">
        <v>2016</v>
      </c>
      <c r="C438" s="14" t="s">
        <v>134</v>
      </c>
      <c r="D438" s="11" t="s">
        <v>246</v>
      </c>
      <c r="E438" s="11" t="s">
        <v>31</v>
      </c>
      <c r="F438" s="19">
        <v>6166231.9899999723</v>
      </c>
      <c r="G438" s="160">
        <v>22</v>
      </c>
      <c r="H438" s="160">
        <v>332</v>
      </c>
      <c r="I438" s="197">
        <v>6</v>
      </c>
      <c r="J438" s="197">
        <v>7</v>
      </c>
      <c r="K438" s="197">
        <v>5</v>
      </c>
      <c r="L438" s="197">
        <v>3</v>
      </c>
      <c r="M438" s="197">
        <v>1</v>
      </c>
    </row>
    <row r="439" spans="1:13" x14ac:dyDescent="0.25">
      <c r="A439" s="152">
        <v>42522</v>
      </c>
      <c r="B439" s="13">
        <v>2016</v>
      </c>
      <c r="C439" s="14" t="s">
        <v>135</v>
      </c>
      <c r="D439" s="11" t="s">
        <v>246</v>
      </c>
      <c r="E439" s="11" t="s">
        <v>31</v>
      </c>
      <c r="F439" s="19">
        <v>4566634.9000000134</v>
      </c>
      <c r="G439" s="160">
        <v>17</v>
      </c>
      <c r="H439" s="160">
        <v>246</v>
      </c>
      <c r="I439" s="197">
        <v>3</v>
      </c>
      <c r="J439" s="197">
        <v>3</v>
      </c>
      <c r="K439" s="197">
        <v>10</v>
      </c>
      <c r="L439" s="197">
        <v>1</v>
      </c>
      <c r="M439" s="197">
        <v>0</v>
      </c>
    </row>
    <row r="440" spans="1:13" x14ac:dyDescent="0.25">
      <c r="A440" s="152">
        <v>42522</v>
      </c>
      <c r="B440" s="13">
        <v>2016</v>
      </c>
      <c r="C440" s="14" t="s">
        <v>136</v>
      </c>
      <c r="D440" s="11" t="s">
        <v>246</v>
      </c>
      <c r="E440" s="11" t="s">
        <v>31</v>
      </c>
      <c r="F440" s="19">
        <v>5021365.799999997</v>
      </c>
      <c r="G440" s="160">
        <v>16</v>
      </c>
      <c r="H440" s="160">
        <v>234</v>
      </c>
      <c r="I440" s="197">
        <v>0</v>
      </c>
      <c r="J440" s="197">
        <v>0</v>
      </c>
      <c r="K440" s="197">
        <v>0</v>
      </c>
      <c r="L440" s="197">
        <v>3</v>
      </c>
      <c r="M440" s="197">
        <v>13</v>
      </c>
    </row>
    <row r="441" spans="1:13" x14ac:dyDescent="0.25">
      <c r="A441" s="152">
        <v>42522</v>
      </c>
      <c r="B441" s="13">
        <v>2016</v>
      </c>
      <c r="C441" s="14" t="s">
        <v>137</v>
      </c>
      <c r="D441" s="11" t="s">
        <v>246</v>
      </c>
      <c r="E441" s="11" t="s">
        <v>31</v>
      </c>
      <c r="F441" s="19">
        <v>4797713.6900000051</v>
      </c>
      <c r="G441" s="160">
        <v>14</v>
      </c>
      <c r="H441" s="160">
        <v>207</v>
      </c>
      <c r="I441" s="197">
        <v>0</v>
      </c>
      <c r="J441" s="197">
        <v>0</v>
      </c>
      <c r="K441" s="197">
        <v>1</v>
      </c>
      <c r="L441" s="197">
        <v>6</v>
      </c>
      <c r="M441" s="197">
        <v>7</v>
      </c>
    </row>
    <row r="442" spans="1:13" x14ac:dyDescent="0.25">
      <c r="A442" s="152">
        <v>42522</v>
      </c>
      <c r="B442" s="13">
        <v>2016</v>
      </c>
      <c r="C442" s="14" t="s">
        <v>38</v>
      </c>
      <c r="D442" s="11" t="s">
        <v>246</v>
      </c>
      <c r="E442" s="11" t="s">
        <v>31</v>
      </c>
      <c r="F442" s="19">
        <v>4978896.8400000036</v>
      </c>
      <c r="G442" s="160">
        <v>19</v>
      </c>
      <c r="H442" s="160">
        <v>290</v>
      </c>
      <c r="I442" s="197">
        <v>0</v>
      </c>
      <c r="J442" s="197">
        <v>1</v>
      </c>
      <c r="K442" s="197">
        <v>2</v>
      </c>
      <c r="L442" s="197">
        <v>11</v>
      </c>
      <c r="M442" s="197">
        <v>5</v>
      </c>
    </row>
    <row r="443" spans="1:13" x14ac:dyDescent="0.25">
      <c r="A443" s="152">
        <v>42522</v>
      </c>
      <c r="B443" s="13">
        <v>2016</v>
      </c>
      <c r="C443" s="14" t="s">
        <v>138</v>
      </c>
      <c r="D443" s="11" t="s">
        <v>246</v>
      </c>
      <c r="E443" s="11" t="s">
        <v>31</v>
      </c>
      <c r="F443" s="19">
        <v>1075871.1399999969</v>
      </c>
      <c r="G443" s="160">
        <v>6</v>
      </c>
      <c r="H443" s="160">
        <v>69</v>
      </c>
      <c r="I443" s="197">
        <v>3</v>
      </c>
      <c r="J443" s="197">
        <v>2</v>
      </c>
      <c r="K443" s="197">
        <v>1</v>
      </c>
      <c r="L443" s="197">
        <v>0</v>
      </c>
      <c r="M443" s="197">
        <v>0</v>
      </c>
    </row>
    <row r="444" spans="1:13" x14ac:dyDescent="0.25">
      <c r="A444" s="152">
        <v>42522</v>
      </c>
      <c r="B444" s="13">
        <v>2016</v>
      </c>
      <c r="C444" s="14" t="s">
        <v>139</v>
      </c>
      <c r="D444" s="11" t="s">
        <v>246</v>
      </c>
      <c r="E444" s="11" t="s">
        <v>31</v>
      </c>
      <c r="F444" s="19">
        <v>6567104.4200000018</v>
      </c>
      <c r="G444" s="160">
        <v>20</v>
      </c>
      <c r="H444" s="160">
        <v>287</v>
      </c>
      <c r="I444" s="197">
        <v>0</v>
      </c>
      <c r="J444" s="197">
        <v>0</v>
      </c>
      <c r="K444" s="197">
        <v>1</v>
      </c>
      <c r="L444" s="197">
        <v>7</v>
      </c>
      <c r="M444" s="197">
        <v>12</v>
      </c>
    </row>
    <row r="445" spans="1:13" x14ac:dyDescent="0.25">
      <c r="A445" s="152">
        <v>42522</v>
      </c>
      <c r="B445" s="13">
        <v>2016</v>
      </c>
      <c r="C445" s="14" t="s">
        <v>153</v>
      </c>
      <c r="D445" s="11" t="s">
        <v>246</v>
      </c>
      <c r="E445" s="11" t="s">
        <v>31</v>
      </c>
      <c r="F445" s="19">
        <v>1116405.6000000015</v>
      </c>
      <c r="G445" s="160">
        <v>3</v>
      </c>
      <c r="H445" s="160">
        <v>33</v>
      </c>
      <c r="I445" s="197">
        <v>0</v>
      </c>
      <c r="J445" s="197">
        <v>1</v>
      </c>
      <c r="K445" s="197">
        <v>0</v>
      </c>
      <c r="L445" s="197">
        <v>2</v>
      </c>
      <c r="M445" s="197">
        <v>0</v>
      </c>
    </row>
    <row r="446" spans="1:13" x14ac:dyDescent="0.25">
      <c r="A446" s="152">
        <v>42522</v>
      </c>
      <c r="B446" s="13">
        <v>2016</v>
      </c>
      <c r="C446" s="14" t="s">
        <v>96</v>
      </c>
      <c r="D446" s="11" t="s">
        <v>246</v>
      </c>
      <c r="E446" s="11" t="s">
        <v>31</v>
      </c>
      <c r="F446" s="19">
        <v>1971658.9000000171</v>
      </c>
      <c r="G446" s="160">
        <v>11</v>
      </c>
      <c r="H446" s="160">
        <v>142</v>
      </c>
      <c r="I446" s="197">
        <v>2</v>
      </c>
      <c r="J446" s="197">
        <v>8</v>
      </c>
      <c r="K446" s="197">
        <v>1</v>
      </c>
      <c r="L446" s="197">
        <v>0</v>
      </c>
      <c r="M446" s="197">
        <v>0</v>
      </c>
    </row>
    <row r="447" spans="1:13" x14ac:dyDescent="0.25">
      <c r="A447" s="152">
        <v>42522</v>
      </c>
      <c r="B447" s="13">
        <v>2016</v>
      </c>
      <c r="C447" s="14" t="s">
        <v>56</v>
      </c>
      <c r="D447" s="11" t="s">
        <v>246</v>
      </c>
      <c r="E447" s="11" t="s">
        <v>31</v>
      </c>
      <c r="F447" s="19">
        <v>210398.29999999981</v>
      </c>
      <c r="G447" s="160">
        <v>2</v>
      </c>
      <c r="H447" s="160">
        <v>18</v>
      </c>
      <c r="I447" s="197">
        <v>0</v>
      </c>
      <c r="J447" s="197">
        <v>0</v>
      </c>
      <c r="K447" s="197">
        <v>1</v>
      </c>
      <c r="L447" s="197">
        <v>1</v>
      </c>
      <c r="M447" s="197">
        <v>0</v>
      </c>
    </row>
    <row r="448" spans="1:13" x14ac:dyDescent="0.25">
      <c r="A448" s="152">
        <v>42522</v>
      </c>
      <c r="B448" s="13">
        <v>2016</v>
      </c>
      <c r="C448" s="14" t="s">
        <v>142</v>
      </c>
      <c r="D448" s="11" t="s">
        <v>246</v>
      </c>
      <c r="E448" s="11" t="s">
        <v>31</v>
      </c>
      <c r="F448" s="19">
        <v>4546575.6199999973</v>
      </c>
      <c r="G448" s="160">
        <v>21</v>
      </c>
      <c r="H448" s="160">
        <v>289</v>
      </c>
      <c r="I448" s="197">
        <v>1</v>
      </c>
      <c r="J448" s="197">
        <v>4</v>
      </c>
      <c r="K448" s="197">
        <v>6</v>
      </c>
      <c r="L448" s="197">
        <v>2</v>
      </c>
      <c r="M448" s="197">
        <v>8</v>
      </c>
    </row>
    <row r="449" spans="1:13" x14ac:dyDescent="0.25">
      <c r="A449" s="152">
        <v>42522</v>
      </c>
      <c r="B449" s="13">
        <v>2016</v>
      </c>
      <c r="C449" s="14" t="s">
        <v>143</v>
      </c>
      <c r="D449" s="11" t="s">
        <v>246</v>
      </c>
      <c r="E449" s="11" t="s">
        <v>31</v>
      </c>
      <c r="F449" s="19">
        <v>2579247.5199999958</v>
      </c>
      <c r="G449" s="160">
        <v>13</v>
      </c>
      <c r="H449" s="160">
        <v>163</v>
      </c>
      <c r="I449" s="197">
        <v>1</v>
      </c>
      <c r="J449" s="197">
        <v>1</v>
      </c>
      <c r="K449" s="197">
        <v>1</v>
      </c>
      <c r="L449" s="197">
        <v>5</v>
      </c>
      <c r="M449" s="197">
        <v>5</v>
      </c>
    </row>
    <row r="450" spans="1:13" x14ac:dyDescent="0.25">
      <c r="A450" s="152">
        <v>42522</v>
      </c>
      <c r="B450" s="13">
        <v>2016</v>
      </c>
      <c r="C450" s="14" t="s">
        <v>248</v>
      </c>
      <c r="D450" s="11" t="s">
        <v>248</v>
      </c>
      <c r="E450" s="11" t="s">
        <v>15</v>
      </c>
      <c r="F450" s="19">
        <v>491933.30999999959</v>
      </c>
      <c r="G450" s="160">
        <v>8</v>
      </c>
      <c r="H450" s="160">
        <v>76</v>
      </c>
      <c r="I450" s="197">
        <v>0</v>
      </c>
      <c r="J450" s="197">
        <v>0</v>
      </c>
      <c r="K450" s="197">
        <v>2</v>
      </c>
      <c r="L450" s="197">
        <v>6</v>
      </c>
      <c r="M450" s="197">
        <v>0</v>
      </c>
    </row>
    <row r="451" spans="1:13" x14ac:dyDescent="0.25">
      <c r="A451" s="152">
        <v>42522</v>
      </c>
      <c r="B451" s="13">
        <v>2016</v>
      </c>
      <c r="C451" s="14" t="s">
        <v>249</v>
      </c>
      <c r="D451" s="11" t="s">
        <v>249</v>
      </c>
      <c r="E451" s="11" t="s">
        <v>20</v>
      </c>
      <c r="F451" s="19">
        <v>334308.83000000054</v>
      </c>
      <c r="G451" s="160">
        <v>3</v>
      </c>
      <c r="H451" s="160">
        <v>45</v>
      </c>
      <c r="I451" s="197">
        <v>0</v>
      </c>
      <c r="J451" s="197">
        <v>0</v>
      </c>
      <c r="K451" s="197">
        <v>0</v>
      </c>
      <c r="L451" s="197">
        <v>3</v>
      </c>
      <c r="M451" s="197">
        <v>0</v>
      </c>
    </row>
    <row r="452" spans="1:13" x14ac:dyDescent="0.25">
      <c r="A452" s="152">
        <v>42522</v>
      </c>
      <c r="B452" s="13">
        <v>2016</v>
      </c>
      <c r="C452" s="14" t="s">
        <v>250</v>
      </c>
      <c r="D452" s="11" t="s">
        <v>250</v>
      </c>
      <c r="E452" s="11" t="s">
        <v>75</v>
      </c>
      <c r="F452" s="19">
        <v>481726.93999999762</v>
      </c>
      <c r="G452" s="160">
        <v>5</v>
      </c>
      <c r="H452" s="160">
        <v>54</v>
      </c>
      <c r="I452" s="197">
        <v>0</v>
      </c>
      <c r="J452" s="197">
        <v>0</v>
      </c>
      <c r="K452" s="197">
        <v>0</v>
      </c>
      <c r="L452" s="197">
        <v>5</v>
      </c>
      <c r="M452" s="197">
        <v>0</v>
      </c>
    </row>
    <row r="453" spans="1:13" x14ac:dyDescent="0.25">
      <c r="A453" s="152">
        <v>42522</v>
      </c>
      <c r="B453" s="13">
        <v>2016</v>
      </c>
      <c r="C453" s="14" t="s">
        <v>251</v>
      </c>
      <c r="D453" s="11" t="s">
        <v>251</v>
      </c>
      <c r="E453" s="11" t="s">
        <v>29</v>
      </c>
      <c r="F453" s="19">
        <v>867482.51999999769</v>
      </c>
      <c r="G453" s="160">
        <v>12</v>
      </c>
      <c r="H453" s="160">
        <v>133</v>
      </c>
      <c r="I453" s="197">
        <v>1</v>
      </c>
      <c r="J453" s="197">
        <v>1</v>
      </c>
      <c r="K453" s="197">
        <v>9</v>
      </c>
      <c r="L453" s="197">
        <v>1</v>
      </c>
      <c r="M453" s="197">
        <v>0</v>
      </c>
    </row>
    <row r="454" spans="1:13" x14ac:dyDescent="0.25">
      <c r="A454" s="152">
        <v>42522</v>
      </c>
      <c r="B454" s="13">
        <v>2016</v>
      </c>
      <c r="C454" s="14" t="s">
        <v>252</v>
      </c>
      <c r="D454" s="11" t="s">
        <v>252</v>
      </c>
      <c r="E454" s="11" t="s">
        <v>22</v>
      </c>
      <c r="F454" s="19">
        <v>41902.820000000007</v>
      </c>
      <c r="G454" s="160">
        <v>1</v>
      </c>
      <c r="H454" s="160">
        <v>2</v>
      </c>
      <c r="I454" s="197">
        <v>0</v>
      </c>
      <c r="J454" s="197">
        <v>0</v>
      </c>
      <c r="K454" s="197">
        <v>0</v>
      </c>
      <c r="L454" s="197">
        <v>1</v>
      </c>
      <c r="M454" s="197">
        <v>0</v>
      </c>
    </row>
    <row r="455" spans="1:13" x14ac:dyDescent="0.25">
      <c r="A455" s="152">
        <v>42522</v>
      </c>
      <c r="B455" s="13">
        <v>2016</v>
      </c>
      <c r="C455" s="14" t="s">
        <v>254</v>
      </c>
      <c r="D455" s="11" t="s">
        <v>254</v>
      </c>
      <c r="E455" s="11" t="s">
        <v>29</v>
      </c>
      <c r="F455" s="19">
        <v>565201.2699999999</v>
      </c>
      <c r="G455" s="160">
        <v>11</v>
      </c>
      <c r="H455" s="160">
        <v>74</v>
      </c>
      <c r="I455" s="197">
        <v>1</v>
      </c>
      <c r="J455" s="197">
        <v>0</v>
      </c>
      <c r="K455" s="197">
        <v>6</v>
      </c>
      <c r="L455" s="197">
        <v>4</v>
      </c>
      <c r="M455" s="197">
        <v>0</v>
      </c>
    </row>
    <row r="456" spans="1:13" x14ac:dyDescent="0.25">
      <c r="A456" s="152">
        <v>42522</v>
      </c>
      <c r="B456" s="13">
        <v>2016</v>
      </c>
      <c r="C456" s="14" t="s">
        <v>255</v>
      </c>
      <c r="D456" s="11" t="s">
        <v>255</v>
      </c>
      <c r="E456" s="11" t="s">
        <v>29</v>
      </c>
      <c r="F456" s="19">
        <v>4303465.9800000014</v>
      </c>
      <c r="G456" s="160">
        <v>33</v>
      </c>
      <c r="H456" s="160">
        <v>426</v>
      </c>
      <c r="I456" s="197">
        <v>1</v>
      </c>
      <c r="J456" s="197">
        <v>2</v>
      </c>
      <c r="K456" s="197">
        <v>11</v>
      </c>
      <c r="L456" s="197">
        <v>14</v>
      </c>
      <c r="M456" s="197">
        <v>5</v>
      </c>
    </row>
    <row r="457" spans="1:13" x14ac:dyDescent="0.25">
      <c r="A457" s="152">
        <v>42522</v>
      </c>
      <c r="B457" s="13">
        <v>2016</v>
      </c>
      <c r="C457" s="14" t="s">
        <v>256</v>
      </c>
      <c r="D457" s="11" t="s">
        <v>256</v>
      </c>
      <c r="E457" s="11" t="s">
        <v>48</v>
      </c>
      <c r="F457" s="19">
        <v>3431219.5600000024</v>
      </c>
      <c r="G457" s="160">
        <v>24</v>
      </c>
      <c r="H457" s="160">
        <v>311</v>
      </c>
      <c r="I457" s="197">
        <v>0</v>
      </c>
      <c r="J457" s="197">
        <v>0</v>
      </c>
      <c r="K457" s="197">
        <v>3</v>
      </c>
      <c r="L457" s="197">
        <v>6</v>
      </c>
      <c r="M457" s="197">
        <v>15</v>
      </c>
    </row>
    <row r="458" spans="1:13" x14ac:dyDescent="0.25">
      <c r="A458" s="152">
        <v>42522</v>
      </c>
      <c r="B458" s="13">
        <v>2016</v>
      </c>
      <c r="C458" s="14" t="s">
        <v>257</v>
      </c>
      <c r="D458" s="11" t="s">
        <v>257</v>
      </c>
      <c r="E458" s="11" t="s">
        <v>44</v>
      </c>
      <c r="F458" s="19">
        <v>2607518.0100000016</v>
      </c>
      <c r="G458" s="160">
        <v>13</v>
      </c>
      <c r="H458" s="160">
        <v>195</v>
      </c>
      <c r="I458" s="197">
        <v>0</v>
      </c>
      <c r="J458" s="197">
        <v>0</v>
      </c>
      <c r="K458" s="197">
        <v>0</v>
      </c>
      <c r="L458" s="197">
        <v>0</v>
      </c>
      <c r="M458" s="197">
        <v>13</v>
      </c>
    </row>
    <row r="459" spans="1:13" x14ac:dyDescent="0.25">
      <c r="A459" s="152">
        <v>42522</v>
      </c>
      <c r="B459" s="13">
        <v>2016</v>
      </c>
      <c r="C459" s="14" t="s">
        <v>258</v>
      </c>
      <c r="D459" s="11" t="s">
        <v>258</v>
      </c>
      <c r="E459" s="11" t="s">
        <v>65</v>
      </c>
      <c r="F459" s="19">
        <v>706467.83999999985</v>
      </c>
      <c r="G459" s="160">
        <v>7</v>
      </c>
      <c r="H459" s="160">
        <v>85</v>
      </c>
      <c r="I459" s="197">
        <v>1</v>
      </c>
      <c r="J459" s="197">
        <v>0</v>
      </c>
      <c r="K459" s="197">
        <v>2</v>
      </c>
      <c r="L459" s="197">
        <v>2</v>
      </c>
      <c r="M459" s="197">
        <v>2</v>
      </c>
    </row>
    <row r="460" spans="1:13" x14ac:dyDescent="0.25">
      <c r="A460" s="152">
        <v>42522</v>
      </c>
      <c r="B460" s="13">
        <v>2016</v>
      </c>
      <c r="C460" s="14" t="s">
        <v>259</v>
      </c>
      <c r="D460" s="11" t="s">
        <v>259</v>
      </c>
      <c r="E460" s="11" t="s">
        <v>15</v>
      </c>
      <c r="F460" s="19">
        <v>820997.40000000037</v>
      </c>
      <c r="G460" s="160">
        <v>9</v>
      </c>
      <c r="H460" s="160">
        <v>95</v>
      </c>
      <c r="I460" s="197">
        <v>1</v>
      </c>
      <c r="J460" s="197">
        <v>0</v>
      </c>
      <c r="K460" s="197">
        <v>2</v>
      </c>
      <c r="L460" s="197">
        <v>5</v>
      </c>
      <c r="M460" s="197">
        <v>1</v>
      </c>
    </row>
    <row r="461" spans="1:13" x14ac:dyDescent="0.25">
      <c r="A461" s="152">
        <v>42522</v>
      </c>
      <c r="B461" s="13">
        <v>2016</v>
      </c>
      <c r="C461" s="14" t="s">
        <v>260</v>
      </c>
      <c r="D461" s="11" t="s">
        <v>260</v>
      </c>
      <c r="E461" s="11" t="s">
        <v>18</v>
      </c>
      <c r="F461" s="19">
        <v>6090349.8799999431</v>
      </c>
      <c r="G461" s="160">
        <v>30</v>
      </c>
      <c r="H461" s="160">
        <v>443</v>
      </c>
      <c r="I461" s="197">
        <v>0</v>
      </c>
      <c r="J461" s="197">
        <v>2</v>
      </c>
      <c r="K461" s="197">
        <v>1</v>
      </c>
      <c r="L461" s="197">
        <v>12</v>
      </c>
      <c r="M461" s="197">
        <v>15</v>
      </c>
    </row>
    <row r="462" spans="1:13" x14ac:dyDescent="0.25">
      <c r="A462" s="152">
        <v>42522</v>
      </c>
      <c r="B462" s="13">
        <v>2016</v>
      </c>
      <c r="C462" s="14" t="s">
        <v>261</v>
      </c>
      <c r="D462" s="11" t="s">
        <v>261</v>
      </c>
      <c r="E462" s="11" t="s">
        <v>75</v>
      </c>
      <c r="F462" s="19">
        <v>4322232.5700000152</v>
      </c>
      <c r="G462" s="160">
        <v>19</v>
      </c>
      <c r="H462" s="160">
        <v>287</v>
      </c>
      <c r="I462" s="197">
        <v>1</v>
      </c>
      <c r="J462" s="197">
        <v>3</v>
      </c>
      <c r="K462" s="197">
        <v>0</v>
      </c>
      <c r="L462" s="197">
        <v>3</v>
      </c>
      <c r="M462" s="197">
        <v>12</v>
      </c>
    </row>
    <row r="463" spans="1:13" x14ac:dyDescent="0.25">
      <c r="A463" s="152">
        <v>42522</v>
      </c>
      <c r="B463" s="13">
        <v>2016</v>
      </c>
      <c r="C463" s="14" t="s">
        <v>262</v>
      </c>
      <c r="D463" s="11" t="s">
        <v>262</v>
      </c>
      <c r="E463" s="11" t="s">
        <v>18</v>
      </c>
      <c r="F463" s="19">
        <v>1134355.9200000074</v>
      </c>
      <c r="G463" s="160">
        <v>9</v>
      </c>
      <c r="H463" s="160">
        <v>119</v>
      </c>
      <c r="I463" s="197">
        <v>1</v>
      </c>
      <c r="J463" s="197">
        <v>0</v>
      </c>
      <c r="K463" s="197">
        <v>0</v>
      </c>
      <c r="L463" s="197">
        <v>1</v>
      </c>
      <c r="M463" s="197">
        <v>7</v>
      </c>
    </row>
    <row r="464" spans="1:13" x14ac:dyDescent="0.25">
      <c r="A464" s="152">
        <v>42522</v>
      </c>
      <c r="B464" s="13">
        <v>2016</v>
      </c>
      <c r="C464" s="14" t="s">
        <v>263</v>
      </c>
      <c r="D464" s="11" t="s">
        <v>263</v>
      </c>
      <c r="E464" s="11" t="s">
        <v>50</v>
      </c>
      <c r="F464" s="19">
        <v>1935905.2399999984</v>
      </c>
      <c r="G464" s="160">
        <v>11</v>
      </c>
      <c r="H464" s="160">
        <v>164</v>
      </c>
      <c r="I464" s="197">
        <v>0</v>
      </c>
      <c r="J464" s="197">
        <v>0</v>
      </c>
      <c r="K464" s="197">
        <v>0</v>
      </c>
      <c r="L464" s="197">
        <v>0</v>
      </c>
      <c r="M464" s="197">
        <v>11</v>
      </c>
    </row>
    <row r="465" spans="1:13" x14ac:dyDescent="0.25">
      <c r="A465" s="152">
        <v>42522</v>
      </c>
      <c r="B465" s="13">
        <v>2016</v>
      </c>
      <c r="C465" s="14" t="s">
        <v>384</v>
      </c>
      <c r="D465" s="11" t="s">
        <v>384</v>
      </c>
      <c r="E465" s="11" t="s">
        <v>22</v>
      </c>
      <c r="F465" s="19">
        <v>401507.99000000115</v>
      </c>
      <c r="G465" s="160">
        <v>10</v>
      </c>
      <c r="H465" s="160">
        <v>61</v>
      </c>
      <c r="I465" s="197">
        <v>2</v>
      </c>
      <c r="J465" s="197">
        <v>4</v>
      </c>
      <c r="K465" s="197">
        <v>2</v>
      </c>
      <c r="L465" s="197">
        <v>2</v>
      </c>
      <c r="M465" s="197">
        <v>0</v>
      </c>
    </row>
    <row r="466" spans="1:13" x14ac:dyDescent="0.25">
      <c r="A466" s="152">
        <v>42522</v>
      </c>
      <c r="B466" s="13">
        <v>2016</v>
      </c>
      <c r="C466" s="14" t="s">
        <v>264</v>
      </c>
      <c r="D466" s="11" t="s">
        <v>264</v>
      </c>
      <c r="E466" s="11" t="s">
        <v>65</v>
      </c>
      <c r="F466" s="19">
        <v>3685216.3000000045</v>
      </c>
      <c r="G466" s="160">
        <v>19</v>
      </c>
      <c r="H466" s="160">
        <v>261</v>
      </c>
      <c r="I466" s="197">
        <v>1</v>
      </c>
      <c r="J466" s="197">
        <v>4</v>
      </c>
      <c r="K466" s="197">
        <v>1</v>
      </c>
      <c r="L466" s="197">
        <v>6</v>
      </c>
      <c r="M466" s="197">
        <v>7</v>
      </c>
    </row>
    <row r="467" spans="1:13" x14ac:dyDescent="0.25">
      <c r="A467" s="152">
        <v>42522</v>
      </c>
      <c r="B467" s="13">
        <v>2016</v>
      </c>
      <c r="C467" s="14" t="s">
        <v>265</v>
      </c>
      <c r="D467" s="11" t="s">
        <v>265</v>
      </c>
      <c r="E467" s="11" t="s">
        <v>22</v>
      </c>
      <c r="F467" s="19">
        <v>260373.95999999996</v>
      </c>
      <c r="G467" s="160">
        <v>4</v>
      </c>
      <c r="H467" s="160">
        <v>42</v>
      </c>
      <c r="I467" s="197">
        <v>0</v>
      </c>
      <c r="J467" s="197">
        <v>0</v>
      </c>
      <c r="K467" s="197">
        <v>0</v>
      </c>
      <c r="L467" s="197">
        <v>4</v>
      </c>
      <c r="M467" s="197">
        <v>0</v>
      </c>
    </row>
    <row r="468" spans="1:13" x14ac:dyDescent="0.25">
      <c r="A468" s="152">
        <v>42522</v>
      </c>
      <c r="B468" s="13">
        <v>2016</v>
      </c>
      <c r="C468" s="14" t="s">
        <v>266</v>
      </c>
      <c r="D468" s="11" t="s">
        <v>266</v>
      </c>
      <c r="E468" s="11" t="s">
        <v>48</v>
      </c>
      <c r="F468" s="19">
        <v>684081.51000000071</v>
      </c>
      <c r="G468" s="160">
        <v>8</v>
      </c>
      <c r="H468" s="160">
        <v>65</v>
      </c>
      <c r="I468" s="197">
        <v>0</v>
      </c>
      <c r="J468" s="197">
        <v>0</v>
      </c>
      <c r="K468" s="197">
        <v>0</v>
      </c>
      <c r="L468" s="197">
        <v>4</v>
      </c>
      <c r="M468" s="197">
        <v>4</v>
      </c>
    </row>
    <row r="469" spans="1:13" x14ac:dyDescent="0.25">
      <c r="A469" s="152">
        <v>42522</v>
      </c>
      <c r="B469" s="13">
        <v>2016</v>
      </c>
      <c r="C469" s="14" t="s">
        <v>267</v>
      </c>
      <c r="D469" s="11" t="s">
        <v>267</v>
      </c>
      <c r="E469" s="11" t="s">
        <v>20</v>
      </c>
      <c r="F469" s="19">
        <v>1961186.8999999985</v>
      </c>
      <c r="G469" s="160">
        <v>12</v>
      </c>
      <c r="H469" s="160">
        <v>183</v>
      </c>
      <c r="I469" s="197">
        <v>0</v>
      </c>
      <c r="J469" s="197">
        <v>1</v>
      </c>
      <c r="K469" s="197">
        <v>5</v>
      </c>
      <c r="L469" s="197">
        <v>2</v>
      </c>
      <c r="M469" s="197">
        <v>4</v>
      </c>
    </row>
    <row r="470" spans="1:13" x14ac:dyDescent="0.25">
      <c r="A470" s="152">
        <v>42522</v>
      </c>
      <c r="B470" s="13">
        <v>2016</v>
      </c>
      <c r="C470" s="14" t="s">
        <v>268</v>
      </c>
      <c r="D470" s="11" t="s">
        <v>268</v>
      </c>
      <c r="E470" s="11" t="s">
        <v>35</v>
      </c>
      <c r="F470" s="19">
        <v>606340.07999999914</v>
      </c>
      <c r="G470" s="160">
        <v>4</v>
      </c>
      <c r="H470" s="160">
        <v>54</v>
      </c>
      <c r="I470" s="197">
        <v>0</v>
      </c>
      <c r="J470" s="197">
        <v>0</v>
      </c>
      <c r="K470" s="197">
        <v>0</v>
      </c>
      <c r="L470" s="197">
        <v>0</v>
      </c>
      <c r="M470" s="197">
        <v>4</v>
      </c>
    </row>
    <row r="471" spans="1:13" x14ac:dyDescent="0.25">
      <c r="A471" s="152">
        <v>42522</v>
      </c>
      <c r="B471" s="13">
        <v>2016</v>
      </c>
      <c r="C471" s="14" t="s">
        <v>269</v>
      </c>
      <c r="D471" s="11" t="s">
        <v>269</v>
      </c>
      <c r="E471" s="11" t="s">
        <v>20</v>
      </c>
      <c r="F471" s="19">
        <v>6516550.0600000098</v>
      </c>
      <c r="G471" s="160">
        <v>33</v>
      </c>
      <c r="H471" s="160">
        <v>487</v>
      </c>
      <c r="I471" s="197">
        <v>5</v>
      </c>
      <c r="J471" s="197">
        <v>0</v>
      </c>
      <c r="K471" s="197">
        <v>11</v>
      </c>
      <c r="L471" s="197">
        <v>10</v>
      </c>
      <c r="M471" s="197">
        <v>7</v>
      </c>
    </row>
    <row r="472" spans="1:13" x14ac:dyDescent="0.25">
      <c r="A472" s="152">
        <v>42522</v>
      </c>
      <c r="B472" s="13">
        <v>2016</v>
      </c>
      <c r="C472" s="14" t="s">
        <v>270</v>
      </c>
      <c r="D472" s="11" t="s">
        <v>270</v>
      </c>
      <c r="E472" s="11" t="s">
        <v>22</v>
      </c>
      <c r="F472" s="19">
        <v>197931.61000000034</v>
      </c>
      <c r="G472" s="160">
        <v>5</v>
      </c>
      <c r="H472" s="160">
        <v>41</v>
      </c>
      <c r="I472" s="197">
        <v>0</v>
      </c>
      <c r="J472" s="197">
        <v>4</v>
      </c>
      <c r="K472" s="197">
        <v>1</v>
      </c>
      <c r="L472" s="197">
        <v>0</v>
      </c>
      <c r="M472" s="197">
        <v>0</v>
      </c>
    </row>
    <row r="473" spans="1:13" x14ac:dyDescent="0.25">
      <c r="A473" s="152">
        <v>42522</v>
      </c>
      <c r="B473" s="13">
        <v>2016</v>
      </c>
      <c r="C473" s="14" t="s">
        <v>271</v>
      </c>
      <c r="D473" s="11" t="s">
        <v>271</v>
      </c>
      <c r="E473" s="11" t="s">
        <v>50</v>
      </c>
      <c r="F473" s="19">
        <v>684665.74000000022</v>
      </c>
      <c r="G473" s="160">
        <v>6</v>
      </c>
      <c r="H473" s="160">
        <v>79</v>
      </c>
      <c r="I473" s="197">
        <v>0</v>
      </c>
      <c r="J473" s="197">
        <v>0</v>
      </c>
      <c r="K473" s="197">
        <v>1</v>
      </c>
      <c r="L473" s="197">
        <v>5</v>
      </c>
      <c r="M473" s="197">
        <v>0</v>
      </c>
    </row>
    <row r="474" spans="1:13" x14ac:dyDescent="0.25">
      <c r="A474" s="152">
        <v>42522</v>
      </c>
      <c r="B474" s="13">
        <v>2016</v>
      </c>
      <c r="C474" s="14" t="s">
        <v>272</v>
      </c>
      <c r="D474" s="11" t="s">
        <v>272</v>
      </c>
      <c r="E474" s="11" t="s">
        <v>24</v>
      </c>
      <c r="F474" s="19">
        <v>2315498.9499999918</v>
      </c>
      <c r="G474" s="160">
        <v>19</v>
      </c>
      <c r="H474" s="160">
        <v>237</v>
      </c>
      <c r="I474" s="197">
        <v>0</v>
      </c>
      <c r="J474" s="197">
        <v>4</v>
      </c>
      <c r="K474" s="197">
        <v>3</v>
      </c>
      <c r="L474" s="197">
        <v>11</v>
      </c>
      <c r="M474" s="197">
        <v>1</v>
      </c>
    </row>
    <row r="475" spans="1:13" x14ac:dyDescent="0.25">
      <c r="A475" s="152">
        <v>42522</v>
      </c>
      <c r="B475" s="13">
        <v>2016</v>
      </c>
      <c r="C475" s="14" t="s">
        <v>273</v>
      </c>
      <c r="D475" s="11" t="s">
        <v>273</v>
      </c>
      <c r="E475" s="11" t="s">
        <v>20</v>
      </c>
      <c r="F475" s="19">
        <v>915902.59999999963</v>
      </c>
      <c r="G475" s="160">
        <v>5</v>
      </c>
      <c r="H475" s="160">
        <v>78</v>
      </c>
      <c r="I475" s="197">
        <v>0</v>
      </c>
      <c r="J475" s="197">
        <v>0</v>
      </c>
      <c r="K475" s="197">
        <v>0</v>
      </c>
      <c r="L475" s="197">
        <v>0</v>
      </c>
      <c r="M475" s="197">
        <v>5</v>
      </c>
    </row>
    <row r="476" spans="1:13" x14ac:dyDescent="0.25">
      <c r="A476" s="152">
        <v>42522</v>
      </c>
      <c r="B476" s="13">
        <v>2016</v>
      </c>
      <c r="C476" s="14" t="s">
        <v>274</v>
      </c>
      <c r="D476" s="11" t="s">
        <v>274</v>
      </c>
      <c r="E476" s="11" t="s">
        <v>18</v>
      </c>
      <c r="F476" s="19">
        <v>1378518.9499999993</v>
      </c>
      <c r="G476" s="160">
        <v>14</v>
      </c>
      <c r="H476" s="160">
        <v>166</v>
      </c>
      <c r="I476" s="197">
        <v>0</v>
      </c>
      <c r="J476" s="197">
        <v>0</v>
      </c>
      <c r="K476" s="197">
        <v>3</v>
      </c>
      <c r="L476" s="197">
        <v>8</v>
      </c>
      <c r="M476" s="197">
        <v>3</v>
      </c>
    </row>
    <row r="477" spans="1:13" x14ac:dyDescent="0.25">
      <c r="A477" s="152">
        <v>42522</v>
      </c>
      <c r="B477" s="13">
        <v>2016</v>
      </c>
      <c r="C477" s="14" t="s">
        <v>275</v>
      </c>
      <c r="D477" s="11" t="s">
        <v>275</v>
      </c>
      <c r="E477" s="11" t="s">
        <v>75</v>
      </c>
      <c r="F477" s="19">
        <v>4353556.1400000006</v>
      </c>
      <c r="G477" s="160">
        <v>20</v>
      </c>
      <c r="H477" s="160">
        <v>304</v>
      </c>
      <c r="I477" s="197">
        <v>0</v>
      </c>
      <c r="J477" s="197">
        <v>7</v>
      </c>
      <c r="K477" s="197">
        <v>4</v>
      </c>
      <c r="L477" s="197">
        <v>5</v>
      </c>
      <c r="M477" s="197">
        <v>4</v>
      </c>
    </row>
    <row r="478" spans="1:13" x14ac:dyDescent="0.25">
      <c r="A478" s="152">
        <v>42522</v>
      </c>
      <c r="B478" s="13">
        <v>2016</v>
      </c>
      <c r="C478" s="14" t="s">
        <v>276</v>
      </c>
      <c r="D478" s="11" t="s">
        <v>276</v>
      </c>
      <c r="E478" s="11" t="s">
        <v>84</v>
      </c>
      <c r="F478" s="19">
        <v>2277625.5299999975</v>
      </c>
      <c r="G478" s="160">
        <v>13</v>
      </c>
      <c r="H478" s="160">
        <v>198</v>
      </c>
      <c r="I478" s="197">
        <v>0</v>
      </c>
      <c r="J478" s="197">
        <v>1</v>
      </c>
      <c r="K478" s="197">
        <v>0</v>
      </c>
      <c r="L478" s="197">
        <v>11</v>
      </c>
      <c r="M478" s="197">
        <v>1</v>
      </c>
    </row>
    <row r="479" spans="1:13" x14ac:dyDescent="0.25">
      <c r="A479" s="152">
        <v>42522</v>
      </c>
      <c r="B479" s="13">
        <v>2016</v>
      </c>
      <c r="C479" s="14" t="s">
        <v>277</v>
      </c>
      <c r="D479" s="11" t="s">
        <v>277</v>
      </c>
      <c r="E479" s="11" t="s">
        <v>27</v>
      </c>
      <c r="F479" s="19">
        <v>4086276.7800000012</v>
      </c>
      <c r="G479" s="160">
        <v>25</v>
      </c>
      <c r="H479" s="160">
        <v>327</v>
      </c>
      <c r="I479" s="197">
        <v>1</v>
      </c>
      <c r="J479" s="197">
        <v>0</v>
      </c>
      <c r="K479" s="197">
        <v>6</v>
      </c>
      <c r="L479" s="197">
        <v>14</v>
      </c>
      <c r="M479" s="197">
        <v>4</v>
      </c>
    </row>
    <row r="480" spans="1:13" x14ac:dyDescent="0.25">
      <c r="A480" s="152">
        <v>42522</v>
      </c>
      <c r="B480" s="13">
        <v>2016</v>
      </c>
      <c r="C480" s="14" t="s">
        <v>278</v>
      </c>
      <c r="D480" s="11" t="s">
        <v>278</v>
      </c>
      <c r="E480" s="11" t="s">
        <v>35</v>
      </c>
      <c r="F480" s="19">
        <v>779972.50999999978</v>
      </c>
      <c r="G480" s="160">
        <v>5</v>
      </c>
      <c r="H480" s="160">
        <v>69</v>
      </c>
      <c r="I480" s="197">
        <v>0</v>
      </c>
      <c r="J480" s="197">
        <v>0</v>
      </c>
      <c r="K480" s="197">
        <v>0</v>
      </c>
      <c r="L480" s="197">
        <v>0</v>
      </c>
      <c r="M480" s="197">
        <v>5</v>
      </c>
    </row>
    <row r="481" spans="1:13" x14ac:dyDescent="0.25">
      <c r="A481" s="152">
        <v>42522</v>
      </c>
      <c r="B481" s="13">
        <v>2016</v>
      </c>
      <c r="C481" s="14" t="s">
        <v>279</v>
      </c>
      <c r="D481" s="11" t="s">
        <v>279</v>
      </c>
      <c r="E481" s="11" t="s">
        <v>18</v>
      </c>
      <c r="F481" s="19">
        <v>214658.1799999997</v>
      </c>
      <c r="G481" s="160">
        <v>2</v>
      </c>
      <c r="H481" s="160">
        <v>23</v>
      </c>
      <c r="I481" s="197">
        <v>0</v>
      </c>
      <c r="J481" s="197">
        <v>0</v>
      </c>
      <c r="K481" s="197">
        <v>0</v>
      </c>
      <c r="L481" s="197">
        <v>0</v>
      </c>
      <c r="M481" s="197">
        <v>2</v>
      </c>
    </row>
    <row r="482" spans="1:13" x14ac:dyDescent="0.25">
      <c r="A482" s="152">
        <v>42522</v>
      </c>
      <c r="B482" s="13">
        <v>2016</v>
      </c>
      <c r="C482" s="14" t="s">
        <v>280</v>
      </c>
      <c r="D482" s="11" t="s">
        <v>280</v>
      </c>
      <c r="E482" s="11" t="s">
        <v>50</v>
      </c>
      <c r="F482" s="19">
        <v>4815017.1399999931</v>
      </c>
      <c r="G482" s="160">
        <v>25</v>
      </c>
      <c r="H482" s="160">
        <v>345</v>
      </c>
      <c r="I482" s="197">
        <v>1</v>
      </c>
      <c r="J482" s="197">
        <v>0</v>
      </c>
      <c r="K482" s="197">
        <v>2</v>
      </c>
      <c r="L482" s="197">
        <v>4</v>
      </c>
      <c r="M482" s="197">
        <v>18</v>
      </c>
    </row>
    <row r="483" spans="1:13" x14ac:dyDescent="0.25">
      <c r="A483" s="152">
        <v>42522</v>
      </c>
      <c r="B483" s="13">
        <v>2016</v>
      </c>
      <c r="C483" s="14" t="s">
        <v>281</v>
      </c>
      <c r="D483" s="11" t="s">
        <v>281</v>
      </c>
      <c r="E483" s="11" t="s">
        <v>20</v>
      </c>
      <c r="F483" s="19">
        <v>2785625.8400000036</v>
      </c>
      <c r="G483" s="160">
        <v>12</v>
      </c>
      <c r="H483" s="160">
        <v>158</v>
      </c>
      <c r="I483" s="197">
        <v>1</v>
      </c>
      <c r="J483" s="197">
        <v>0</v>
      </c>
      <c r="K483" s="197">
        <v>0</v>
      </c>
      <c r="L483" s="197">
        <v>1</v>
      </c>
      <c r="M483" s="197">
        <v>10</v>
      </c>
    </row>
    <row r="484" spans="1:13" x14ac:dyDescent="0.25">
      <c r="A484" s="152">
        <v>42522</v>
      </c>
      <c r="B484" s="13">
        <v>2016</v>
      </c>
      <c r="C484" s="14" t="s">
        <v>282</v>
      </c>
      <c r="D484" s="11" t="s">
        <v>282</v>
      </c>
      <c r="E484" s="11" t="s">
        <v>29</v>
      </c>
      <c r="F484" s="19">
        <v>826471.46999999881</v>
      </c>
      <c r="G484" s="160">
        <v>10</v>
      </c>
      <c r="H484" s="160">
        <v>103</v>
      </c>
      <c r="I484" s="197">
        <v>5</v>
      </c>
      <c r="J484" s="197">
        <v>3</v>
      </c>
      <c r="K484" s="197">
        <v>2</v>
      </c>
      <c r="L484" s="197">
        <v>0</v>
      </c>
      <c r="M484" s="197">
        <v>0</v>
      </c>
    </row>
    <row r="485" spans="1:13" x14ac:dyDescent="0.25">
      <c r="A485" s="152">
        <v>42522</v>
      </c>
      <c r="B485" s="13">
        <v>2016</v>
      </c>
      <c r="C485" s="14" t="s">
        <v>283</v>
      </c>
      <c r="D485" s="11" t="s">
        <v>283</v>
      </c>
      <c r="E485" s="11" t="s">
        <v>50</v>
      </c>
      <c r="F485" s="19">
        <v>641376.5</v>
      </c>
      <c r="G485" s="160">
        <v>7</v>
      </c>
      <c r="H485" s="160">
        <v>70</v>
      </c>
      <c r="I485" s="197">
        <v>0</v>
      </c>
      <c r="J485" s="197">
        <v>0</v>
      </c>
      <c r="K485" s="197">
        <v>0</v>
      </c>
      <c r="L485" s="197">
        <v>4</v>
      </c>
      <c r="M485" s="197">
        <v>3</v>
      </c>
    </row>
    <row r="486" spans="1:13" x14ac:dyDescent="0.25">
      <c r="A486" s="152">
        <v>42522</v>
      </c>
      <c r="B486" s="13">
        <v>2016</v>
      </c>
      <c r="C486" s="14" t="s">
        <v>284</v>
      </c>
      <c r="D486" s="11" t="s">
        <v>284</v>
      </c>
      <c r="E486" s="11" t="s">
        <v>35</v>
      </c>
      <c r="F486" s="19">
        <v>5509095.3600000069</v>
      </c>
      <c r="G486" s="160">
        <v>26</v>
      </c>
      <c r="H486" s="160">
        <v>382</v>
      </c>
      <c r="I486" s="197">
        <v>0</v>
      </c>
      <c r="J486" s="197">
        <v>1</v>
      </c>
      <c r="K486" s="197">
        <v>1</v>
      </c>
      <c r="L486" s="197">
        <v>4</v>
      </c>
      <c r="M486" s="197">
        <v>20</v>
      </c>
    </row>
    <row r="487" spans="1:13" x14ac:dyDescent="0.25">
      <c r="A487" s="152">
        <v>42522</v>
      </c>
      <c r="B487" s="13">
        <v>2016</v>
      </c>
      <c r="C487" s="14" t="s">
        <v>285</v>
      </c>
      <c r="D487" s="11" t="s">
        <v>285</v>
      </c>
      <c r="E487" s="11" t="s">
        <v>50</v>
      </c>
      <c r="F487" s="19">
        <v>615793.12999999989</v>
      </c>
      <c r="G487" s="160">
        <v>7</v>
      </c>
      <c r="H487" s="160">
        <v>85</v>
      </c>
      <c r="I487" s="197">
        <v>0</v>
      </c>
      <c r="J487" s="197">
        <v>0</v>
      </c>
      <c r="K487" s="197">
        <v>0</v>
      </c>
      <c r="L487" s="197">
        <v>3</v>
      </c>
      <c r="M487" s="197">
        <v>4</v>
      </c>
    </row>
    <row r="488" spans="1:13" x14ac:dyDescent="0.25">
      <c r="A488" s="152">
        <v>42522</v>
      </c>
      <c r="B488" s="13">
        <v>2016</v>
      </c>
      <c r="C488" s="14" t="s">
        <v>286</v>
      </c>
      <c r="D488" s="11" t="s">
        <v>286</v>
      </c>
      <c r="E488" s="11" t="s">
        <v>22</v>
      </c>
      <c r="F488" s="19">
        <v>903294.15999999829</v>
      </c>
      <c r="G488" s="160">
        <v>10</v>
      </c>
      <c r="H488" s="160">
        <v>82</v>
      </c>
      <c r="I488" s="197">
        <v>8</v>
      </c>
      <c r="J488" s="197">
        <v>2</v>
      </c>
      <c r="K488" s="197">
        <v>0</v>
      </c>
      <c r="L488" s="197">
        <v>0</v>
      </c>
      <c r="M488" s="197">
        <v>0</v>
      </c>
    </row>
    <row r="489" spans="1:13" x14ac:dyDescent="0.25">
      <c r="A489" s="152">
        <v>42522</v>
      </c>
      <c r="B489" s="13">
        <v>2016</v>
      </c>
      <c r="C489" s="14" t="s">
        <v>287</v>
      </c>
      <c r="D489" s="11" t="s">
        <v>287</v>
      </c>
      <c r="E489" s="11" t="s">
        <v>65</v>
      </c>
      <c r="F489" s="19">
        <v>642239.58000000007</v>
      </c>
      <c r="G489" s="160">
        <v>19</v>
      </c>
      <c r="H489" s="160">
        <v>102</v>
      </c>
      <c r="I489" s="197">
        <v>1</v>
      </c>
      <c r="J489" s="197">
        <v>8</v>
      </c>
      <c r="K489" s="197">
        <v>3</v>
      </c>
      <c r="L489" s="197">
        <v>6</v>
      </c>
      <c r="M489" s="197">
        <v>1</v>
      </c>
    </row>
    <row r="490" spans="1:13" x14ac:dyDescent="0.25">
      <c r="A490" s="152">
        <v>42522</v>
      </c>
      <c r="B490" s="13">
        <v>2016</v>
      </c>
      <c r="C490" s="14" t="s">
        <v>288</v>
      </c>
      <c r="D490" s="11" t="s">
        <v>288</v>
      </c>
      <c r="E490" s="11" t="s">
        <v>27</v>
      </c>
      <c r="F490" s="19">
        <v>1162364.8499999996</v>
      </c>
      <c r="G490" s="160">
        <v>10</v>
      </c>
      <c r="H490" s="160">
        <v>114</v>
      </c>
      <c r="I490" s="197">
        <v>0</v>
      </c>
      <c r="J490" s="197">
        <v>0</v>
      </c>
      <c r="K490" s="197">
        <v>0</v>
      </c>
      <c r="L490" s="197">
        <v>4</v>
      </c>
      <c r="M490" s="197">
        <v>6</v>
      </c>
    </row>
    <row r="491" spans="1:13" x14ac:dyDescent="0.25">
      <c r="A491" s="152">
        <v>42522</v>
      </c>
      <c r="B491" s="13">
        <v>2016</v>
      </c>
      <c r="C491" s="14" t="s">
        <v>289</v>
      </c>
      <c r="D491" s="11" t="s">
        <v>289</v>
      </c>
      <c r="E491" s="11" t="s">
        <v>18</v>
      </c>
      <c r="F491" s="19">
        <v>1891230.3399999961</v>
      </c>
      <c r="G491" s="160">
        <v>12</v>
      </c>
      <c r="H491" s="160">
        <v>178</v>
      </c>
      <c r="I491" s="197">
        <v>0</v>
      </c>
      <c r="J491" s="197">
        <v>0</v>
      </c>
      <c r="K491" s="197">
        <v>0</v>
      </c>
      <c r="L491" s="197">
        <v>1</v>
      </c>
      <c r="M491" s="197">
        <v>11</v>
      </c>
    </row>
    <row r="492" spans="1:13" x14ac:dyDescent="0.25">
      <c r="A492" s="152">
        <v>42522</v>
      </c>
      <c r="B492" s="13">
        <v>2016</v>
      </c>
      <c r="C492" s="14" t="s">
        <v>290</v>
      </c>
      <c r="D492" s="11" t="s">
        <v>290</v>
      </c>
      <c r="E492" s="11" t="s">
        <v>20</v>
      </c>
      <c r="F492" s="19">
        <v>365933.62999999989</v>
      </c>
      <c r="G492" s="160">
        <v>6</v>
      </c>
      <c r="H492" s="160">
        <v>65</v>
      </c>
      <c r="I492" s="197">
        <v>0</v>
      </c>
      <c r="J492" s="197">
        <v>0</v>
      </c>
      <c r="K492" s="197">
        <v>4</v>
      </c>
      <c r="L492" s="197">
        <v>0</v>
      </c>
      <c r="M492" s="197">
        <v>2</v>
      </c>
    </row>
    <row r="493" spans="1:13" x14ac:dyDescent="0.25">
      <c r="A493" s="152">
        <v>42522</v>
      </c>
      <c r="B493" s="13">
        <v>2016</v>
      </c>
      <c r="C493" s="14" t="s">
        <v>291</v>
      </c>
      <c r="D493" s="11" t="s">
        <v>291</v>
      </c>
      <c r="E493" s="11" t="s">
        <v>27</v>
      </c>
      <c r="F493" s="19">
        <v>339539.77000000048</v>
      </c>
      <c r="G493" s="160">
        <v>3</v>
      </c>
      <c r="H493" s="160">
        <v>36</v>
      </c>
      <c r="I493" s="197">
        <v>0</v>
      </c>
      <c r="J493" s="197">
        <v>0</v>
      </c>
      <c r="K493" s="197">
        <v>0</v>
      </c>
      <c r="L493" s="197">
        <v>3</v>
      </c>
      <c r="M493" s="197">
        <v>0</v>
      </c>
    </row>
    <row r="494" spans="1:13" x14ac:dyDescent="0.25">
      <c r="A494" s="152">
        <v>42522</v>
      </c>
      <c r="B494" s="13">
        <v>2016</v>
      </c>
      <c r="C494" s="14" t="s">
        <v>292</v>
      </c>
      <c r="D494" s="11" t="s">
        <v>292</v>
      </c>
      <c r="E494" s="11" t="s">
        <v>50</v>
      </c>
      <c r="F494" s="19">
        <v>992185.81000000017</v>
      </c>
      <c r="G494" s="160">
        <v>12</v>
      </c>
      <c r="H494" s="160">
        <v>128</v>
      </c>
      <c r="I494" s="197">
        <v>0</v>
      </c>
      <c r="J494" s="197">
        <v>0</v>
      </c>
      <c r="K494" s="197">
        <v>1</v>
      </c>
      <c r="L494" s="197">
        <v>3</v>
      </c>
      <c r="M494" s="197">
        <v>8</v>
      </c>
    </row>
    <row r="495" spans="1:13" x14ac:dyDescent="0.25">
      <c r="A495" s="152">
        <v>42522</v>
      </c>
      <c r="B495" s="13">
        <v>2016</v>
      </c>
      <c r="C495" s="14" t="s">
        <v>293</v>
      </c>
      <c r="D495" s="11" t="s">
        <v>293</v>
      </c>
      <c r="E495" s="11" t="s">
        <v>73</v>
      </c>
      <c r="F495" s="19">
        <v>1884318.7099999934</v>
      </c>
      <c r="G495" s="160">
        <v>14</v>
      </c>
      <c r="H495" s="160">
        <v>161</v>
      </c>
      <c r="I495" s="197">
        <v>2</v>
      </c>
      <c r="J495" s="197">
        <v>1</v>
      </c>
      <c r="K495" s="197">
        <v>4</v>
      </c>
      <c r="L495" s="197">
        <v>6</v>
      </c>
      <c r="M495" s="197">
        <v>1</v>
      </c>
    </row>
    <row r="496" spans="1:13" x14ac:dyDescent="0.25">
      <c r="A496" s="152">
        <v>42522</v>
      </c>
      <c r="B496" s="13">
        <v>2016</v>
      </c>
      <c r="C496" s="14" t="s">
        <v>294</v>
      </c>
      <c r="D496" s="11" t="s">
        <v>294</v>
      </c>
      <c r="E496" s="11" t="s">
        <v>18</v>
      </c>
      <c r="F496" s="19">
        <v>2137403.1200000122</v>
      </c>
      <c r="G496" s="160">
        <v>13</v>
      </c>
      <c r="H496" s="160">
        <v>177</v>
      </c>
      <c r="I496" s="197">
        <v>0</v>
      </c>
      <c r="J496" s="197">
        <v>0</v>
      </c>
      <c r="K496" s="197">
        <v>0</v>
      </c>
      <c r="L496" s="197">
        <v>1</v>
      </c>
      <c r="M496" s="197">
        <v>12</v>
      </c>
    </row>
    <row r="497" spans="1:13" x14ac:dyDescent="0.25">
      <c r="A497" s="152">
        <v>42522</v>
      </c>
      <c r="B497" s="13">
        <v>2016</v>
      </c>
      <c r="C497" s="14" t="s">
        <v>295</v>
      </c>
      <c r="D497" s="11" t="s">
        <v>295</v>
      </c>
      <c r="E497" s="11" t="s">
        <v>35</v>
      </c>
      <c r="F497" s="19">
        <v>8026361.0099999998</v>
      </c>
      <c r="G497" s="160">
        <v>38</v>
      </c>
      <c r="H497" s="160">
        <v>544</v>
      </c>
      <c r="I497" s="197">
        <v>1</v>
      </c>
      <c r="J497" s="197">
        <v>2</v>
      </c>
      <c r="K497" s="197">
        <v>9</v>
      </c>
      <c r="L497" s="197">
        <v>16</v>
      </c>
      <c r="M497" s="197">
        <v>10</v>
      </c>
    </row>
    <row r="498" spans="1:13" x14ac:dyDescent="0.25">
      <c r="A498" s="152">
        <v>42522</v>
      </c>
      <c r="B498" s="13">
        <v>2016</v>
      </c>
      <c r="C498" s="14" t="s">
        <v>296</v>
      </c>
      <c r="D498" s="11" t="s">
        <v>296</v>
      </c>
      <c r="E498" s="11" t="s">
        <v>18</v>
      </c>
      <c r="F498" s="19">
        <v>2440960.2600000016</v>
      </c>
      <c r="G498" s="160">
        <v>21</v>
      </c>
      <c r="H498" s="160">
        <v>259</v>
      </c>
      <c r="I498" s="197">
        <v>1</v>
      </c>
      <c r="J498" s="197">
        <v>0</v>
      </c>
      <c r="K498" s="197">
        <v>3</v>
      </c>
      <c r="L498" s="197">
        <v>10</v>
      </c>
      <c r="M498" s="197">
        <v>7</v>
      </c>
    </row>
    <row r="499" spans="1:13" x14ac:dyDescent="0.25">
      <c r="A499" s="152">
        <v>42522</v>
      </c>
      <c r="B499" s="13">
        <v>2016</v>
      </c>
      <c r="C499" s="14" t="s">
        <v>297</v>
      </c>
      <c r="D499" s="11" t="s">
        <v>297</v>
      </c>
      <c r="E499" s="11" t="s">
        <v>22</v>
      </c>
      <c r="F499" s="19">
        <v>2474797.9300000221</v>
      </c>
      <c r="G499" s="160">
        <v>18</v>
      </c>
      <c r="H499" s="160">
        <v>213</v>
      </c>
      <c r="I499" s="197">
        <v>0</v>
      </c>
      <c r="J499" s="197">
        <v>2</v>
      </c>
      <c r="K499" s="197">
        <v>6</v>
      </c>
      <c r="L499" s="197">
        <v>10</v>
      </c>
      <c r="M499" s="197">
        <v>0</v>
      </c>
    </row>
    <row r="500" spans="1:13" x14ac:dyDescent="0.25">
      <c r="A500" s="152">
        <v>42522</v>
      </c>
      <c r="B500" s="13">
        <v>2016</v>
      </c>
      <c r="C500" s="14" t="s">
        <v>298</v>
      </c>
      <c r="D500" s="11" t="s">
        <v>298</v>
      </c>
      <c r="E500" s="11" t="s">
        <v>20</v>
      </c>
      <c r="F500" s="19">
        <v>2403440.9500000104</v>
      </c>
      <c r="G500" s="160">
        <v>11</v>
      </c>
      <c r="H500" s="160">
        <v>157</v>
      </c>
      <c r="I500" s="197">
        <v>0</v>
      </c>
      <c r="J500" s="197">
        <v>1</v>
      </c>
      <c r="K500" s="197">
        <v>0</v>
      </c>
      <c r="L500" s="197">
        <v>3</v>
      </c>
      <c r="M500" s="197">
        <v>7</v>
      </c>
    </row>
    <row r="501" spans="1:13" x14ac:dyDescent="0.25">
      <c r="A501" s="152">
        <v>42522</v>
      </c>
      <c r="B501" s="13">
        <v>2016</v>
      </c>
      <c r="C501" s="14" t="s">
        <v>299</v>
      </c>
      <c r="D501" s="11" t="s">
        <v>299</v>
      </c>
      <c r="E501" s="11" t="s">
        <v>18</v>
      </c>
      <c r="F501" s="19">
        <v>2190745.020000007</v>
      </c>
      <c r="G501" s="160">
        <v>20</v>
      </c>
      <c r="H501" s="160">
        <v>257</v>
      </c>
      <c r="I501" s="197">
        <v>1</v>
      </c>
      <c r="J501" s="197">
        <v>2</v>
      </c>
      <c r="K501" s="197">
        <v>3</v>
      </c>
      <c r="L501" s="197">
        <v>4</v>
      </c>
      <c r="M501" s="197">
        <v>10</v>
      </c>
    </row>
    <row r="502" spans="1:13" x14ac:dyDescent="0.25">
      <c r="A502" s="152">
        <v>42522</v>
      </c>
      <c r="B502" s="13">
        <v>2016</v>
      </c>
      <c r="C502" s="14" t="s">
        <v>300</v>
      </c>
      <c r="D502" s="11" t="s">
        <v>300</v>
      </c>
      <c r="E502" s="11" t="s">
        <v>22</v>
      </c>
      <c r="F502" s="19">
        <v>1877154.7699999958</v>
      </c>
      <c r="G502" s="160">
        <v>13</v>
      </c>
      <c r="H502" s="160">
        <v>156</v>
      </c>
      <c r="I502" s="197">
        <v>1</v>
      </c>
      <c r="J502" s="197">
        <v>1</v>
      </c>
      <c r="K502" s="197">
        <v>5</v>
      </c>
      <c r="L502" s="197">
        <v>6</v>
      </c>
      <c r="M502" s="197">
        <v>0</v>
      </c>
    </row>
    <row r="503" spans="1:13" x14ac:dyDescent="0.25">
      <c r="A503" s="152">
        <v>42522</v>
      </c>
      <c r="B503" s="13">
        <v>2016</v>
      </c>
      <c r="C503" s="14" t="s">
        <v>301</v>
      </c>
      <c r="D503" s="11" t="s">
        <v>301</v>
      </c>
      <c r="E503" s="11" t="s">
        <v>22</v>
      </c>
      <c r="F503" s="19">
        <v>231618.96000000043</v>
      </c>
      <c r="G503" s="160">
        <v>4</v>
      </c>
      <c r="H503" s="160">
        <v>25</v>
      </c>
      <c r="I503" s="197">
        <v>0</v>
      </c>
      <c r="J503" s="197">
        <v>0</v>
      </c>
      <c r="K503" s="197">
        <v>0</v>
      </c>
      <c r="L503" s="197">
        <v>0</v>
      </c>
      <c r="M503" s="197">
        <v>4</v>
      </c>
    </row>
    <row r="504" spans="1:13" x14ac:dyDescent="0.25">
      <c r="A504" s="152">
        <v>42522</v>
      </c>
      <c r="B504" s="13">
        <v>2016</v>
      </c>
      <c r="C504" s="14" t="s">
        <v>302</v>
      </c>
      <c r="D504" s="11" t="s">
        <v>302</v>
      </c>
      <c r="E504" s="11" t="s">
        <v>18</v>
      </c>
      <c r="F504" s="19">
        <v>2130043.6100000106</v>
      </c>
      <c r="G504" s="160">
        <v>14</v>
      </c>
      <c r="H504" s="160">
        <v>221</v>
      </c>
      <c r="I504" s="197">
        <v>0</v>
      </c>
      <c r="J504" s="197">
        <v>1</v>
      </c>
      <c r="K504" s="197">
        <v>2</v>
      </c>
      <c r="L504" s="197">
        <v>11</v>
      </c>
      <c r="M504" s="197">
        <v>0</v>
      </c>
    </row>
    <row r="505" spans="1:13" x14ac:dyDescent="0.25">
      <c r="A505" s="152">
        <v>42522</v>
      </c>
      <c r="B505" s="13">
        <v>2016</v>
      </c>
      <c r="C505" s="14" t="s">
        <v>303</v>
      </c>
      <c r="D505" s="11" t="s">
        <v>303</v>
      </c>
      <c r="E505" s="11" t="s">
        <v>75</v>
      </c>
      <c r="F505" s="19">
        <v>674326.93999999948</v>
      </c>
      <c r="G505" s="160">
        <v>4</v>
      </c>
      <c r="H505" s="160">
        <v>58</v>
      </c>
      <c r="I505" s="197">
        <v>0</v>
      </c>
      <c r="J505" s="197">
        <v>1</v>
      </c>
      <c r="K505" s="197">
        <v>0</v>
      </c>
      <c r="L505" s="197">
        <v>1</v>
      </c>
      <c r="M505" s="197">
        <v>2</v>
      </c>
    </row>
    <row r="506" spans="1:13" x14ac:dyDescent="0.25">
      <c r="A506" s="152">
        <v>42522</v>
      </c>
      <c r="B506" s="13">
        <v>2016</v>
      </c>
      <c r="C506" s="14" t="s">
        <v>304</v>
      </c>
      <c r="D506" s="11" t="s">
        <v>304</v>
      </c>
      <c r="E506" s="11" t="s">
        <v>22</v>
      </c>
      <c r="F506" s="19">
        <v>905072.02000000142</v>
      </c>
      <c r="G506" s="160">
        <v>12</v>
      </c>
      <c r="H506" s="160">
        <v>115</v>
      </c>
      <c r="I506" s="197">
        <v>1</v>
      </c>
      <c r="J506" s="197">
        <v>2</v>
      </c>
      <c r="K506" s="197">
        <v>1</v>
      </c>
      <c r="L506" s="197">
        <v>8</v>
      </c>
      <c r="M506" s="197">
        <v>0</v>
      </c>
    </row>
    <row r="507" spans="1:13" x14ac:dyDescent="0.25">
      <c r="A507" s="152">
        <v>42522</v>
      </c>
      <c r="B507" s="13">
        <v>2016</v>
      </c>
      <c r="C507" s="14" t="s">
        <v>305</v>
      </c>
      <c r="D507" s="11" t="s">
        <v>305</v>
      </c>
      <c r="E507" s="11" t="s">
        <v>18</v>
      </c>
      <c r="F507" s="19">
        <v>518807.31000000145</v>
      </c>
      <c r="G507" s="160">
        <v>5</v>
      </c>
      <c r="H507" s="160">
        <v>63</v>
      </c>
      <c r="I507" s="197">
        <v>0</v>
      </c>
      <c r="J507" s="197">
        <v>0</v>
      </c>
      <c r="K507" s="197">
        <v>0</v>
      </c>
      <c r="L507" s="197">
        <v>1</v>
      </c>
      <c r="M507" s="197">
        <v>4</v>
      </c>
    </row>
    <row r="508" spans="1:13" x14ac:dyDescent="0.25">
      <c r="A508" s="152">
        <v>42522</v>
      </c>
      <c r="B508" s="13">
        <v>2016</v>
      </c>
      <c r="C508" s="14" t="s">
        <v>306</v>
      </c>
      <c r="D508" s="11" t="s">
        <v>306</v>
      </c>
      <c r="E508" s="11" t="s">
        <v>50</v>
      </c>
      <c r="F508" s="19">
        <v>2541757.5699999928</v>
      </c>
      <c r="G508" s="160">
        <v>15</v>
      </c>
      <c r="H508" s="160">
        <v>226</v>
      </c>
      <c r="I508" s="197">
        <v>0</v>
      </c>
      <c r="J508" s="197">
        <v>0</v>
      </c>
      <c r="K508" s="197">
        <v>1</v>
      </c>
      <c r="L508" s="197">
        <v>0</v>
      </c>
      <c r="M508" s="197">
        <v>14</v>
      </c>
    </row>
    <row r="509" spans="1:13" x14ac:dyDescent="0.25">
      <c r="A509" s="152">
        <v>42522</v>
      </c>
      <c r="B509" s="13">
        <v>2016</v>
      </c>
      <c r="C509" s="14" t="s">
        <v>307</v>
      </c>
      <c r="D509" s="11" t="s">
        <v>307</v>
      </c>
      <c r="E509" s="11" t="s">
        <v>20</v>
      </c>
      <c r="F509" s="19">
        <v>9637334.469999969</v>
      </c>
      <c r="G509" s="160">
        <v>43</v>
      </c>
      <c r="H509" s="160">
        <v>665</v>
      </c>
      <c r="I509" s="197">
        <v>3</v>
      </c>
      <c r="J509" s="197">
        <v>4</v>
      </c>
      <c r="K509" s="197">
        <v>13</v>
      </c>
      <c r="L509" s="197">
        <v>23</v>
      </c>
      <c r="M509" s="197">
        <v>0</v>
      </c>
    </row>
    <row r="510" spans="1:13" x14ac:dyDescent="0.25">
      <c r="A510" s="152">
        <v>42522</v>
      </c>
      <c r="B510" s="13">
        <v>2016</v>
      </c>
      <c r="C510" s="14" t="s">
        <v>308</v>
      </c>
      <c r="D510" s="11" t="s">
        <v>308</v>
      </c>
      <c r="E510" s="11" t="s">
        <v>35</v>
      </c>
      <c r="F510" s="19">
        <v>1460796.9499999974</v>
      </c>
      <c r="G510" s="160">
        <v>14</v>
      </c>
      <c r="H510" s="160">
        <v>172</v>
      </c>
      <c r="I510" s="197">
        <v>0</v>
      </c>
      <c r="J510" s="197">
        <v>1</v>
      </c>
      <c r="K510" s="197">
        <v>6</v>
      </c>
      <c r="L510" s="197">
        <v>2</v>
      </c>
      <c r="M510" s="197">
        <v>5</v>
      </c>
    </row>
    <row r="511" spans="1:13" x14ac:dyDescent="0.25">
      <c r="A511" s="152">
        <v>42522</v>
      </c>
      <c r="B511" s="13">
        <v>2016</v>
      </c>
      <c r="C511" s="14" t="s">
        <v>309</v>
      </c>
      <c r="D511" s="11" t="s">
        <v>309</v>
      </c>
      <c r="E511" s="11" t="s">
        <v>15</v>
      </c>
      <c r="F511" s="19">
        <v>388323.58000000054</v>
      </c>
      <c r="G511" s="160">
        <v>7</v>
      </c>
      <c r="H511" s="160">
        <v>60</v>
      </c>
      <c r="I511" s="197">
        <v>0</v>
      </c>
      <c r="J511" s="197">
        <v>1</v>
      </c>
      <c r="K511" s="197">
        <v>0</v>
      </c>
      <c r="L511" s="197">
        <v>6</v>
      </c>
      <c r="M511" s="197">
        <v>0</v>
      </c>
    </row>
    <row r="512" spans="1:13" x14ac:dyDescent="0.25">
      <c r="A512" s="152">
        <v>42522</v>
      </c>
      <c r="B512" s="13">
        <v>2016</v>
      </c>
      <c r="C512" s="14" t="s">
        <v>310</v>
      </c>
      <c r="D512" s="11" t="s">
        <v>310</v>
      </c>
      <c r="E512" s="11" t="s">
        <v>35</v>
      </c>
      <c r="F512" s="19">
        <v>2289990.1699999906</v>
      </c>
      <c r="G512" s="160">
        <v>12</v>
      </c>
      <c r="H512" s="160">
        <v>182</v>
      </c>
      <c r="I512" s="197">
        <v>0</v>
      </c>
      <c r="J512" s="197">
        <v>1</v>
      </c>
      <c r="K512" s="197">
        <v>0</v>
      </c>
      <c r="L512" s="197">
        <v>0</v>
      </c>
      <c r="M512" s="197">
        <v>11</v>
      </c>
    </row>
    <row r="513" spans="1:13" x14ac:dyDescent="0.25">
      <c r="A513" s="152">
        <v>42522</v>
      </c>
      <c r="B513" s="13">
        <v>2016</v>
      </c>
      <c r="C513" s="14" t="s">
        <v>311</v>
      </c>
      <c r="D513" s="11" t="s">
        <v>311</v>
      </c>
      <c r="E513" s="11" t="s">
        <v>48</v>
      </c>
      <c r="F513" s="19">
        <v>3780349.3799999729</v>
      </c>
      <c r="G513" s="160">
        <v>21</v>
      </c>
      <c r="H513" s="160">
        <v>282</v>
      </c>
      <c r="I513" s="197">
        <v>0</v>
      </c>
      <c r="J513" s="197">
        <v>1</v>
      </c>
      <c r="K513" s="197">
        <v>2</v>
      </c>
      <c r="L513" s="197">
        <v>6</v>
      </c>
      <c r="M513" s="197">
        <v>12</v>
      </c>
    </row>
    <row r="514" spans="1:13" x14ac:dyDescent="0.25">
      <c r="A514" s="152">
        <v>42522</v>
      </c>
      <c r="B514" s="13">
        <v>2016</v>
      </c>
      <c r="C514" s="14" t="s">
        <v>141</v>
      </c>
      <c r="D514" s="11" t="s">
        <v>246</v>
      </c>
      <c r="E514" s="11" t="s">
        <v>31</v>
      </c>
      <c r="F514" s="19">
        <v>1557860.7100000009</v>
      </c>
      <c r="G514" s="160">
        <v>11</v>
      </c>
      <c r="H514" s="160">
        <v>139</v>
      </c>
      <c r="I514" s="197">
        <v>0</v>
      </c>
      <c r="J514" s="197">
        <v>4</v>
      </c>
      <c r="K514" s="197">
        <v>3</v>
      </c>
      <c r="L514" s="197">
        <v>1</v>
      </c>
      <c r="M514" s="197">
        <v>3</v>
      </c>
    </row>
    <row r="515" spans="1:13" x14ac:dyDescent="0.25">
      <c r="A515" s="152">
        <v>42522</v>
      </c>
      <c r="B515" s="13">
        <v>2016</v>
      </c>
      <c r="C515" s="14" t="s">
        <v>40</v>
      </c>
      <c r="D515" s="11" t="s">
        <v>246</v>
      </c>
      <c r="E515" s="11" t="s">
        <v>31</v>
      </c>
      <c r="F515" s="19">
        <v>1926468.1699999943</v>
      </c>
      <c r="G515" s="160">
        <v>8</v>
      </c>
      <c r="H515" s="160">
        <v>102</v>
      </c>
      <c r="I515" s="197">
        <v>1</v>
      </c>
      <c r="J515" s="197">
        <v>0</v>
      </c>
      <c r="K515" s="197">
        <v>1</v>
      </c>
      <c r="L515" s="197">
        <v>6</v>
      </c>
      <c r="M515" s="197">
        <v>0</v>
      </c>
    </row>
    <row r="516" spans="1:13" x14ac:dyDescent="0.25">
      <c r="A516" s="152">
        <v>42522</v>
      </c>
      <c r="B516" s="13">
        <v>2016</v>
      </c>
      <c r="C516" s="14" t="s">
        <v>140</v>
      </c>
      <c r="D516" s="11" t="s">
        <v>246</v>
      </c>
      <c r="E516" s="11" t="s">
        <v>31</v>
      </c>
      <c r="F516" s="19">
        <v>3600795.5100000054</v>
      </c>
      <c r="G516" s="160">
        <v>13</v>
      </c>
      <c r="H516" s="160">
        <v>216</v>
      </c>
      <c r="I516" s="197">
        <v>0</v>
      </c>
      <c r="J516" s="197">
        <v>1</v>
      </c>
      <c r="K516" s="197">
        <v>2</v>
      </c>
      <c r="L516" s="197">
        <v>1</v>
      </c>
      <c r="M516" s="197">
        <v>9</v>
      </c>
    </row>
    <row r="517" spans="1:13" x14ac:dyDescent="0.25">
      <c r="A517" s="152">
        <v>42522</v>
      </c>
      <c r="B517" s="13">
        <v>2016</v>
      </c>
      <c r="C517" s="14" t="s">
        <v>253</v>
      </c>
      <c r="D517" s="11" t="s">
        <v>169</v>
      </c>
      <c r="E517" s="11" t="s">
        <v>22</v>
      </c>
      <c r="F517" s="19">
        <v>19033174.309999764</v>
      </c>
      <c r="G517" s="160">
        <v>88</v>
      </c>
      <c r="H517" s="160">
        <v>1339</v>
      </c>
      <c r="I517" s="197">
        <v>8</v>
      </c>
      <c r="J517" s="197">
        <v>16</v>
      </c>
      <c r="K517" s="197">
        <v>21</v>
      </c>
      <c r="L517" s="197">
        <v>38</v>
      </c>
      <c r="M517" s="197">
        <v>5</v>
      </c>
    </row>
    <row r="518" spans="1:13" x14ac:dyDescent="0.25">
      <c r="A518" s="152">
        <v>42614</v>
      </c>
      <c r="B518" s="13">
        <v>2016</v>
      </c>
      <c r="C518" s="14" t="s">
        <v>141</v>
      </c>
      <c r="D518" s="11" t="s">
        <v>246</v>
      </c>
      <c r="E518" s="11" t="s">
        <v>31</v>
      </c>
      <c r="F518" s="19">
        <v>1544925.2699999958</v>
      </c>
      <c r="G518" s="160">
        <v>10</v>
      </c>
      <c r="H518" s="160">
        <v>134</v>
      </c>
      <c r="I518" s="197">
        <v>0</v>
      </c>
      <c r="J518" s="197">
        <v>4</v>
      </c>
      <c r="K518" s="197">
        <v>3</v>
      </c>
      <c r="L518" s="197">
        <v>1</v>
      </c>
      <c r="M518" s="197">
        <v>2</v>
      </c>
    </row>
    <row r="519" spans="1:13" x14ac:dyDescent="0.25">
      <c r="A519" s="152">
        <v>42614</v>
      </c>
      <c r="B519" s="13">
        <v>2016</v>
      </c>
      <c r="C519" s="14" t="s">
        <v>40</v>
      </c>
      <c r="D519" s="11" t="s">
        <v>246</v>
      </c>
      <c r="E519" s="11" t="s">
        <v>31</v>
      </c>
      <c r="F519" s="19">
        <v>1994330.8800000027</v>
      </c>
      <c r="G519" s="160">
        <v>8</v>
      </c>
      <c r="H519" s="160">
        <v>102</v>
      </c>
      <c r="I519" s="197">
        <v>1</v>
      </c>
      <c r="J519" s="197">
        <v>0</v>
      </c>
      <c r="K519" s="197">
        <v>1</v>
      </c>
      <c r="L519" s="197">
        <v>6</v>
      </c>
      <c r="M519" s="197">
        <v>0</v>
      </c>
    </row>
    <row r="520" spans="1:13" x14ac:dyDescent="0.25">
      <c r="A520" s="152">
        <v>42614</v>
      </c>
      <c r="B520" s="13">
        <v>2016</v>
      </c>
      <c r="C520" s="14" t="s">
        <v>245</v>
      </c>
      <c r="D520" s="11" t="s">
        <v>245</v>
      </c>
      <c r="E520" s="11" t="s">
        <v>22</v>
      </c>
      <c r="F520" s="19">
        <v>1482218.0700000003</v>
      </c>
      <c r="G520" s="160">
        <v>12</v>
      </c>
      <c r="H520" s="160">
        <v>137</v>
      </c>
      <c r="I520" s="197">
        <v>3</v>
      </c>
      <c r="J520" s="197">
        <v>2</v>
      </c>
      <c r="K520" s="197">
        <v>3</v>
      </c>
      <c r="L520" s="197">
        <v>4</v>
      </c>
      <c r="M520" s="197">
        <v>0</v>
      </c>
    </row>
    <row r="521" spans="1:13" x14ac:dyDescent="0.25">
      <c r="A521" s="152">
        <v>42614</v>
      </c>
      <c r="B521" s="13">
        <v>2016</v>
      </c>
      <c r="C521" s="14" t="s">
        <v>129</v>
      </c>
      <c r="D521" s="11" t="s">
        <v>246</v>
      </c>
      <c r="E521" s="11" t="s">
        <v>31</v>
      </c>
      <c r="F521" s="19">
        <v>3946424.3999999985</v>
      </c>
      <c r="G521" s="160">
        <v>13</v>
      </c>
      <c r="H521" s="160">
        <v>168</v>
      </c>
      <c r="I521" s="197">
        <v>3</v>
      </c>
      <c r="J521" s="197">
        <v>9</v>
      </c>
      <c r="K521" s="197">
        <v>1</v>
      </c>
      <c r="L521" s="197">
        <v>0</v>
      </c>
      <c r="M521" s="197">
        <v>0</v>
      </c>
    </row>
    <row r="522" spans="1:13" x14ac:dyDescent="0.25">
      <c r="A522" s="152">
        <v>42614</v>
      </c>
      <c r="B522" s="13">
        <v>2016</v>
      </c>
      <c r="C522" s="14" t="s">
        <v>130</v>
      </c>
      <c r="D522" s="11" t="s">
        <v>246</v>
      </c>
      <c r="E522" s="11" t="s">
        <v>31</v>
      </c>
      <c r="F522" s="19">
        <v>1247884.700000003</v>
      </c>
      <c r="G522" s="160">
        <v>7</v>
      </c>
      <c r="H522" s="160">
        <v>117</v>
      </c>
      <c r="I522" s="197">
        <v>2</v>
      </c>
      <c r="J522" s="197">
        <v>5</v>
      </c>
      <c r="K522" s="197">
        <v>0</v>
      </c>
      <c r="L522" s="197">
        <v>0</v>
      </c>
      <c r="M522" s="197">
        <v>0</v>
      </c>
    </row>
    <row r="523" spans="1:13" x14ac:dyDescent="0.25">
      <c r="A523" s="152">
        <v>42614</v>
      </c>
      <c r="B523" s="13">
        <v>2016</v>
      </c>
      <c r="C523" s="14" t="s">
        <v>131</v>
      </c>
      <c r="D523" s="11" t="s">
        <v>246</v>
      </c>
      <c r="E523" s="11" t="s">
        <v>31</v>
      </c>
      <c r="F523" s="19">
        <v>2562233.4199999981</v>
      </c>
      <c r="G523" s="160">
        <v>15</v>
      </c>
      <c r="H523" s="160">
        <v>214</v>
      </c>
      <c r="I523" s="197">
        <v>1</v>
      </c>
      <c r="J523" s="197">
        <v>3</v>
      </c>
      <c r="K523" s="197">
        <v>4</v>
      </c>
      <c r="L523" s="197">
        <v>3</v>
      </c>
      <c r="M523" s="197">
        <v>4</v>
      </c>
    </row>
    <row r="524" spans="1:13" x14ac:dyDescent="0.25">
      <c r="A524" s="152">
        <v>42614</v>
      </c>
      <c r="B524" s="13">
        <v>2016</v>
      </c>
      <c r="C524" s="14" t="s">
        <v>132</v>
      </c>
      <c r="D524" s="11" t="s">
        <v>246</v>
      </c>
      <c r="E524" s="11" t="s">
        <v>31</v>
      </c>
      <c r="F524" s="19">
        <v>5798754.6899999976</v>
      </c>
      <c r="G524" s="160">
        <v>16</v>
      </c>
      <c r="H524" s="160">
        <v>251</v>
      </c>
      <c r="I524" s="197">
        <v>2</v>
      </c>
      <c r="J524" s="197">
        <v>0</v>
      </c>
      <c r="K524" s="197">
        <v>5</v>
      </c>
      <c r="L524" s="197">
        <v>2</v>
      </c>
      <c r="M524" s="197">
        <v>7</v>
      </c>
    </row>
    <row r="525" spans="1:13" x14ac:dyDescent="0.25">
      <c r="A525" s="152">
        <v>42614</v>
      </c>
      <c r="B525" s="13">
        <v>2016</v>
      </c>
      <c r="C525" s="14" t="s">
        <v>247</v>
      </c>
      <c r="D525" s="11" t="s">
        <v>246</v>
      </c>
      <c r="E525" s="11" t="s">
        <v>31</v>
      </c>
      <c r="F525" s="19">
        <v>2811089.8399999961</v>
      </c>
      <c r="G525" s="160">
        <v>17</v>
      </c>
      <c r="H525" s="160">
        <v>235</v>
      </c>
      <c r="I525" s="197">
        <v>0</v>
      </c>
      <c r="J525" s="197">
        <v>11</v>
      </c>
      <c r="K525" s="197">
        <v>6</v>
      </c>
      <c r="L525" s="197">
        <v>0</v>
      </c>
      <c r="M525" s="197">
        <v>0</v>
      </c>
    </row>
    <row r="526" spans="1:13" x14ac:dyDescent="0.25">
      <c r="A526" s="152">
        <v>42614</v>
      </c>
      <c r="B526" s="13">
        <v>2016</v>
      </c>
      <c r="C526" s="14" t="s">
        <v>134</v>
      </c>
      <c r="D526" s="11" t="s">
        <v>246</v>
      </c>
      <c r="E526" s="11" t="s">
        <v>31</v>
      </c>
      <c r="F526" s="19">
        <v>6471829.1399999931</v>
      </c>
      <c r="G526" s="160">
        <v>22</v>
      </c>
      <c r="H526" s="160">
        <v>332</v>
      </c>
      <c r="I526" s="197">
        <v>6</v>
      </c>
      <c r="J526" s="197">
        <v>7</v>
      </c>
      <c r="K526" s="197">
        <v>5</v>
      </c>
      <c r="L526" s="197">
        <v>3</v>
      </c>
      <c r="M526" s="197">
        <v>1</v>
      </c>
    </row>
    <row r="527" spans="1:13" x14ac:dyDescent="0.25">
      <c r="A527" s="152">
        <v>42614</v>
      </c>
      <c r="B527" s="13">
        <v>2016</v>
      </c>
      <c r="C527" s="14" t="s">
        <v>135</v>
      </c>
      <c r="D527" s="11" t="s">
        <v>246</v>
      </c>
      <c r="E527" s="11" t="s">
        <v>31</v>
      </c>
      <c r="F527" s="19">
        <v>4711643.1599999964</v>
      </c>
      <c r="G527" s="160">
        <v>17</v>
      </c>
      <c r="H527" s="160">
        <v>247</v>
      </c>
      <c r="I527" s="197">
        <v>3</v>
      </c>
      <c r="J527" s="197">
        <v>3</v>
      </c>
      <c r="K527" s="197">
        <v>10</v>
      </c>
      <c r="L527" s="197">
        <v>1</v>
      </c>
      <c r="M527" s="197">
        <v>0</v>
      </c>
    </row>
    <row r="528" spans="1:13" x14ac:dyDescent="0.25">
      <c r="A528" s="152">
        <v>42614</v>
      </c>
      <c r="B528" s="13">
        <v>2016</v>
      </c>
      <c r="C528" s="14" t="s">
        <v>136</v>
      </c>
      <c r="D528" s="11" t="s">
        <v>246</v>
      </c>
      <c r="E528" s="11" t="s">
        <v>31</v>
      </c>
      <c r="F528" s="19">
        <v>5370978.9800000191</v>
      </c>
      <c r="G528" s="160">
        <v>16</v>
      </c>
      <c r="H528" s="160">
        <v>234</v>
      </c>
      <c r="I528" s="197">
        <v>0</v>
      </c>
      <c r="J528" s="197">
        <v>0</v>
      </c>
      <c r="K528" s="197">
        <v>0</v>
      </c>
      <c r="L528" s="197">
        <v>3</v>
      </c>
      <c r="M528" s="197">
        <v>13</v>
      </c>
    </row>
    <row r="529" spans="1:13" x14ac:dyDescent="0.25">
      <c r="A529" s="152">
        <v>42614</v>
      </c>
      <c r="B529" s="13">
        <v>2016</v>
      </c>
      <c r="C529" s="14" t="s">
        <v>137</v>
      </c>
      <c r="D529" s="11" t="s">
        <v>246</v>
      </c>
      <c r="E529" s="11" t="s">
        <v>31</v>
      </c>
      <c r="F529" s="19">
        <v>4932272.2000000253</v>
      </c>
      <c r="G529" s="160">
        <v>14</v>
      </c>
      <c r="H529" s="160">
        <v>207</v>
      </c>
      <c r="I529" s="197">
        <v>0</v>
      </c>
      <c r="J529" s="197">
        <v>0</v>
      </c>
      <c r="K529" s="197">
        <v>1</v>
      </c>
      <c r="L529" s="197">
        <v>6</v>
      </c>
      <c r="M529" s="197">
        <v>7</v>
      </c>
    </row>
    <row r="530" spans="1:13" x14ac:dyDescent="0.25">
      <c r="A530" s="152">
        <v>42614</v>
      </c>
      <c r="B530" s="13">
        <v>2016</v>
      </c>
      <c r="C530" s="14" t="s">
        <v>38</v>
      </c>
      <c r="D530" s="11" t="s">
        <v>246</v>
      </c>
      <c r="E530" s="11" t="s">
        <v>31</v>
      </c>
      <c r="F530" s="19">
        <v>5391480.040000014</v>
      </c>
      <c r="G530" s="160">
        <v>19</v>
      </c>
      <c r="H530" s="160">
        <v>293</v>
      </c>
      <c r="I530" s="197">
        <v>0</v>
      </c>
      <c r="J530" s="197">
        <v>1</v>
      </c>
      <c r="K530" s="197">
        <v>2</v>
      </c>
      <c r="L530" s="197">
        <v>11</v>
      </c>
      <c r="M530" s="197">
        <v>5</v>
      </c>
    </row>
    <row r="531" spans="1:13" x14ac:dyDescent="0.25">
      <c r="A531" s="152">
        <v>42614</v>
      </c>
      <c r="B531" s="13">
        <v>2016</v>
      </c>
      <c r="C531" s="14" t="s">
        <v>138</v>
      </c>
      <c r="D531" s="11" t="s">
        <v>246</v>
      </c>
      <c r="E531" s="11" t="s">
        <v>31</v>
      </c>
      <c r="F531" s="19">
        <v>1087514.3399999999</v>
      </c>
      <c r="G531" s="160">
        <v>6</v>
      </c>
      <c r="H531" s="160">
        <v>69</v>
      </c>
      <c r="I531" s="197">
        <v>3</v>
      </c>
      <c r="J531" s="197">
        <v>2</v>
      </c>
      <c r="K531" s="197">
        <v>1</v>
      </c>
      <c r="L531" s="197">
        <v>0</v>
      </c>
      <c r="M531" s="197">
        <v>0</v>
      </c>
    </row>
    <row r="532" spans="1:13" x14ac:dyDescent="0.25">
      <c r="A532" s="152">
        <v>42614</v>
      </c>
      <c r="B532" s="13">
        <v>2016</v>
      </c>
      <c r="C532" s="14" t="s">
        <v>139</v>
      </c>
      <c r="D532" s="11" t="s">
        <v>246</v>
      </c>
      <c r="E532" s="11" t="s">
        <v>31</v>
      </c>
      <c r="F532" s="19">
        <v>6896510.2899999768</v>
      </c>
      <c r="G532" s="160">
        <v>20</v>
      </c>
      <c r="H532" s="160">
        <v>287</v>
      </c>
      <c r="I532" s="197">
        <v>0</v>
      </c>
      <c r="J532" s="197">
        <v>0</v>
      </c>
      <c r="K532" s="197">
        <v>1</v>
      </c>
      <c r="L532" s="197">
        <v>7</v>
      </c>
      <c r="M532" s="197">
        <v>12</v>
      </c>
    </row>
    <row r="533" spans="1:13" x14ac:dyDescent="0.25">
      <c r="A533" s="152">
        <v>42614</v>
      </c>
      <c r="B533" s="13">
        <v>2016</v>
      </c>
      <c r="C533" s="14" t="s">
        <v>140</v>
      </c>
      <c r="D533" s="11" t="s">
        <v>246</v>
      </c>
      <c r="E533" s="11" t="s">
        <v>31</v>
      </c>
      <c r="F533" s="19">
        <v>3764854.4000000134</v>
      </c>
      <c r="G533" s="160">
        <v>13</v>
      </c>
      <c r="H533" s="160">
        <v>216</v>
      </c>
      <c r="I533" s="197">
        <v>0</v>
      </c>
      <c r="J533" s="197">
        <v>1</v>
      </c>
      <c r="K533" s="197">
        <v>2</v>
      </c>
      <c r="L533" s="197">
        <v>1</v>
      </c>
      <c r="M533" s="197">
        <v>9</v>
      </c>
    </row>
    <row r="534" spans="1:13" x14ac:dyDescent="0.25">
      <c r="A534" s="152">
        <v>42614</v>
      </c>
      <c r="B534" s="13">
        <v>2016</v>
      </c>
      <c r="C534" s="14" t="s">
        <v>153</v>
      </c>
      <c r="D534" s="11" t="s">
        <v>246</v>
      </c>
      <c r="E534" s="11" t="s">
        <v>31</v>
      </c>
      <c r="F534" s="19">
        <v>1164171.339999998</v>
      </c>
      <c r="G534" s="160">
        <v>3</v>
      </c>
      <c r="H534" s="160">
        <v>33</v>
      </c>
      <c r="I534" s="197">
        <v>0</v>
      </c>
      <c r="J534" s="197">
        <v>1</v>
      </c>
      <c r="K534" s="197">
        <v>0</v>
      </c>
      <c r="L534" s="197">
        <v>2</v>
      </c>
      <c r="M534" s="197">
        <v>0</v>
      </c>
    </row>
    <row r="535" spans="1:13" x14ac:dyDescent="0.25">
      <c r="A535" s="152">
        <v>42614</v>
      </c>
      <c r="B535" s="13">
        <v>2016</v>
      </c>
      <c r="C535" s="14" t="s">
        <v>96</v>
      </c>
      <c r="D535" s="11" t="s">
        <v>246</v>
      </c>
      <c r="E535" s="11" t="s">
        <v>31</v>
      </c>
      <c r="F535" s="19">
        <v>2124348.8299999908</v>
      </c>
      <c r="G535" s="160">
        <v>11</v>
      </c>
      <c r="H535" s="160">
        <v>142</v>
      </c>
      <c r="I535" s="197">
        <v>2</v>
      </c>
      <c r="J535" s="197">
        <v>8</v>
      </c>
      <c r="K535" s="197">
        <v>1</v>
      </c>
      <c r="L535" s="197">
        <v>0</v>
      </c>
      <c r="M535" s="197">
        <v>0</v>
      </c>
    </row>
    <row r="536" spans="1:13" x14ac:dyDescent="0.25">
      <c r="A536" s="152">
        <v>42614</v>
      </c>
      <c r="B536" s="13">
        <v>2016</v>
      </c>
      <c r="C536" s="14" t="s">
        <v>56</v>
      </c>
      <c r="D536" s="11" t="s">
        <v>246</v>
      </c>
      <c r="E536" s="11" t="s">
        <v>31</v>
      </c>
      <c r="F536" s="19">
        <v>216899.74000000022</v>
      </c>
      <c r="G536" s="160">
        <v>2</v>
      </c>
      <c r="H536" s="160">
        <v>18</v>
      </c>
      <c r="I536" s="197">
        <v>0</v>
      </c>
      <c r="J536" s="197">
        <v>0</v>
      </c>
      <c r="K536" s="197">
        <v>1</v>
      </c>
      <c r="L536" s="197">
        <v>1</v>
      </c>
      <c r="M536" s="197">
        <v>0</v>
      </c>
    </row>
    <row r="537" spans="1:13" x14ac:dyDescent="0.25">
      <c r="A537" s="152">
        <v>42614</v>
      </c>
      <c r="B537" s="13">
        <v>2016</v>
      </c>
      <c r="C537" s="14" t="s">
        <v>142</v>
      </c>
      <c r="D537" s="11" t="s">
        <v>246</v>
      </c>
      <c r="E537" s="11" t="s">
        <v>31</v>
      </c>
      <c r="F537" s="19">
        <v>4677609.209999986</v>
      </c>
      <c r="G537" s="160">
        <v>21</v>
      </c>
      <c r="H537" s="160">
        <v>284</v>
      </c>
      <c r="I537" s="197">
        <v>1</v>
      </c>
      <c r="J537" s="197">
        <v>4</v>
      </c>
      <c r="K537" s="197">
        <v>6</v>
      </c>
      <c r="L537" s="197">
        <v>2</v>
      </c>
      <c r="M537" s="197">
        <v>8</v>
      </c>
    </row>
    <row r="538" spans="1:13" x14ac:dyDescent="0.25">
      <c r="A538" s="152">
        <v>42614</v>
      </c>
      <c r="B538" s="13">
        <v>2016</v>
      </c>
      <c r="C538" s="14" t="s">
        <v>143</v>
      </c>
      <c r="D538" s="11" t="s">
        <v>246</v>
      </c>
      <c r="E538" s="11" t="s">
        <v>31</v>
      </c>
      <c r="F538" s="19">
        <v>2608589.849999994</v>
      </c>
      <c r="G538" s="160">
        <v>12</v>
      </c>
      <c r="H538" s="160">
        <v>152</v>
      </c>
      <c r="I538" s="197">
        <v>1</v>
      </c>
      <c r="J538" s="197">
        <v>1</v>
      </c>
      <c r="K538" s="197">
        <v>1</v>
      </c>
      <c r="L538" s="197">
        <v>4</v>
      </c>
      <c r="M538" s="197">
        <v>5</v>
      </c>
    </row>
    <row r="539" spans="1:13" x14ac:dyDescent="0.25">
      <c r="A539" s="152">
        <v>42614</v>
      </c>
      <c r="B539" s="13">
        <v>2016</v>
      </c>
      <c r="C539" s="14" t="s">
        <v>248</v>
      </c>
      <c r="D539" s="11" t="s">
        <v>248</v>
      </c>
      <c r="E539" s="11" t="s">
        <v>15</v>
      </c>
      <c r="F539" s="19">
        <v>525723.99000000022</v>
      </c>
      <c r="G539" s="160">
        <v>8</v>
      </c>
      <c r="H539" s="160">
        <v>76</v>
      </c>
      <c r="I539" s="197">
        <v>0</v>
      </c>
      <c r="J539" s="197">
        <v>0</v>
      </c>
      <c r="K539" s="197">
        <v>2</v>
      </c>
      <c r="L539" s="197">
        <v>6</v>
      </c>
      <c r="M539" s="197">
        <v>0</v>
      </c>
    </row>
    <row r="540" spans="1:13" x14ac:dyDescent="0.25">
      <c r="A540" s="152">
        <v>42614</v>
      </c>
      <c r="B540" s="13">
        <v>2016</v>
      </c>
      <c r="C540" s="14" t="s">
        <v>249</v>
      </c>
      <c r="D540" s="11" t="s">
        <v>249</v>
      </c>
      <c r="E540" s="11" t="s">
        <v>20</v>
      </c>
      <c r="F540" s="19">
        <v>273234.16999999946</v>
      </c>
      <c r="G540" s="160">
        <v>3</v>
      </c>
      <c r="H540" s="160">
        <v>45</v>
      </c>
      <c r="I540" s="197">
        <v>0</v>
      </c>
      <c r="J540" s="197">
        <v>0</v>
      </c>
      <c r="K540" s="197">
        <v>0</v>
      </c>
      <c r="L540" s="197">
        <v>3</v>
      </c>
      <c r="M540" s="197">
        <v>0</v>
      </c>
    </row>
    <row r="541" spans="1:13" x14ac:dyDescent="0.25">
      <c r="A541" s="152">
        <v>42614</v>
      </c>
      <c r="B541" s="13">
        <v>2016</v>
      </c>
      <c r="C541" s="14" t="s">
        <v>250</v>
      </c>
      <c r="D541" s="11" t="s">
        <v>250</v>
      </c>
      <c r="E541" s="11" t="s">
        <v>75</v>
      </c>
      <c r="F541" s="19">
        <v>471840.94999999925</v>
      </c>
      <c r="G541" s="160">
        <v>5</v>
      </c>
      <c r="H541" s="160">
        <v>54</v>
      </c>
      <c r="I541" s="197">
        <v>0</v>
      </c>
      <c r="J541" s="197">
        <v>0</v>
      </c>
      <c r="K541" s="197">
        <v>0</v>
      </c>
      <c r="L541" s="197">
        <v>5</v>
      </c>
      <c r="M541" s="197">
        <v>0</v>
      </c>
    </row>
    <row r="542" spans="1:13" x14ac:dyDescent="0.25">
      <c r="A542" s="152">
        <v>42614</v>
      </c>
      <c r="B542" s="13">
        <v>2016</v>
      </c>
      <c r="C542" s="14" t="s">
        <v>251</v>
      </c>
      <c r="D542" s="11" t="s">
        <v>251</v>
      </c>
      <c r="E542" s="11" t="s">
        <v>29</v>
      </c>
      <c r="F542" s="19">
        <v>909885.63999999873</v>
      </c>
      <c r="G542" s="160">
        <v>12</v>
      </c>
      <c r="H542" s="160">
        <v>119</v>
      </c>
      <c r="I542" s="197">
        <v>1</v>
      </c>
      <c r="J542" s="197">
        <v>1</v>
      </c>
      <c r="K542" s="197">
        <v>9</v>
      </c>
      <c r="L542" s="197">
        <v>1</v>
      </c>
      <c r="M542" s="197">
        <v>0</v>
      </c>
    </row>
    <row r="543" spans="1:13" x14ac:dyDescent="0.25">
      <c r="A543" s="152">
        <v>42614</v>
      </c>
      <c r="B543" s="13">
        <v>2016</v>
      </c>
      <c r="C543" s="14" t="s">
        <v>252</v>
      </c>
      <c r="D543" s="11" t="s">
        <v>252</v>
      </c>
      <c r="E543" s="11" t="s">
        <v>22</v>
      </c>
      <c r="F543" s="19">
        <v>52630.059999999939</v>
      </c>
      <c r="G543" s="160">
        <v>1</v>
      </c>
      <c r="H543" s="160">
        <v>2</v>
      </c>
      <c r="I543" s="197">
        <v>0</v>
      </c>
      <c r="J543" s="197">
        <v>0</v>
      </c>
      <c r="K543" s="197">
        <v>0</v>
      </c>
      <c r="L543" s="197">
        <v>1</v>
      </c>
      <c r="M543" s="197">
        <v>0</v>
      </c>
    </row>
    <row r="544" spans="1:13" x14ac:dyDescent="0.25">
      <c r="A544" s="152">
        <v>42614</v>
      </c>
      <c r="B544" s="13">
        <v>2016</v>
      </c>
      <c r="C544" s="14" t="s">
        <v>253</v>
      </c>
      <c r="D544" s="11" t="s">
        <v>169</v>
      </c>
      <c r="E544" s="11" t="s">
        <v>22</v>
      </c>
      <c r="F544" s="19">
        <v>19444695.650000155</v>
      </c>
      <c r="G544" s="160">
        <v>89</v>
      </c>
      <c r="H544" s="160">
        <v>1363</v>
      </c>
      <c r="I544" s="197">
        <v>8</v>
      </c>
      <c r="J544" s="197">
        <v>16</v>
      </c>
      <c r="K544" s="197">
        <v>20</v>
      </c>
      <c r="L544" s="197">
        <v>40</v>
      </c>
      <c r="M544" s="197">
        <v>5</v>
      </c>
    </row>
    <row r="545" spans="1:13" x14ac:dyDescent="0.25">
      <c r="A545" s="152">
        <v>42614</v>
      </c>
      <c r="B545" s="13">
        <v>2016</v>
      </c>
      <c r="C545" s="14" t="s">
        <v>254</v>
      </c>
      <c r="D545" s="11" t="s">
        <v>254</v>
      </c>
      <c r="E545" s="11" t="s">
        <v>29</v>
      </c>
      <c r="F545" s="19">
        <v>499007.35</v>
      </c>
      <c r="G545" s="160">
        <v>11</v>
      </c>
      <c r="H545" s="160">
        <v>74</v>
      </c>
      <c r="I545" s="197">
        <v>1</v>
      </c>
      <c r="J545" s="197">
        <v>0</v>
      </c>
      <c r="K545" s="197">
        <v>6</v>
      </c>
      <c r="L545" s="197">
        <v>4</v>
      </c>
      <c r="M545" s="197">
        <v>0</v>
      </c>
    </row>
    <row r="546" spans="1:13" x14ac:dyDescent="0.25">
      <c r="A546" s="152">
        <v>42614</v>
      </c>
      <c r="B546" s="13">
        <v>2016</v>
      </c>
      <c r="C546" s="14" t="s">
        <v>255</v>
      </c>
      <c r="D546" s="11" t="s">
        <v>255</v>
      </c>
      <c r="E546" s="11" t="s">
        <v>29</v>
      </c>
      <c r="F546" s="19">
        <v>4169526.11</v>
      </c>
      <c r="G546" s="160">
        <v>33</v>
      </c>
      <c r="H546" s="160">
        <v>426</v>
      </c>
      <c r="I546" s="197">
        <v>1</v>
      </c>
      <c r="J546" s="197">
        <v>2</v>
      </c>
      <c r="K546" s="197">
        <v>11</v>
      </c>
      <c r="L546" s="197">
        <v>14</v>
      </c>
      <c r="M546" s="197">
        <v>5</v>
      </c>
    </row>
    <row r="547" spans="1:13" x14ac:dyDescent="0.25">
      <c r="A547" s="152">
        <v>42614</v>
      </c>
      <c r="B547" s="13">
        <v>2016</v>
      </c>
      <c r="C547" s="14" t="s">
        <v>256</v>
      </c>
      <c r="D547" s="11" t="s">
        <v>256</v>
      </c>
      <c r="E547" s="11" t="s">
        <v>48</v>
      </c>
      <c r="F547" s="19">
        <v>3456640.0899999887</v>
      </c>
      <c r="G547" s="160">
        <v>24</v>
      </c>
      <c r="H547" s="160">
        <v>314</v>
      </c>
      <c r="I547" s="197">
        <v>0</v>
      </c>
      <c r="J547" s="197">
        <v>0</v>
      </c>
      <c r="K547" s="197">
        <v>3</v>
      </c>
      <c r="L547" s="197">
        <v>6</v>
      </c>
      <c r="M547" s="197">
        <v>15</v>
      </c>
    </row>
    <row r="548" spans="1:13" x14ac:dyDescent="0.25">
      <c r="A548" s="152">
        <v>42614</v>
      </c>
      <c r="B548" s="13">
        <v>2016</v>
      </c>
      <c r="C548" s="14" t="s">
        <v>257</v>
      </c>
      <c r="D548" s="11" t="s">
        <v>257</v>
      </c>
      <c r="E548" s="11" t="s">
        <v>44</v>
      </c>
      <c r="F548" s="19">
        <v>2591959.2199999988</v>
      </c>
      <c r="G548" s="160">
        <v>13</v>
      </c>
      <c r="H548" s="160">
        <v>195</v>
      </c>
      <c r="I548" s="197">
        <v>0</v>
      </c>
      <c r="J548" s="197">
        <v>0</v>
      </c>
      <c r="K548" s="197">
        <v>0</v>
      </c>
      <c r="L548" s="197">
        <v>0</v>
      </c>
      <c r="M548" s="197">
        <v>13</v>
      </c>
    </row>
    <row r="549" spans="1:13" x14ac:dyDescent="0.25">
      <c r="A549" s="152">
        <v>42614</v>
      </c>
      <c r="B549" s="13">
        <v>2016</v>
      </c>
      <c r="C549" s="14" t="s">
        <v>258</v>
      </c>
      <c r="D549" s="11" t="s">
        <v>258</v>
      </c>
      <c r="E549" s="11" t="s">
        <v>65</v>
      </c>
      <c r="F549" s="19">
        <v>694180.37000000197</v>
      </c>
      <c r="G549" s="160">
        <v>7</v>
      </c>
      <c r="H549" s="160">
        <v>85</v>
      </c>
      <c r="I549" s="197">
        <v>1</v>
      </c>
      <c r="J549" s="197">
        <v>0</v>
      </c>
      <c r="K549" s="197">
        <v>2</v>
      </c>
      <c r="L549" s="197">
        <v>2</v>
      </c>
      <c r="M549" s="197">
        <v>2</v>
      </c>
    </row>
    <row r="550" spans="1:13" x14ac:dyDescent="0.25">
      <c r="A550" s="152">
        <v>42614</v>
      </c>
      <c r="B550" s="13">
        <v>2016</v>
      </c>
      <c r="C550" s="14" t="s">
        <v>259</v>
      </c>
      <c r="D550" s="11" t="s">
        <v>259</v>
      </c>
      <c r="E550" s="11" t="s">
        <v>15</v>
      </c>
      <c r="F550" s="19">
        <v>774693.4700000016</v>
      </c>
      <c r="G550" s="160">
        <v>9</v>
      </c>
      <c r="H550" s="160">
        <v>95</v>
      </c>
      <c r="I550" s="197">
        <v>1</v>
      </c>
      <c r="J550" s="197">
        <v>0</v>
      </c>
      <c r="K550" s="197">
        <v>2</v>
      </c>
      <c r="L550" s="197">
        <v>5</v>
      </c>
      <c r="M550" s="197">
        <v>1</v>
      </c>
    </row>
    <row r="551" spans="1:13" x14ac:dyDescent="0.25">
      <c r="A551" s="152">
        <v>42614</v>
      </c>
      <c r="B551" s="13">
        <v>2016</v>
      </c>
      <c r="C551" s="14" t="s">
        <v>260</v>
      </c>
      <c r="D551" s="11" t="s">
        <v>260</v>
      </c>
      <c r="E551" s="11" t="s">
        <v>18</v>
      </c>
      <c r="F551" s="19">
        <v>5920743.3699999675</v>
      </c>
      <c r="G551" s="160">
        <v>29</v>
      </c>
      <c r="H551" s="160">
        <v>434</v>
      </c>
      <c r="I551" s="197">
        <v>0</v>
      </c>
      <c r="J551" s="197">
        <v>2</v>
      </c>
      <c r="K551" s="197">
        <v>1</v>
      </c>
      <c r="L551" s="197">
        <v>11</v>
      </c>
      <c r="M551" s="197">
        <v>15</v>
      </c>
    </row>
    <row r="552" spans="1:13" x14ac:dyDescent="0.25">
      <c r="A552" s="152">
        <v>42614</v>
      </c>
      <c r="B552" s="13">
        <v>2016</v>
      </c>
      <c r="C552" s="14" t="s">
        <v>261</v>
      </c>
      <c r="D552" s="11" t="s">
        <v>261</v>
      </c>
      <c r="E552" s="11" t="s">
        <v>75</v>
      </c>
      <c r="F552" s="19">
        <v>4300800.8999999911</v>
      </c>
      <c r="G552" s="160">
        <v>19</v>
      </c>
      <c r="H552" s="160">
        <v>287</v>
      </c>
      <c r="I552" s="197">
        <v>1</v>
      </c>
      <c r="J552" s="197">
        <v>3</v>
      </c>
      <c r="K552" s="197">
        <v>0</v>
      </c>
      <c r="L552" s="197">
        <v>3</v>
      </c>
      <c r="M552" s="197">
        <v>12</v>
      </c>
    </row>
    <row r="553" spans="1:13" x14ac:dyDescent="0.25">
      <c r="A553" s="152">
        <v>42614</v>
      </c>
      <c r="B553" s="13">
        <v>2016</v>
      </c>
      <c r="C553" s="14" t="s">
        <v>262</v>
      </c>
      <c r="D553" s="11" t="s">
        <v>262</v>
      </c>
      <c r="E553" s="11" t="s">
        <v>18</v>
      </c>
      <c r="F553" s="19">
        <v>1184231.2299999986</v>
      </c>
      <c r="G553" s="160">
        <v>9</v>
      </c>
      <c r="H553" s="160">
        <v>119</v>
      </c>
      <c r="I553" s="197">
        <v>1</v>
      </c>
      <c r="J553" s="197">
        <v>0</v>
      </c>
      <c r="K553" s="197">
        <v>0</v>
      </c>
      <c r="L553" s="197">
        <v>1</v>
      </c>
      <c r="M553" s="197">
        <v>7</v>
      </c>
    </row>
    <row r="554" spans="1:13" x14ac:dyDescent="0.25">
      <c r="A554" s="152">
        <v>42614</v>
      </c>
      <c r="B554" s="13">
        <v>2016</v>
      </c>
      <c r="C554" s="14" t="s">
        <v>263</v>
      </c>
      <c r="D554" s="11" t="s">
        <v>263</v>
      </c>
      <c r="E554" s="11" t="s">
        <v>50</v>
      </c>
      <c r="F554" s="19">
        <v>1861943.9299999997</v>
      </c>
      <c r="G554" s="160">
        <v>11</v>
      </c>
      <c r="H554" s="160">
        <v>164</v>
      </c>
      <c r="I554" s="197">
        <v>0</v>
      </c>
      <c r="J554" s="197">
        <v>0</v>
      </c>
      <c r="K554" s="197">
        <v>0</v>
      </c>
      <c r="L554" s="197">
        <v>0</v>
      </c>
      <c r="M554" s="197">
        <v>11</v>
      </c>
    </row>
    <row r="555" spans="1:13" x14ac:dyDescent="0.25">
      <c r="A555" s="152">
        <v>42614</v>
      </c>
      <c r="B555" s="13">
        <v>2016</v>
      </c>
      <c r="C555" s="14" t="s">
        <v>384</v>
      </c>
      <c r="D555" s="11" t="s">
        <v>384</v>
      </c>
      <c r="E555" s="11" t="s">
        <v>22</v>
      </c>
      <c r="F555" s="19">
        <v>423509.18999999855</v>
      </c>
      <c r="G555" s="160">
        <v>10</v>
      </c>
      <c r="H555" s="160">
        <v>61</v>
      </c>
      <c r="I555" s="197">
        <v>2</v>
      </c>
      <c r="J555" s="197">
        <v>4</v>
      </c>
      <c r="K555" s="197">
        <v>2</v>
      </c>
      <c r="L555" s="197">
        <v>2</v>
      </c>
      <c r="M555" s="197">
        <v>0</v>
      </c>
    </row>
    <row r="556" spans="1:13" x14ac:dyDescent="0.25">
      <c r="A556" s="152">
        <v>42614</v>
      </c>
      <c r="B556" s="13">
        <v>2016</v>
      </c>
      <c r="C556" s="14" t="s">
        <v>264</v>
      </c>
      <c r="D556" s="11" t="s">
        <v>264</v>
      </c>
      <c r="E556" s="11" t="s">
        <v>65</v>
      </c>
      <c r="F556" s="19">
        <v>3608346.849999994</v>
      </c>
      <c r="G556" s="160">
        <v>19</v>
      </c>
      <c r="H556" s="160">
        <v>259</v>
      </c>
      <c r="I556" s="197">
        <v>1</v>
      </c>
      <c r="J556" s="197">
        <v>4</v>
      </c>
      <c r="K556" s="197">
        <v>1</v>
      </c>
      <c r="L556" s="197">
        <v>6</v>
      </c>
      <c r="M556" s="197">
        <v>7</v>
      </c>
    </row>
    <row r="557" spans="1:13" x14ac:dyDescent="0.25">
      <c r="A557" s="152">
        <v>42614</v>
      </c>
      <c r="B557" s="13">
        <v>2016</v>
      </c>
      <c r="C557" s="14" t="s">
        <v>265</v>
      </c>
      <c r="D557" s="11" t="s">
        <v>265</v>
      </c>
      <c r="E557" s="11" t="s">
        <v>22</v>
      </c>
      <c r="F557" s="19">
        <v>223881.80000000075</v>
      </c>
      <c r="G557" s="160">
        <v>3</v>
      </c>
      <c r="H557" s="160">
        <v>33</v>
      </c>
      <c r="I557" s="197">
        <v>0</v>
      </c>
      <c r="J557" s="197">
        <v>0</v>
      </c>
      <c r="K557" s="197">
        <v>0</v>
      </c>
      <c r="L557" s="197">
        <v>3</v>
      </c>
      <c r="M557" s="197">
        <v>0</v>
      </c>
    </row>
    <row r="558" spans="1:13" x14ac:dyDescent="0.25">
      <c r="A558" s="152">
        <v>42614</v>
      </c>
      <c r="B558" s="13">
        <v>2016</v>
      </c>
      <c r="C558" s="14" t="s">
        <v>266</v>
      </c>
      <c r="D558" s="11" t="s">
        <v>266</v>
      </c>
      <c r="E558" s="11" t="s">
        <v>48</v>
      </c>
      <c r="F558" s="19">
        <v>734415.79999999795</v>
      </c>
      <c r="G558" s="160">
        <v>8</v>
      </c>
      <c r="H558" s="160">
        <v>65</v>
      </c>
      <c r="I558" s="197">
        <v>0</v>
      </c>
      <c r="J558" s="197">
        <v>0</v>
      </c>
      <c r="K558" s="197">
        <v>0</v>
      </c>
      <c r="L558" s="197">
        <v>4</v>
      </c>
      <c r="M558" s="197">
        <v>4</v>
      </c>
    </row>
    <row r="559" spans="1:13" x14ac:dyDescent="0.25">
      <c r="A559" s="152">
        <v>42614</v>
      </c>
      <c r="B559" s="13">
        <v>2016</v>
      </c>
      <c r="C559" s="14" t="s">
        <v>267</v>
      </c>
      <c r="D559" s="11" t="s">
        <v>267</v>
      </c>
      <c r="E559" s="11" t="s">
        <v>20</v>
      </c>
      <c r="F559" s="19">
        <v>1995252.84</v>
      </c>
      <c r="G559" s="160">
        <v>12</v>
      </c>
      <c r="H559" s="160">
        <v>192</v>
      </c>
      <c r="I559" s="197">
        <v>0</v>
      </c>
      <c r="J559" s="197">
        <v>1</v>
      </c>
      <c r="K559" s="197">
        <v>5</v>
      </c>
      <c r="L559" s="197">
        <v>2</v>
      </c>
      <c r="M559" s="197">
        <v>4</v>
      </c>
    </row>
    <row r="560" spans="1:13" x14ac:dyDescent="0.25">
      <c r="A560" s="152">
        <v>42614</v>
      </c>
      <c r="B560" s="13">
        <v>2016</v>
      </c>
      <c r="C560" s="14" t="s">
        <v>268</v>
      </c>
      <c r="D560" s="11" t="s">
        <v>268</v>
      </c>
      <c r="E560" s="11" t="s">
        <v>35</v>
      </c>
      <c r="F560" s="19">
        <v>560154.24000000022</v>
      </c>
      <c r="G560" s="160">
        <v>4</v>
      </c>
      <c r="H560" s="160">
        <v>54</v>
      </c>
      <c r="I560" s="197">
        <v>0</v>
      </c>
      <c r="J560" s="197">
        <v>0</v>
      </c>
      <c r="K560" s="197">
        <v>0</v>
      </c>
      <c r="L560" s="197">
        <v>0</v>
      </c>
      <c r="M560" s="197">
        <v>4</v>
      </c>
    </row>
    <row r="561" spans="1:13" x14ac:dyDescent="0.25">
      <c r="A561" s="152">
        <v>42614</v>
      </c>
      <c r="B561" s="13">
        <v>2016</v>
      </c>
      <c r="C561" s="14" t="s">
        <v>269</v>
      </c>
      <c r="D561" s="11" t="s">
        <v>269</v>
      </c>
      <c r="E561" s="11" t="s">
        <v>20</v>
      </c>
      <c r="F561" s="19">
        <v>6625278.0200000107</v>
      </c>
      <c r="G561" s="160">
        <v>33</v>
      </c>
      <c r="H561" s="160">
        <v>487</v>
      </c>
      <c r="I561" s="197">
        <v>5</v>
      </c>
      <c r="J561" s="197">
        <v>0</v>
      </c>
      <c r="K561" s="197">
        <v>11</v>
      </c>
      <c r="L561" s="197">
        <v>10</v>
      </c>
      <c r="M561" s="197">
        <v>7</v>
      </c>
    </row>
    <row r="562" spans="1:13" x14ac:dyDescent="0.25">
      <c r="A562" s="152">
        <v>42614</v>
      </c>
      <c r="B562" s="13">
        <v>2016</v>
      </c>
      <c r="C562" s="14" t="s">
        <v>270</v>
      </c>
      <c r="D562" s="11" t="s">
        <v>270</v>
      </c>
      <c r="E562" s="11" t="s">
        <v>22</v>
      </c>
      <c r="F562" s="19">
        <v>179773.68999999994</v>
      </c>
      <c r="G562" s="160">
        <v>5</v>
      </c>
      <c r="H562" s="160">
        <v>41</v>
      </c>
      <c r="I562" s="197">
        <v>0</v>
      </c>
      <c r="J562" s="197">
        <v>4</v>
      </c>
      <c r="K562" s="197">
        <v>1</v>
      </c>
      <c r="L562" s="197">
        <v>0</v>
      </c>
      <c r="M562" s="197">
        <v>0</v>
      </c>
    </row>
    <row r="563" spans="1:13" x14ac:dyDescent="0.25">
      <c r="A563" s="152">
        <v>42614</v>
      </c>
      <c r="B563" s="13">
        <v>2016</v>
      </c>
      <c r="C563" s="14" t="s">
        <v>271</v>
      </c>
      <c r="D563" s="11" t="s">
        <v>271</v>
      </c>
      <c r="E563" s="11" t="s">
        <v>50</v>
      </c>
      <c r="F563" s="19">
        <v>741519.40000000224</v>
      </c>
      <c r="G563" s="160">
        <v>6</v>
      </c>
      <c r="H563" s="160">
        <v>79</v>
      </c>
      <c r="I563" s="197">
        <v>0</v>
      </c>
      <c r="J563" s="197">
        <v>0</v>
      </c>
      <c r="K563" s="197">
        <v>1</v>
      </c>
      <c r="L563" s="197">
        <v>5</v>
      </c>
      <c r="M563" s="197">
        <v>0</v>
      </c>
    </row>
    <row r="564" spans="1:13" x14ac:dyDescent="0.25">
      <c r="A564" s="152">
        <v>42614</v>
      </c>
      <c r="B564" s="13">
        <v>2016</v>
      </c>
      <c r="C564" s="14" t="s">
        <v>272</v>
      </c>
      <c r="D564" s="11" t="s">
        <v>272</v>
      </c>
      <c r="E564" s="11" t="s">
        <v>24</v>
      </c>
      <c r="F564" s="19">
        <v>2440299.120000001</v>
      </c>
      <c r="G564" s="160">
        <v>19</v>
      </c>
      <c r="H564" s="160">
        <v>237</v>
      </c>
      <c r="I564" s="197">
        <v>0</v>
      </c>
      <c r="J564" s="197">
        <v>4</v>
      </c>
      <c r="K564" s="197">
        <v>3</v>
      </c>
      <c r="L564" s="197">
        <v>11</v>
      </c>
      <c r="M564" s="197">
        <v>1</v>
      </c>
    </row>
    <row r="565" spans="1:13" x14ac:dyDescent="0.25">
      <c r="A565" s="152">
        <v>42614</v>
      </c>
      <c r="B565" s="13">
        <v>2016</v>
      </c>
      <c r="C565" s="14" t="s">
        <v>273</v>
      </c>
      <c r="D565" s="11" t="s">
        <v>273</v>
      </c>
      <c r="E565" s="11" t="s">
        <v>20</v>
      </c>
      <c r="F565" s="19">
        <v>986852.40999999829</v>
      </c>
      <c r="G565" s="160">
        <v>5</v>
      </c>
      <c r="H565" s="160">
        <v>78</v>
      </c>
      <c r="I565" s="197">
        <v>0</v>
      </c>
      <c r="J565" s="197">
        <v>0</v>
      </c>
      <c r="K565" s="197">
        <v>0</v>
      </c>
      <c r="L565" s="197">
        <v>0</v>
      </c>
      <c r="M565" s="197">
        <v>5</v>
      </c>
    </row>
    <row r="566" spans="1:13" x14ac:dyDescent="0.25">
      <c r="A566" s="152">
        <v>42614</v>
      </c>
      <c r="B566" s="13">
        <v>2016</v>
      </c>
      <c r="C566" s="14" t="s">
        <v>274</v>
      </c>
      <c r="D566" s="11" t="s">
        <v>274</v>
      </c>
      <c r="E566" s="11" t="s">
        <v>18</v>
      </c>
      <c r="F566" s="19">
        <v>1515971.9300000053</v>
      </c>
      <c r="G566" s="160">
        <v>14</v>
      </c>
      <c r="H566" s="160">
        <v>166</v>
      </c>
      <c r="I566" s="197">
        <v>0</v>
      </c>
      <c r="J566" s="197">
        <v>0</v>
      </c>
      <c r="K566" s="197">
        <v>3</v>
      </c>
      <c r="L566" s="197">
        <v>8</v>
      </c>
      <c r="M566" s="197">
        <v>3</v>
      </c>
    </row>
    <row r="567" spans="1:13" x14ac:dyDescent="0.25">
      <c r="A567" s="152">
        <v>42614</v>
      </c>
      <c r="B567" s="13">
        <v>2016</v>
      </c>
      <c r="C567" s="14" t="s">
        <v>275</v>
      </c>
      <c r="D567" s="11" t="s">
        <v>275</v>
      </c>
      <c r="E567" s="11" t="s">
        <v>75</v>
      </c>
      <c r="F567" s="19">
        <v>4411879.8999999985</v>
      </c>
      <c r="G567" s="160">
        <v>19</v>
      </c>
      <c r="H567" s="160">
        <v>295</v>
      </c>
      <c r="I567" s="197">
        <v>0</v>
      </c>
      <c r="J567" s="197">
        <v>7</v>
      </c>
      <c r="K567" s="197">
        <v>4</v>
      </c>
      <c r="L567" s="197">
        <v>5</v>
      </c>
      <c r="M567" s="197">
        <v>3</v>
      </c>
    </row>
    <row r="568" spans="1:13" x14ac:dyDescent="0.25">
      <c r="A568" s="152">
        <v>42614</v>
      </c>
      <c r="B568" s="13">
        <v>2016</v>
      </c>
      <c r="C568" s="14" t="s">
        <v>276</v>
      </c>
      <c r="D568" s="11" t="s">
        <v>276</v>
      </c>
      <c r="E568" s="11" t="s">
        <v>84</v>
      </c>
      <c r="F568" s="19">
        <v>2092670.8900000006</v>
      </c>
      <c r="G568" s="160">
        <v>12</v>
      </c>
      <c r="H568" s="160">
        <v>183</v>
      </c>
      <c r="I568" s="197">
        <v>0</v>
      </c>
      <c r="J568" s="197">
        <v>1</v>
      </c>
      <c r="K568" s="197">
        <v>0</v>
      </c>
      <c r="L568" s="197">
        <v>10</v>
      </c>
      <c r="M568" s="197">
        <v>1</v>
      </c>
    </row>
    <row r="569" spans="1:13" x14ac:dyDescent="0.25">
      <c r="A569" s="152">
        <v>42614</v>
      </c>
      <c r="B569" s="13">
        <v>2016</v>
      </c>
      <c r="C569" s="14" t="s">
        <v>277</v>
      </c>
      <c r="D569" s="11" t="s">
        <v>277</v>
      </c>
      <c r="E569" s="11" t="s">
        <v>27</v>
      </c>
      <c r="F569" s="19">
        <v>4030115.1000000015</v>
      </c>
      <c r="G569" s="160">
        <v>25</v>
      </c>
      <c r="H569" s="160">
        <v>335</v>
      </c>
      <c r="I569" s="197">
        <v>1</v>
      </c>
      <c r="J569" s="197">
        <v>0</v>
      </c>
      <c r="K569" s="197">
        <v>6</v>
      </c>
      <c r="L569" s="197">
        <v>14</v>
      </c>
      <c r="M569" s="197">
        <v>4</v>
      </c>
    </row>
    <row r="570" spans="1:13" x14ac:dyDescent="0.25">
      <c r="A570" s="152">
        <v>42614</v>
      </c>
      <c r="B570" s="13">
        <v>2016</v>
      </c>
      <c r="C570" s="14" t="s">
        <v>278</v>
      </c>
      <c r="D570" s="11" t="s">
        <v>278</v>
      </c>
      <c r="E570" s="11" t="s">
        <v>35</v>
      </c>
      <c r="F570" s="19">
        <v>725048.88000000082</v>
      </c>
      <c r="G570" s="160">
        <v>5</v>
      </c>
      <c r="H570" s="160">
        <v>69</v>
      </c>
      <c r="I570" s="197">
        <v>0</v>
      </c>
      <c r="J570" s="197">
        <v>0</v>
      </c>
      <c r="K570" s="197">
        <v>0</v>
      </c>
      <c r="L570" s="197">
        <v>0</v>
      </c>
      <c r="M570" s="197">
        <v>5</v>
      </c>
    </row>
    <row r="571" spans="1:13" x14ac:dyDescent="0.25">
      <c r="A571" s="152">
        <v>42614</v>
      </c>
      <c r="B571" s="13">
        <v>2016</v>
      </c>
      <c r="C571" s="14" t="s">
        <v>279</v>
      </c>
      <c r="D571" s="11" t="s">
        <v>279</v>
      </c>
      <c r="E571" s="11" t="s">
        <v>18</v>
      </c>
      <c r="F571" s="19">
        <v>218567.83999999985</v>
      </c>
      <c r="G571" s="160">
        <v>2</v>
      </c>
      <c r="H571" s="160">
        <v>23</v>
      </c>
      <c r="I571" s="197">
        <v>0</v>
      </c>
      <c r="J571" s="197">
        <v>0</v>
      </c>
      <c r="K571" s="197">
        <v>0</v>
      </c>
      <c r="L571" s="197">
        <v>0</v>
      </c>
      <c r="M571" s="197">
        <v>2</v>
      </c>
    </row>
    <row r="572" spans="1:13" x14ac:dyDescent="0.25">
      <c r="A572" s="152">
        <v>42614</v>
      </c>
      <c r="B572" s="13">
        <v>2016</v>
      </c>
      <c r="C572" s="14" t="s">
        <v>280</v>
      </c>
      <c r="D572" s="11" t="s">
        <v>280</v>
      </c>
      <c r="E572" s="11" t="s">
        <v>50</v>
      </c>
      <c r="F572" s="19">
        <v>4704323.0100000054</v>
      </c>
      <c r="G572" s="160">
        <v>25</v>
      </c>
      <c r="H572" s="160">
        <v>344</v>
      </c>
      <c r="I572" s="197">
        <v>1</v>
      </c>
      <c r="J572" s="197">
        <v>0</v>
      </c>
      <c r="K572" s="197">
        <v>2</v>
      </c>
      <c r="L572" s="197">
        <v>4</v>
      </c>
      <c r="M572" s="197">
        <v>18</v>
      </c>
    </row>
    <row r="573" spans="1:13" x14ac:dyDescent="0.25">
      <c r="A573" s="152">
        <v>42614</v>
      </c>
      <c r="B573" s="13">
        <v>2016</v>
      </c>
      <c r="C573" s="14" t="s">
        <v>281</v>
      </c>
      <c r="D573" s="11" t="s">
        <v>281</v>
      </c>
      <c r="E573" s="11" t="s">
        <v>20</v>
      </c>
      <c r="F573" s="19">
        <v>2931715.2199999951</v>
      </c>
      <c r="G573" s="160">
        <v>11</v>
      </c>
      <c r="H573" s="160">
        <v>156</v>
      </c>
      <c r="I573" s="197">
        <v>1</v>
      </c>
      <c r="J573" s="197">
        <v>0</v>
      </c>
      <c r="K573" s="197">
        <v>0</v>
      </c>
      <c r="L573" s="197">
        <v>0</v>
      </c>
      <c r="M573" s="197">
        <v>10</v>
      </c>
    </row>
    <row r="574" spans="1:13" x14ac:dyDescent="0.25">
      <c r="A574" s="152">
        <v>42614</v>
      </c>
      <c r="B574" s="13">
        <v>2016</v>
      </c>
      <c r="C574" s="14" t="s">
        <v>282</v>
      </c>
      <c r="D574" s="11" t="s">
        <v>282</v>
      </c>
      <c r="E574" s="11" t="s">
        <v>29</v>
      </c>
      <c r="F574" s="19">
        <v>804389.53999999911</v>
      </c>
      <c r="G574" s="160">
        <v>10</v>
      </c>
      <c r="H574" s="160">
        <v>103</v>
      </c>
      <c r="I574" s="197">
        <v>5</v>
      </c>
      <c r="J574" s="197">
        <v>3</v>
      </c>
      <c r="K574" s="197">
        <v>2</v>
      </c>
      <c r="L574" s="197">
        <v>0</v>
      </c>
      <c r="M574" s="197">
        <v>0</v>
      </c>
    </row>
    <row r="575" spans="1:13" x14ac:dyDescent="0.25">
      <c r="A575" s="152">
        <v>42614</v>
      </c>
      <c r="B575" s="13">
        <v>2016</v>
      </c>
      <c r="C575" s="14" t="s">
        <v>283</v>
      </c>
      <c r="D575" s="11" t="s">
        <v>283</v>
      </c>
      <c r="E575" s="11" t="s">
        <v>50</v>
      </c>
      <c r="F575" s="19">
        <v>656912.94000000041</v>
      </c>
      <c r="G575" s="160">
        <v>7</v>
      </c>
      <c r="H575" s="160">
        <v>70</v>
      </c>
      <c r="I575" s="197">
        <v>0</v>
      </c>
      <c r="J575" s="197">
        <v>0</v>
      </c>
      <c r="K575" s="197">
        <v>0</v>
      </c>
      <c r="L575" s="197">
        <v>4</v>
      </c>
      <c r="M575" s="197">
        <v>3</v>
      </c>
    </row>
    <row r="576" spans="1:13" x14ac:dyDescent="0.25">
      <c r="A576" s="152">
        <v>42614</v>
      </c>
      <c r="B576" s="13">
        <v>2016</v>
      </c>
      <c r="C576" s="14" t="s">
        <v>284</v>
      </c>
      <c r="D576" s="11" t="s">
        <v>284</v>
      </c>
      <c r="E576" s="11" t="s">
        <v>35</v>
      </c>
      <c r="F576" s="19">
        <v>5699432.7800000086</v>
      </c>
      <c r="G576" s="160">
        <v>26</v>
      </c>
      <c r="H576" s="160">
        <v>377</v>
      </c>
      <c r="I576" s="197">
        <v>0</v>
      </c>
      <c r="J576" s="197">
        <v>1</v>
      </c>
      <c r="K576" s="197">
        <v>1</v>
      </c>
      <c r="L576" s="197">
        <v>4</v>
      </c>
      <c r="M576" s="197">
        <v>20</v>
      </c>
    </row>
    <row r="577" spans="1:13" x14ac:dyDescent="0.25">
      <c r="A577" s="152">
        <v>42614</v>
      </c>
      <c r="B577" s="13">
        <v>2016</v>
      </c>
      <c r="C577" s="14" t="s">
        <v>285</v>
      </c>
      <c r="D577" s="11" t="s">
        <v>285</v>
      </c>
      <c r="E577" s="11" t="s">
        <v>50</v>
      </c>
      <c r="F577" s="19">
        <v>694015.22999999858</v>
      </c>
      <c r="G577" s="160">
        <v>7</v>
      </c>
      <c r="H577" s="160">
        <v>89</v>
      </c>
      <c r="I577" s="197">
        <v>0</v>
      </c>
      <c r="J577" s="197">
        <v>0</v>
      </c>
      <c r="K577" s="197">
        <v>0</v>
      </c>
      <c r="L577" s="197">
        <v>3</v>
      </c>
      <c r="M577" s="197">
        <v>4</v>
      </c>
    </row>
    <row r="578" spans="1:13" x14ac:dyDescent="0.25">
      <c r="A578" s="152">
        <v>42614</v>
      </c>
      <c r="B578" s="13">
        <v>2016</v>
      </c>
      <c r="C578" s="14" t="s">
        <v>286</v>
      </c>
      <c r="D578" s="11" t="s">
        <v>286</v>
      </c>
      <c r="E578" s="11" t="s">
        <v>22</v>
      </c>
      <c r="F578" s="19">
        <v>917666.45999999903</v>
      </c>
      <c r="G578" s="160">
        <v>11</v>
      </c>
      <c r="H578" s="160">
        <v>97</v>
      </c>
      <c r="I578" s="197">
        <v>9</v>
      </c>
      <c r="J578" s="197">
        <v>2</v>
      </c>
      <c r="K578" s="197">
        <v>0</v>
      </c>
      <c r="L578" s="197">
        <v>0</v>
      </c>
      <c r="M578" s="197">
        <v>0</v>
      </c>
    </row>
    <row r="579" spans="1:13" x14ac:dyDescent="0.25">
      <c r="A579" s="152">
        <v>42614</v>
      </c>
      <c r="B579" s="13">
        <v>2016</v>
      </c>
      <c r="C579" s="14" t="s">
        <v>287</v>
      </c>
      <c r="D579" s="11" t="s">
        <v>287</v>
      </c>
      <c r="E579" s="11" t="s">
        <v>65</v>
      </c>
      <c r="F579" s="19">
        <v>586249.46000000089</v>
      </c>
      <c r="G579" s="160">
        <v>19</v>
      </c>
      <c r="H579" s="160">
        <v>102</v>
      </c>
      <c r="I579" s="197">
        <v>1</v>
      </c>
      <c r="J579" s="197">
        <v>8</v>
      </c>
      <c r="K579" s="197">
        <v>3</v>
      </c>
      <c r="L579" s="197">
        <v>6</v>
      </c>
      <c r="M579" s="197">
        <v>1</v>
      </c>
    </row>
    <row r="580" spans="1:13" x14ac:dyDescent="0.25">
      <c r="A580" s="152">
        <v>42614</v>
      </c>
      <c r="B580" s="13">
        <v>2016</v>
      </c>
      <c r="C580" s="14" t="s">
        <v>288</v>
      </c>
      <c r="D580" s="11" t="s">
        <v>288</v>
      </c>
      <c r="E580" s="11" t="s">
        <v>27</v>
      </c>
      <c r="F580" s="19">
        <v>1160983.0099999961</v>
      </c>
      <c r="G580" s="160">
        <v>10</v>
      </c>
      <c r="H580" s="160">
        <v>114</v>
      </c>
      <c r="I580" s="197">
        <v>0</v>
      </c>
      <c r="J580" s="197">
        <v>0</v>
      </c>
      <c r="K580" s="197">
        <v>0</v>
      </c>
      <c r="L580" s="197">
        <v>4</v>
      </c>
      <c r="M580" s="197">
        <v>6</v>
      </c>
    </row>
    <row r="581" spans="1:13" x14ac:dyDescent="0.25">
      <c r="A581" s="152">
        <v>42614</v>
      </c>
      <c r="B581" s="13">
        <v>2016</v>
      </c>
      <c r="C581" s="14" t="s">
        <v>289</v>
      </c>
      <c r="D581" s="11" t="s">
        <v>289</v>
      </c>
      <c r="E581" s="11" t="s">
        <v>18</v>
      </c>
      <c r="F581" s="19">
        <v>1894715.0000000037</v>
      </c>
      <c r="G581" s="160">
        <v>12</v>
      </c>
      <c r="H581" s="160">
        <v>178</v>
      </c>
      <c r="I581" s="197">
        <v>0</v>
      </c>
      <c r="J581" s="197">
        <v>0</v>
      </c>
      <c r="K581" s="197">
        <v>0</v>
      </c>
      <c r="L581" s="197">
        <v>1</v>
      </c>
      <c r="M581" s="197">
        <v>11</v>
      </c>
    </row>
    <row r="582" spans="1:13" x14ac:dyDescent="0.25">
      <c r="A582" s="152">
        <v>42614</v>
      </c>
      <c r="B582" s="13">
        <v>2016</v>
      </c>
      <c r="C582" s="14" t="s">
        <v>290</v>
      </c>
      <c r="D582" s="11" t="s">
        <v>290</v>
      </c>
      <c r="E582" s="11" t="s">
        <v>20</v>
      </c>
      <c r="F582" s="19">
        <v>361349.66999999993</v>
      </c>
      <c r="G582" s="160">
        <v>6</v>
      </c>
      <c r="H582" s="160">
        <v>65</v>
      </c>
      <c r="I582" s="197">
        <v>0</v>
      </c>
      <c r="J582" s="197">
        <v>0</v>
      </c>
      <c r="K582" s="197">
        <v>4</v>
      </c>
      <c r="L582" s="197">
        <v>0</v>
      </c>
      <c r="M582" s="197">
        <v>2</v>
      </c>
    </row>
    <row r="583" spans="1:13" x14ac:dyDescent="0.25">
      <c r="A583" s="152">
        <v>42614</v>
      </c>
      <c r="B583" s="13">
        <v>2016</v>
      </c>
      <c r="C583" s="14" t="s">
        <v>291</v>
      </c>
      <c r="D583" s="11" t="s">
        <v>291</v>
      </c>
      <c r="E583" s="11" t="s">
        <v>27</v>
      </c>
      <c r="F583" s="19">
        <v>297029.68999999948</v>
      </c>
      <c r="G583" s="160">
        <v>3</v>
      </c>
      <c r="H583" s="160">
        <v>36</v>
      </c>
      <c r="I583" s="197">
        <v>0</v>
      </c>
      <c r="J583" s="197">
        <v>0</v>
      </c>
      <c r="K583" s="197">
        <v>0</v>
      </c>
      <c r="L583" s="197">
        <v>3</v>
      </c>
      <c r="M583" s="197">
        <v>0</v>
      </c>
    </row>
    <row r="584" spans="1:13" x14ac:dyDescent="0.25">
      <c r="A584" s="152">
        <v>42614</v>
      </c>
      <c r="B584" s="13">
        <v>2016</v>
      </c>
      <c r="C584" s="14" t="s">
        <v>292</v>
      </c>
      <c r="D584" s="11" t="s">
        <v>292</v>
      </c>
      <c r="E584" s="11" t="s">
        <v>50</v>
      </c>
      <c r="F584" s="19">
        <v>943882.65000000037</v>
      </c>
      <c r="G584" s="160">
        <v>11</v>
      </c>
      <c r="H584" s="160">
        <v>118</v>
      </c>
      <c r="I584" s="197">
        <v>0</v>
      </c>
      <c r="J584" s="197">
        <v>0</v>
      </c>
      <c r="K584" s="197">
        <v>1</v>
      </c>
      <c r="L584" s="197">
        <v>2</v>
      </c>
      <c r="M584" s="197">
        <v>8</v>
      </c>
    </row>
    <row r="585" spans="1:13" x14ac:dyDescent="0.25">
      <c r="A585" s="152">
        <v>42614</v>
      </c>
      <c r="B585" s="13">
        <v>2016</v>
      </c>
      <c r="C585" s="14" t="s">
        <v>293</v>
      </c>
      <c r="D585" s="11" t="s">
        <v>293</v>
      </c>
      <c r="E585" s="11" t="s">
        <v>73</v>
      </c>
      <c r="F585" s="19">
        <v>1852980.870000001</v>
      </c>
      <c r="G585" s="160">
        <v>14</v>
      </c>
      <c r="H585" s="160">
        <v>162</v>
      </c>
      <c r="I585" s="197">
        <v>2</v>
      </c>
      <c r="J585" s="197">
        <v>1</v>
      </c>
      <c r="K585" s="197">
        <v>4</v>
      </c>
      <c r="L585" s="197">
        <v>6</v>
      </c>
      <c r="M585" s="197">
        <v>1</v>
      </c>
    </row>
    <row r="586" spans="1:13" x14ac:dyDescent="0.25">
      <c r="A586" s="152">
        <v>42614</v>
      </c>
      <c r="B586" s="13">
        <v>2016</v>
      </c>
      <c r="C586" s="14" t="s">
        <v>294</v>
      </c>
      <c r="D586" s="11" t="s">
        <v>294</v>
      </c>
      <c r="E586" s="11" t="s">
        <v>18</v>
      </c>
      <c r="F586" s="19">
        <v>1976984.9900000095</v>
      </c>
      <c r="G586" s="160">
        <v>14</v>
      </c>
      <c r="H586" s="160">
        <v>190</v>
      </c>
      <c r="I586" s="197">
        <v>0</v>
      </c>
      <c r="J586" s="197">
        <v>0</v>
      </c>
      <c r="K586" s="197">
        <v>0</v>
      </c>
      <c r="L586" s="197">
        <v>1</v>
      </c>
      <c r="M586" s="197">
        <v>13</v>
      </c>
    </row>
    <row r="587" spans="1:13" x14ac:dyDescent="0.25">
      <c r="A587" s="152">
        <v>42614</v>
      </c>
      <c r="B587" s="13">
        <v>2016</v>
      </c>
      <c r="C587" s="14" t="s">
        <v>295</v>
      </c>
      <c r="D587" s="11" t="s">
        <v>295</v>
      </c>
      <c r="E587" s="11" t="s">
        <v>35</v>
      </c>
      <c r="F587" s="19">
        <v>8314365.180000037</v>
      </c>
      <c r="G587" s="160">
        <v>37</v>
      </c>
      <c r="H587" s="160">
        <v>532</v>
      </c>
      <c r="I587" s="197">
        <v>1</v>
      </c>
      <c r="J587" s="197">
        <v>2</v>
      </c>
      <c r="K587" s="197">
        <v>9</v>
      </c>
      <c r="L587" s="197">
        <v>16</v>
      </c>
      <c r="M587" s="197">
        <v>9</v>
      </c>
    </row>
    <row r="588" spans="1:13" x14ac:dyDescent="0.25">
      <c r="A588" s="152">
        <v>42614</v>
      </c>
      <c r="B588" s="13">
        <v>2016</v>
      </c>
      <c r="C588" s="14" t="s">
        <v>296</v>
      </c>
      <c r="D588" s="11" t="s">
        <v>296</v>
      </c>
      <c r="E588" s="11" t="s">
        <v>18</v>
      </c>
      <c r="F588" s="19">
        <v>2267608.0199999958</v>
      </c>
      <c r="G588" s="160">
        <v>21</v>
      </c>
      <c r="H588" s="160">
        <v>259</v>
      </c>
      <c r="I588" s="197">
        <v>1</v>
      </c>
      <c r="J588" s="197">
        <v>0</v>
      </c>
      <c r="K588" s="197">
        <v>3</v>
      </c>
      <c r="L588" s="197">
        <v>10</v>
      </c>
      <c r="M588" s="197">
        <v>7</v>
      </c>
    </row>
    <row r="589" spans="1:13" x14ac:dyDescent="0.25">
      <c r="A589" s="152">
        <v>42614</v>
      </c>
      <c r="B589" s="13">
        <v>2016</v>
      </c>
      <c r="C589" s="14" t="s">
        <v>297</v>
      </c>
      <c r="D589" s="11" t="s">
        <v>297</v>
      </c>
      <c r="E589" s="11" t="s">
        <v>22</v>
      </c>
      <c r="F589" s="19">
        <v>2320246.16</v>
      </c>
      <c r="G589" s="160">
        <v>17</v>
      </c>
      <c r="H589" s="160">
        <v>193</v>
      </c>
      <c r="I589" s="197">
        <v>0</v>
      </c>
      <c r="J589" s="197">
        <v>2</v>
      </c>
      <c r="K589" s="197">
        <v>6</v>
      </c>
      <c r="L589" s="197">
        <v>9</v>
      </c>
      <c r="M589" s="197">
        <v>0</v>
      </c>
    </row>
    <row r="590" spans="1:13" x14ac:dyDescent="0.25">
      <c r="A590" s="152">
        <v>42614</v>
      </c>
      <c r="B590" s="13">
        <v>2016</v>
      </c>
      <c r="C590" s="14" t="s">
        <v>298</v>
      </c>
      <c r="D590" s="11" t="s">
        <v>298</v>
      </c>
      <c r="E590" s="11" t="s">
        <v>20</v>
      </c>
      <c r="F590" s="19">
        <v>2367066.16</v>
      </c>
      <c r="G590" s="160">
        <v>11</v>
      </c>
      <c r="H590" s="160">
        <v>157</v>
      </c>
      <c r="I590" s="197">
        <v>0</v>
      </c>
      <c r="J590" s="197">
        <v>1</v>
      </c>
      <c r="K590" s="197">
        <v>0</v>
      </c>
      <c r="L590" s="197">
        <v>3</v>
      </c>
      <c r="M590" s="197">
        <v>7</v>
      </c>
    </row>
    <row r="591" spans="1:13" x14ac:dyDescent="0.25">
      <c r="A591" s="152">
        <v>42614</v>
      </c>
      <c r="B591" s="13">
        <v>2016</v>
      </c>
      <c r="C591" s="14" t="s">
        <v>299</v>
      </c>
      <c r="D591" s="11" t="s">
        <v>299</v>
      </c>
      <c r="E591" s="11" t="s">
        <v>18</v>
      </c>
      <c r="F591" s="19">
        <v>2296152.0700000077</v>
      </c>
      <c r="G591" s="160">
        <v>20</v>
      </c>
      <c r="H591" s="160">
        <v>257</v>
      </c>
      <c r="I591" s="197">
        <v>1</v>
      </c>
      <c r="J591" s="197">
        <v>2</v>
      </c>
      <c r="K591" s="197">
        <v>3</v>
      </c>
      <c r="L591" s="197">
        <v>4</v>
      </c>
      <c r="M591" s="197">
        <v>10</v>
      </c>
    </row>
    <row r="592" spans="1:13" x14ac:dyDescent="0.25">
      <c r="A592" s="152">
        <v>42614</v>
      </c>
      <c r="B592" s="13">
        <v>2016</v>
      </c>
      <c r="C592" s="14" t="s">
        <v>300</v>
      </c>
      <c r="D592" s="11" t="s">
        <v>300</v>
      </c>
      <c r="E592" s="11" t="s">
        <v>22</v>
      </c>
      <c r="F592" s="19">
        <v>1938902.2900000066</v>
      </c>
      <c r="G592" s="160">
        <v>13</v>
      </c>
      <c r="H592" s="160">
        <v>156</v>
      </c>
      <c r="I592" s="197">
        <v>1</v>
      </c>
      <c r="J592" s="197">
        <v>1</v>
      </c>
      <c r="K592" s="197">
        <v>5</v>
      </c>
      <c r="L592" s="197">
        <v>6</v>
      </c>
      <c r="M592" s="197">
        <v>0</v>
      </c>
    </row>
    <row r="593" spans="1:13" x14ac:dyDescent="0.25">
      <c r="A593" s="152">
        <v>42614</v>
      </c>
      <c r="B593" s="13">
        <v>2016</v>
      </c>
      <c r="C593" s="14" t="s">
        <v>301</v>
      </c>
      <c r="D593" s="11" t="s">
        <v>301</v>
      </c>
      <c r="E593" s="11" t="s">
        <v>22</v>
      </c>
      <c r="F593" s="19">
        <v>226757.01000000024</v>
      </c>
      <c r="G593" s="160">
        <v>4</v>
      </c>
      <c r="H593" s="160">
        <v>25</v>
      </c>
      <c r="I593" s="197">
        <v>0</v>
      </c>
      <c r="J593" s="197">
        <v>0</v>
      </c>
      <c r="K593" s="197">
        <v>0</v>
      </c>
      <c r="L593" s="197">
        <v>0</v>
      </c>
      <c r="M593" s="197">
        <v>4</v>
      </c>
    </row>
    <row r="594" spans="1:13" x14ac:dyDescent="0.25">
      <c r="A594" s="152">
        <v>42614</v>
      </c>
      <c r="B594" s="13">
        <v>2016</v>
      </c>
      <c r="C594" s="14" t="s">
        <v>302</v>
      </c>
      <c r="D594" s="11" t="s">
        <v>302</v>
      </c>
      <c r="E594" s="11" t="s">
        <v>18</v>
      </c>
      <c r="F594" s="19">
        <v>2027345.1799999885</v>
      </c>
      <c r="G594" s="160">
        <v>14</v>
      </c>
      <c r="H594" s="160">
        <v>221</v>
      </c>
      <c r="I594" s="197">
        <v>0</v>
      </c>
      <c r="J594" s="197">
        <v>1</v>
      </c>
      <c r="K594" s="197">
        <v>2</v>
      </c>
      <c r="L594" s="197">
        <v>11</v>
      </c>
      <c r="M594" s="197">
        <v>0</v>
      </c>
    </row>
    <row r="595" spans="1:13" x14ac:dyDescent="0.25">
      <c r="A595" s="152">
        <v>42614</v>
      </c>
      <c r="B595" s="13">
        <v>2016</v>
      </c>
      <c r="C595" s="14" t="s">
        <v>303</v>
      </c>
      <c r="D595" s="11" t="s">
        <v>303</v>
      </c>
      <c r="E595" s="11" t="s">
        <v>75</v>
      </c>
      <c r="F595" s="19">
        <v>648216.09000000078</v>
      </c>
      <c r="G595" s="160">
        <v>4</v>
      </c>
      <c r="H595" s="160">
        <v>58</v>
      </c>
      <c r="I595" s="197">
        <v>0</v>
      </c>
      <c r="J595" s="197">
        <v>1</v>
      </c>
      <c r="K595" s="197">
        <v>0</v>
      </c>
      <c r="L595" s="197">
        <v>1</v>
      </c>
      <c r="M595" s="197">
        <v>2</v>
      </c>
    </row>
    <row r="596" spans="1:13" x14ac:dyDescent="0.25">
      <c r="A596" s="152">
        <v>42614</v>
      </c>
      <c r="B596" s="13">
        <v>2016</v>
      </c>
      <c r="C596" s="14" t="s">
        <v>304</v>
      </c>
      <c r="D596" s="11" t="s">
        <v>304</v>
      </c>
      <c r="E596" s="11" t="s">
        <v>22</v>
      </c>
      <c r="F596" s="19">
        <v>839091.09999999776</v>
      </c>
      <c r="G596" s="160">
        <v>12</v>
      </c>
      <c r="H596" s="160">
        <v>115</v>
      </c>
      <c r="I596" s="197">
        <v>1</v>
      </c>
      <c r="J596" s="197">
        <v>2</v>
      </c>
      <c r="K596" s="197">
        <v>1</v>
      </c>
      <c r="L596" s="197">
        <v>8</v>
      </c>
      <c r="M596" s="197">
        <v>0</v>
      </c>
    </row>
    <row r="597" spans="1:13" x14ac:dyDescent="0.25">
      <c r="A597" s="152">
        <v>42614</v>
      </c>
      <c r="B597" s="13">
        <v>2016</v>
      </c>
      <c r="C597" s="14" t="s">
        <v>305</v>
      </c>
      <c r="D597" s="11" t="s">
        <v>305</v>
      </c>
      <c r="E597" s="11" t="s">
        <v>18</v>
      </c>
      <c r="F597" s="19">
        <v>520815.33999999799</v>
      </c>
      <c r="G597" s="160">
        <v>5</v>
      </c>
      <c r="H597" s="160">
        <v>63</v>
      </c>
      <c r="I597" s="197">
        <v>0</v>
      </c>
      <c r="J597" s="197">
        <v>0</v>
      </c>
      <c r="K597" s="197">
        <v>0</v>
      </c>
      <c r="L597" s="197">
        <v>1</v>
      </c>
      <c r="M597" s="197">
        <v>4</v>
      </c>
    </row>
    <row r="598" spans="1:13" x14ac:dyDescent="0.25">
      <c r="A598" s="152">
        <v>42614</v>
      </c>
      <c r="B598" s="13">
        <v>2016</v>
      </c>
      <c r="C598" s="14" t="s">
        <v>306</v>
      </c>
      <c r="D598" s="11" t="s">
        <v>306</v>
      </c>
      <c r="E598" s="11" t="s">
        <v>50</v>
      </c>
      <c r="F598" s="19">
        <v>2482497.5899999961</v>
      </c>
      <c r="G598" s="160">
        <v>15</v>
      </c>
      <c r="H598" s="160">
        <v>222</v>
      </c>
      <c r="I598" s="197">
        <v>0</v>
      </c>
      <c r="J598" s="197">
        <v>0</v>
      </c>
      <c r="K598" s="197">
        <v>1</v>
      </c>
      <c r="L598" s="197">
        <v>0</v>
      </c>
      <c r="M598" s="197">
        <v>14</v>
      </c>
    </row>
    <row r="599" spans="1:13" x14ac:dyDescent="0.25">
      <c r="A599" s="152">
        <v>42614</v>
      </c>
      <c r="B599" s="13">
        <v>2016</v>
      </c>
      <c r="C599" s="14" t="s">
        <v>307</v>
      </c>
      <c r="D599" s="11" t="s">
        <v>307</v>
      </c>
      <c r="E599" s="11" t="s">
        <v>20</v>
      </c>
      <c r="F599" s="19">
        <v>9762994.5700000226</v>
      </c>
      <c r="G599" s="160">
        <v>45</v>
      </c>
      <c r="H599" s="160">
        <v>692</v>
      </c>
      <c r="I599" s="197">
        <v>3</v>
      </c>
      <c r="J599" s="197">
        <v>4</v>
      </c>
      <c r="K599" s="197">
        <v>13</v>
      </c>
      <c r="L599" s="197">
        <v>25</v>
      </c>
      <c r="M599" s="197">
        <v>0</v>
      </c>
    </row>
    <row r="600" spans="1:13" x14ac:dyDescent="0.25">
      <c r="A600" s="152">
        <v>42614</v>
      </c>
      <c r="B600" s="13">
        <v>2016</v>
      </c>
      <c r="C600" s="14" t="s">
        <v>308</v>
      </c>
      <c r="D600" s="11" t="s">
        <v>308</v>
      </c>
      <c r="E600" s="11" t="s">
        <v>35</v>
      </c>
      <c r="F600" s="19">
        <v>1455174.25</v>
      </c>
      <c r="G600" s="160">
        <v>13</v>
      </c>
      <c r="H600" s="160">
        <v>163</v>
      </c>
      <c r="I600" s="197">
        <v>0</v>
      </c>
      <c r="J600" s="197">
        <v>1</v>
      </c>
      <c r="K600" s="197">
        <v>6</v>
      </c>
      <c r="L600" s="197">
        <v>2</v>
      </c>
      <c r="M600" s="197">
        <v>4</v>
      </c>
    </row>
    <row r="601" spans="1:13" x14ac:dyDescent="0.25">
      <c r="A601" s="152">
        <v>42614</v>
      </c>
      <c r="B601" s="13">
        <v>2016</v>
      </c>
      <c r="C601" s="14" t="s">
        <v>309</v>
      </c>
      <c r="D601" s="11" t="s">
        <v>309</v>
      </c>
      <c r="E601" s="11" t="s">
        <v>15</v>
      </c>
      <c r="F601" s="19">
        <v>393203.40999999829</v>
      </c>
      <c r="G601" s="160">
        <v>6</v>
      </c>
      <c r="H601" s="160">
        <v>56</v>
      </c>
      <c r="I601" s="197">
        <v>0</v>
      </c>
      <c r="J601" s="197">
        <v>1</v>
      </c>
      <c r="K601" s="197">
        <v>0</v>
      </c>
      <c r="L601" s="197">
        <v>5</v>
      </c>
      <c r="M601" s="197">
        <v>0</v>
      </c>
    </row>
    <row r="602" spans="1:13" x14ac:dyDescent="0.25">
      <c r="A602" s="152">
        <v>42614</v>
      </c>
      <c r="B602" s="13">
        <v>2016</v>
      </c>
      <c r="C602" s="14" t="s">
        <v>310</v>
      </c>
      <c r="D602" s="11" t="s">
        <v>310</v>
      </c>
      <c r="E602" s="11" t="s">
        <v>35</v>
      </c>
      <c r="F602" s="19">
        <v>2289213.1599999964</v>
      </c>
      <c r="G602" s="160">
        <v>12</v>
      </c>
      <c r="H602" s="160">
        <v>179</v>
      </c>
      <c r="I602" s="197">
        <v>0</v>
      </c>
      <c r="J602" s="197">
        <v>1</v>
      </c>
      <c r="K602" s="197">
        <v>0</v>
      </c>
      <c r="L602" s="197">
        <v>0</v>
      </c>
      <c r="M602" s="197">
        <v>11</v>
      </c>
    </row>
    <row r="603" spans="1:13" x14ac:dyDescent="0.25">
      <c r="A603" s="152">
        <v>42614</v>
      </c>
      <c r="B603" s="13">
        <v>2016</v>
      </c>
      <c r="C603" s="14" t="s">
        <v>311</v>
      </c>
      <c r="D603" s="11" t="s">
        <v>311</v>
      </c>
      <c r="E603" s="11" t="s">
        <v>48</v>
      </c>
      <c r="F603" s="19">
        <v>3892774.5100000054</v>
      </c>
      <c r="G603" s="160">
        <v>21</v>
      </c>
      <c r="H603" s="160">
        <v>291</v>
      </c>
      <c r="I603" s="197">
        <v>0</v>
      </c>
      <c r="J603" s="197">
        <v>1</v>
      </c>
      <c r="K603" s="197">
        <v>2</v>
      </c>
      <c r="L603" s="197">
        <v>6</v>
      </c>
      <c r="M603" s="197">
        <v>12</v>
      </c>
    </row>
    <row r="604" spans="1:13" x14ac:dyDescent="0.25">
      <c r="A604" s="152">
        <v>42705</v>
      </c>
      <c r="B604" s="13">
        <v>2016</v>
      </c>
      <c r="C604" s="14" t="s">
        <v>141</v>
      </c>
      <c r="D604" s="11" t="s">
        <v>246</v>
      </c>
      <c r="E604" s="11" t="s">
        <v>31</v>
      </c>
      <c r="F604" s="19">
        <v>1556369.4900000002</v>
      </c>
      <c r="G604" s="160">
        <v>10</v>
      </c>
      <c r="H604" s="160">
        <v>134</v>
      </c>
      <c r="I604" s="197">
        <v>0</v>
      </c>
      <c r="J604" s="197">
        <v>4</v>
      </c>
      <c r="K604" s="197">
        <v>3</v>
      </c>
      <c r="L604" s="197">
        <v>1</v>
      </c>
      <c r="M604" s="197">
        <v>2</v>
      </c>
    </row>
    <row r="605" spans="1:13" x14ac:dyDescent="0.25">
      <c r="A605" s="152">
        <v>42705</v>
      </c>
      <c r="B605" s="13">
        <v>2016</v>
      </c>
      <c r="C605" s="14" t="s">
        <v>40</v>
      </c>
      <c r="D605" s="11" t="s">
        <v>246</v>
      </c>
      <c r="E605" s="11" t="s">
        <v>31</v>
      </c>
      <c r="F605" s="19">
        <v>2044202.3900000043</v>
      </c>
      <c r="G605" s="160">
        <v>8</v>
      </c>
      <c r="H605" s="160">
        <v>102</v>
      </c>
      <c r="I605" s="197">
        <v>1</v>
      </c>
      <c r="J605" s="197">
        <v>0</v>
      </c>
      <c r="K605" s="197">
        <v>1</v>
      </c>
      <c r="L605" s="197">
        <v>6</v>
      </c>
      <c r="M605" s="197">
        <v>0</v>
      </c>
    </row>
    <row r="606" spans="1:13" x14ac:dyDescent="0.25">
      <c r="A606" s="152">
        <v>42705</v>
      </c>
      <c r="B606" s="13">
        <v>2016</v>
      </c>
      <c r="C606" s="14" t="s">
        <v>140</v>
      </c>
      <c r="D606" s="11" t="s">
        <v>246</v>
      </c>
      <c r="E606" s="11" t="s">
        <v>31</v>
      </c>
      <c r="F606" s="19">
        <v>3816212.5399999991</v>
      </c>
      <c r="G606" s="160">
        <v>13</v>
      </c>
      <c r="H606" s="160">
        <v>216</v>
      </c>
      <c r="I606" s="197">
        <v>0</v>
      </c>
      <c r="J606" s="197">
        <v>1</v>
      </c>
      <c r="K606" s="197">
        <v>2</v>
      </c>
      <c r="L606" s="197">
        <v>1</v>
      </c>
      <c r="M606" s="197">
        <v>9</v>
      </c>
    </row>
    <row r="607" spans="1:13" x14ac:dyDescent="0.25">
      <c r="A607" s="152">
        <v>42705</v>
      </c>
      <c r="B607" s="13">
        <v>2016</v>
      </c>
      <c r="C607" s="14" t="s">
        <v>253</v>
      </c>
      <c r="D607" s="11" t="s">
        <v>169</v>
      </c>
      <c r="E607" s="11" t="s">
        <v>22</v>
      </c>
      <c r="F607" s="19">
        <v>19544055.079999954</v>
      </c>
      <c r="G607" s="160">
        <v>88</v>
      </c>
      <c r="H607" s="160">
        <v>1338</v>
      </c>
      <c r="I607" s="197">
        <v>8</v>
      </c>
      <c r="J607" s="197">
        <v>16</v>
      </c>
      <c r="K607" s="197">
        <v>20</v>
      </c>
      <c r="L607" s="197">
        <v>39</v>
      </c>
      <c r="M607" s="197">
        <v>5</v>
      </c>
    </row>
    <row r="608" spans="1:13" x14ac:dyDescent="0.25">
      <c r="A608" s="152">
        <v>42705</v>
      </c>
      <c r="B608" s="13">
        <v>2016</v>
      </c>
      <c r="C608" s="14" t="s">
        <v>245</v>
      </c>
      <c r="D608" s="11" t="s">
        <v>245</v>
      </c>
      <c r="E608" s="11" t="s">
        <v>22</v>
      </c>
      <c r="F608" s="19">
        <v>1529017.9400000032</v>
      </c>
      <c r="G608" s="160">
        <v>12</v>
      </c>
      <c r="H608" s="160">
        <v>137</v>
      </c>
      <c r="I608" s="197">
        <v>3</v>
      </c>
      <c r="J608" s="197">
        <v>2</v>
      </c>
      <c r="K608" s="197">
        <v>3</v>
      </c>
      <c r="L608" s="197">
        <v>4</v>
      </c>
      <c r="M608" s="197">
        <v>0</v>
      </c>
    </row>
    <row r="609" spans="1:13" x14ac:dyDescent="0.25">
      <c r="A609" s="152">
        <v>42705</v>
      </c>
      <c r="B609" s="13">
        <v>2016</v>
      </c>
      <c r="C609" s="14" t="s">
        <v>129</v>
      </c>
      <c r="D609" s="11" t="s">
        <v>246</v>
      </c>
      <c r="E609" s="11" t="s">
        <v>31</v>
      </c>
      <c r="F609" s="19">
        <v>3976435.4300000072</v>
      </c>
      <c r="G609" s="160">
        <v>13</v>
      </c>
      <c r="H609" s="160">
        <v>168</v>
      </c>
      <c r="I609" s="197">
        <v>3</v>
      </c>
      <c r="J609" s="197">
        <v>9</v>
      </c>
      <c r="K609" s="197">
        <v>1</v>
      </c>
      <c r="L609" s="197">
        <v>0</v>
      </c>
      <c r="M609" s="197">
        <v>0</v>
      </c>
    </row>
    <row r="610" spans="1:13" x14ac:dyDescent="0.25">
      <c r="A610" s="152">
        <v>42705</v>
      </c>
      <c r="B610" s="13">
        <v>2016</v>
      </c>
      <c r="C610" s="14" t="s">
        <v>130</v>
      </c>
      <c r="D610" s="11" t="s">
        <v>246</v>
      </c>
      <c r="E610" s="11" t="s">
        <v>31</v>
      </c>
      <c r="F610" s="19">
        <v>1115488.9900000002</v>
      </c>
      <c r="G610" s="160">
        <v>7</v>
      </c>
      <c r="H610" s="160">
        <v>117</v>
      </c>
      <c r="I610" s="197">
        <v>2</v>
      </c>
      <c r="J610" s="197">
        <v>5</v>
      </c>
      <c r="K610" s="197">
        <v>0</v>
      </c>
      <c r="L610" s="197">
        <v>0</v>
      </c>
      <c r="M610" s="197">
        <v>0</v>
      </c>
    </row>
    <row r="611" spans="1:13" x14ac:dyDescent="0.25">
      <c r="A611" s="152">
        <v>42705</v>
      </c>
      <c r="B611" s="13">
        <v>2016</v>
      </c>
      <c r="C611" s="14" t="s">
        <v>131</v>
      </c>
      <c r="D611" s="11" t="s">
        <v>246</v>
      </c>
      <c r="E611" s="11" t="s">
        <v>31</v>
      </c>
      <c r="F611" s="19">
        <v>2671179.7499999851</v>
      </c>
      <c r="G611" s="160">
        <v>15</v>
      </c>
      <c r="H611" s="160">
        <v>214</v>
      </c>
      <c r="I611" s="197">
        <v>1</v>
      </c>
      <c r="J611" s="197">
        <v>3</v>
      </c>
      <c r="K611" s="197">
        <v>4</v>
      </c>
      <c r="L611" s="197">
        <v>3</v>
      </c>
      <c r="M611" s="197">
        <v>4</v>
      </c>
    </row>
    <row r="612" spans="1:13" x14ac:dyDescent="0.25">
      <c r="A612" s="152">
        <v>42705</v>
      </c>
      <c r="B612" s="13">
        <v>2016</v>
      </c>
      <c r="C612" s="14" t="s">
        <v>132</v>
      </c>
      <c r="D612" s="11" t="s">
        <v>246</v>
      </c>
      <c r="E612" s="11" t="s">
        <v>31</v>
      </c>
      <c r="F612" s="19">
        <v>5693211.5599999875</v>
      </c>
      <c r="G612" s="160">
        <v>16</v>
      </c>
      <c r="H612" s="160">
        <v>251</v>
      </c>
      <c r="I612" s="197">
        <v>2</v>
      </c>
      <c r="J612" s="197">
        <v>0</v>
      </c>
      <c r="K612" s="197">
        <v>5</v>
      </c>
      <c r="L612" s="197">
        <v>2</v>
      </c>
      <c r="M612" s="197">
        <v>7</v>
      </c>
    </row>
    <row r="613" spans="1:13" x14ac:dyDescent="0.25">
      <c r="A613" s="152">
        <v>42705</v>
      </c>
      <c r="B613" s="13">
        <v>2016</v>
      </c>
      <c r="C613" s="14" t="s">
        <v>247</v>
      </c>
      <c r="D613" s="11" t="s">
        <v>246</v>
      </c>
      <c r="E613" s="11" t="s">
        <v>31</v>
      </c>
      <c r="F613" s="19">
        <v>2878772.3299999908</v>
      </c>
      <c r="G613" s="160">
        <v>16</v>
      </c>
      <c r="H613" s="160">
        <v>225</v>
      </c>
      <c r="I613" s="197">
        <v>0</v>
      </c>
      <c r="J613" s="197">
        <v>10</v>
      </c>
      <c r="K613" s="197">
        <v>6</v>
      </c>
      <c r="L613" s="197">
        <v>0</v>
      </c>
      <c r="M613" s="197">
        <v>0</v>
      </c>
    </row>
    <row r="614" spans="1:13" x14ac:dyDescent="0.25">
      <c r="A614" s="152">
        <v>42705</v>
      </c>
      <c r="B614" s="13">
        <v>2016</v>
      </c>
      <c r="C614" s="14" t="s">
        <v>134</v>
      </c>
      <c r="D614" s="11" t="s">
        <v>246</v>
      </c>
      <c r="E614" s="11" t="s">
        <v>31</v>
      </c>
      <c r="F614" s="19">
        <v>6675744.9400000125</v>
      </c>
      <c r="G614" s="160">
        <v>22</v>
      </c>
      <c r="H614" s="160">
        <v>332</v>
      </c>
      <c r="I614" s="197">
        <v>6</v>
      </c>
      <c r="J614" s="197">
        <v>7</v>
      </c>
      <c r="K614" s="197">
        <v>5</v>
      </c>
      <c r="L614" s="197">
        <v>3</v>
      </c>
      <c r="M614" s="197">
        <v>1</v>
      </c>
    </row>
    <row r="615" spans="1:13" x14ac:dyDescent="0.25">
      <c r="A615" s="152">
        <v>42705</v>
      </c>
      <c r="B615" s="13">
        <v>2016</v>
      </c>
      <c r="C615" s="14" t="s">
        <v>135</v>
      </c>
      <c r="D615" s="11" t="s">
        <v>246</v>
      </c>
      <c r="E615" s="11" t="s">
        <v>31</v>
      </c>
      <c r="F615" s="19">
        <v>5061384.7399999797</v>
      </c>
      <c r="G615" s="160">
        <v>17</v>
      </c>
      <c r="H615" s="160">
        <v>247</v>
      </c>
      <c r="I615" s="197">
        <v>3</v>
      </c>
      <c r="J615" s="197">
        <v>3</v>
      </c>
      <c r="K615" s="197">
        <v>10</v>
      </c>
      <c r="L615" s="197">
        <v>1</v>
      </c>
      <c r="M615" s="197">
        <v>0</v>
      </c>
    </row>
    <row r="616" spans="1:13" x14ac:dyDescent="0.25">
      <c r="A616" s="152">
        <v>42705</v>
      </c>
      <c r="B616" s="13">
        <v>2016</v>
      </c>
      <c r="C616" s="14" t="s">
        <v>136</v>
      </c>
      <c r="D616" s="11" t="s">
        <v>246</v>
      </c>
      <c r="E616" s="11" t="s">
        <v>31</v>
      </c>
      <c r="F616" s="19">
        <v>5703639.1700000167</v>
      </c>
      <c r="G616" s="160">
        <v>16</v>
      </c>
      <c r="H616" s="160">
        <v>234</v>
      </c>
      <c r="I616" s="197">
        <v>0</v>
      </c>
      <c r="J616" s="197">
        <v>0</v>
      </c>
      <c r="K616" s="197">
        <v>0</v>
      </c>
      <c r="L616" s="197">
        <v>3</v>
      </c>
      <c r="M616" s="197">
        <v>13</v>
      </c>
    </row>
    <row r="617" spans="1:13" x14ac:dyDescent="0.25">
      <c r="A617" s="152">
        <v>42705</v>
      </c>
      <c r="B617" s="13">
        <v>2016</v>
      </c>
      <c r="C617" s="14" t="s">
        <v>137</v>
      </c>
      <c r="D617" s="11" t="s">
        <v>246</v>
      </c>
      <c r="E617" s="11" t="s">
        <v>31</v>
      </c>
      <c r="F617" s="19">
        <v>4773967.3700000197</v>
      </c>
      <c r="G617" s="160">
        <v>14</v>
      </c>
      <c r="H617" s="160">
        <v>207</v>
      </c>
      <c r="I617" s="197">
        <v>0</v>
      </c>
      <c r="J617" s="197">
        <v>0</v>
      </c>
      <c r="K617" s="197">
        <v>1</v>
      </c>
      <c r="L617" s="197">
        <v>6</v>
      </c>
      <c r="M617" s="197">
        <v>7</v>
      </c>
    </row>
    <row r="618" spans="1:13" x14ac:dyDescent="0.25">
      <c r="A618" s="152">
        <v>42705</v>
      </c>
      <c r="B618" s="13">
        <v>2016</v>
      </c>
      <c r="C618" s="14" t="s">
        <v>38</v>
      </c>
      <c r="D618" s="11" t="s">
        <v>246</v>
      </c>
      <c r="E618" s="11" t="s">
        <v>31</v>
      </c>
      <c r="F618" s="19">
        <v>5233257.5699999556</v>
      </c>
      <c r="G618" s="160">
        <v>19</v>
      </c>
      <c r="H618" s="160">
        <v>293</v>
      </c>
      <c r="I618" s="197">
        <v>0</v>
      </c>
      <c r="J618" s="197">
        <v>1</v>
      </c>
      <c r="K618" s="197">
        <v>2</v>
      </c>
      <c r="L618" s="197">
        <v>11</v>
      </c>
      <c r="M618" s="197">
        <v>5</v>
      </c>
    </row>
    <row r="619" spans="1:13" x14ac:dyDescent="0.25">
      <c r="A619" s="152">
        <v>42705</v>
      </c>
      <c r="B619" s="13">
        <v>2016</v>
      </c>
      <c r="C619" s="14" t="s">
        <v>138</v>
      </c>
      <c r="D619" s="11" t="s">
        <v>246</v>
      </c>
      <c r="E619" s="11" t="s">
        <v>31</v>
      </c>
      <c r="F619" s="19">
        <v>1148785.9500000048</v>
      </c>
      <c r="G619" s="160">
        <v>6</v>
      </c>
      <c r="H619" s="160">
        <v>69</v>
      </c>
      <c r="I619" s="197">
        <v>3</v>
      </c>
      <c r="J619" s="197">
        <v>2</v>
      </c>
      <c r="K619" s="197">
        <v>1</v>
      </c>
      <c r="L619" s="197">
        <v>0</v>
      </c>
      <c r="M619" s="197">
        <v>0</v>
      </c>
    </row>
    <row r="620" spans="1:13" x14ac:dyDescent="0.25">
      <c r="A620" s="152">
        <v>42705</v>
      </c>
      <c r="B620" s="13">
        <v>2016</v>
      </c>
      <c r="C620" s="14" t="s">
        <v>139</v>
      </c>
      <c r="D620" s="11" t="s">
        <v>246</v>
      </c>
      <c r="E620" s="11" t="s">
        <v>31</v>
      </c>
      <c r="F620" s="19">
        <v>6907990.7700000107</v>
      </c>
      <c r="G620" s="160">
        <v>20</v>
      </c>
      <c r="H620" s="160">
        <v>287</v>
      </c>
      <c r="I620" s="197">
        <v>0</v>
      </c>
      <c r="J620" s="197">
        <v>0</v>
      </c>
      <c r="K620" s="197">
        <v>1</v>
      </c>
      <c r="L620" s="197">
        <v>7</v>
      </c>
      <c r="M620" s="197">
        <v>12</v>
      </c>
    </row>
    <row r="621" spans="1:13" x14ac:dyDescent="0.25">
      <c r="A621" s="152">
        <v>42705</v>
      </c>
      <c r="B621" s="13">
        <v>2016</v>
      </c>
      <c r="C621" s="14" t="s">
        <v>153</v>
      </c>
      <c r="D621" s="11" t="s">
        <v>246</v>
      </c>
      <c r="E621" s="11" t="s">
        <v>31</v>
      </c>
      <c r="F621" s="19">
        <v>1314584.4800000004</v>
      </c>
      <c r="G621" s="160">
        <v>3</v>
      </c>
      <c r="H621" s="160">
        <v>33</v>
      </c>
      <c r="I621" s="197">
        <v>0</v>
      </c>
      <c r="J621" s="197">
        <v>1</v>
      </c>
      <c r="K621" s="197">
        <v>0</v>
      </c>
      <c r="L621" s="197">
        <v>2</v>
      </c>
      <c r="M621" s="197">
        <v>0</v>
      </c>
    </row>
    <row r="622" spans="1:13" x14ac:dyDescent="0.25">
      <c r="A622" s="152">
        <v>42705</v>
      </c>
      <c r="B622" s="13">
        <v>2016</v>
      </c>
      <c r="C622" s="14" t="s">
        <v>96</v>
      </c>
      <c r="D622" s="11" t="s">
        <v>246</v>
      </c>
      <c r="E622" s="11" t="s">
        <v>31</v>
      </c>
      <c r="F622" s="19">
        <v>2101107.7800000049</v>
      </c>
      <c r="G622" s="160">
        <v>11</v>
      </c>
      <c r="H622" s="160">
        <v>142</v>
      </c>
      <c r="I622" s="197">
        <v>2</v>
      </c>
      <c r="J622" s="197">
        <v>8</v>
      </c>
      <c r="K622" s="197">
        <v>1</v>
      </c>
      <c r="L622" s="197">
        <v>0</v>
      </c>
      <c r="M622" s="197">
        <v>0</v>
      </c>
    </row>
    <row r="623" spans="1:13" x14ac:dyDescent="0.25">
      <c r="A623" s="152">
        <v>42705</v>
      </c>
      <c r="B623" s="13">
        <v>2016</v>
      </c>
      <c r="C623" s="14" t="s">
        <v>56</v>
      </c>
      <c r="D623" s="11" t="s">
        <v>246</v>
      </c>
      <c r="E623" s="11" t="s">
        <v>31</v>
      </c>
      <c r="F623" s="19">
        <v>243827.3599999994</v>
      </c>
      <c r="G623" s="160">
        <v>2</v>
      </c>
      <c r="H623" s="160">
        <v>18</v>
      </c>
      <c r="I623" s="197">
        <v>0</v>
      </c>
      <c r="J623" s="197">
        <v>0</v>
      </c>
      <c r="K623" s="197">
        <v>1</v>
      </c>
      <c r="L623" s="197">
        <v>1</v>
      </c>
      <c r="M623" s="197">
        <v>0</v>
      </c>
    </row>
    <row r="624" spans="1:13" x14ac:dyDescent="0.25">
      <c r="A624" s="152">
        <v>42705</v>
      </c>
      <c r="B624" s="13">
        <v>2016</v>
      </c>
      <c r="C624" s="14" t="s">
        <v>142</v>
      </c>
      <c r="D624" s="11" t="s">
        <v>246</v>
      </c>
      <c r="E624" s="11" t="s">
        <v>31</v>
      </c>
      <c r="F624" s="19">
        <v>4757621.0399999991</v>
      </c>
      <c r="G624" s="160">
        <v>21</v>
      </c>
      <c r="H624" s="160">
        <v>284</v>
      </c>
      <c r="I624" s="197">
        <v>1</v>
      </c>
      <c r="J624" s="197">
        <v>4</v>
      </c>
      <c r="K624" s="197">
        <v>6</v>
      </c>
      <c r="L624" s="197">
        <v>2</v>
      </c>
      <c r="M624" s="197">
        <v>8</v>
      </c>
    </row>
    <row r="625" spans="1:13" x14ac:dyDescent="0.25">
      <c r="A625" s="152">
        <v>42705</v>
      </c>
      <c r="B625" s="13">
        <v>2016</v>
      </c>
      <c r="C625" s="14" t="s">
        <v>143</v>
      </c>
      <c r="D625" s="11" t="s">
        <v>246</v>
      </c>
      <c r="E625" s="11" t="s">
        <v>31</v>
      </c>
      <c r="F625" s="19">
        <v>2702104.129999999</v>
      </c>
      <c r="G625" s="160">
        <v>12</v>
      </c>
      <c r="H625" s="160">
        <v>152</v>
      </c>
      <c r="I625" s="197">
        <v>1</v>
      </c>
      <c r="J625" s="197">
        <v>1</v>
      </c>
      <c r="K625" s="197">
        <v>1</v>
      </c>
      <c r="L625" s="197">
        <v>4</v>
      </c>
      <c r="M625" s="197">
        <v>5</v>
      </c>
    </row>
    <row r="626" spans="1:13" x14ac:dyDescent="0.25">
      <c r="A626" s="152">
        <v>42705</v>
      </c>
      <c r="B626" s="13">
        <v>2016</v>
      </c>
      <c r="C626" s="14" t="s">
        <v>248</v>
      </c>
      <c r="D626" s="11" t="s">
        <v>248</v>
      </c>
      <c r="E626" s="11" t="s">
        <v>15</v>
      </c>
      <c r="F626" s="19">
        <v>516741.12000000104</v>
      </c>
      <c r="G626" s="160">
        <v>8</v>
      </c>
      <c r="H626" s="160">
        <v>76</v>
      </c>
      <c r="I626" s="197">
        <v>0</v>
      </c>
      <c r="J626" s="197">
        <v>0</v>
      </c>
      <c r="K626" s="197">
        <v>2</v>
      </c>
      <c r="L626" s="197">
        <v>6</v>
      </c>
      <c r="M626" s="197">
        <v>0</v>
      </c>
    </row>
    <row r="627" spans="1:13" x14ac:dyDescent="0.25">
      <c r="A627" s="152">
        <v>42705</v>
      </c>
      <c r="B627" s="13">
        <v>2016</v>
      </c>
      <c r="C627" s="14" t="s">
        <v>249</v>
      </c>
      <c r="D627" s="11" t="s">
        <v>249</v>
      </c>
      <c r="E627" s="11" t="s">
        <v>20</v>
      </c>
      <c r="F627" s="19">
        <v>326668.65999999968</v>
      </c>
      <c r="G627" s="160">
        <v>3</v>
      </c>
      <c r="H627" s="160">
        <v>45</v>
      </c>
      <c r="I627" s="197">
        <v>0</v>
      </c>
      <c r="J627" s="197">
        <v>0</v>
      </c>
      <c r="K627" s="197">
        <v>0</v>
      </c>
      <c r="L627" s="197">
        <v>3</v>
      </c>
      <c r="M627" s="197">
        <v>0</v>
      </c>
    </row>
    <row r="628" spans="1:13" x14ac:dyDescent="0.25">
      <c r="A628" s="152">
        <v>42705</v>
      </c>
      <c r="B628" s="13">
        <v>2016</v>
      </c>
      <c r="C628" s="14" t="s">
        <v>250</v>
      </c>
      <c r="D628" s="11" t="s">
        <v>250</v>
      </c>
      <c r="E628" s="11" t="s">
        <v>75</v>
      </c>
      <c r="F628" s="19">
        <v>486087.80999999959</v>
      </c>
      <c r="G628" s="160">
        <v>5</v>
      </c>
      <c r="H628" s="160">
        <v>54</v>
      </c>
      <c r="I628" s="197">
        <v>0</v>
      </c>
      <c r="J628" s="197">
        <v>0</v>
      </c>
      <c r="K628" s="197">
        <v>0</v>
      </c>
      <c r="L628" s="197">
        <v>5</v>
      </c>
      <c r="M628" s="197">
        <v>0</v>
      </c>
    </row>
    <row r="629" spans="1:13" x14ac:dyDescent="0.25">
      <c r="A629" s="152">
        <v>42705</v>
      </c>
      <c r="B629" s="13">
        <v>2016</v>
      </c>
      <c r="C629" s="14" t="s">
        <v>251</v>
      </c>
      <c r="D629" s="11" t="s">
        <v>251</v>
      </c>
      <c r="E629" s="11" t="s">
        <v>29</v>
      </c>
      <c r="F629" s="19">
        <v>919354.88000000082</v>
      </c>
      <c r="G629" s="160">
        <v>12</v>
      </c>
      <c r="H629" s="160">
        <v>129</v>
      </c>
      <c r="I629" s="197">
        <v>1</v>
      </c>
      <c r="J629" s="197">
        <v>1</v>
      </c>
      <c r="K629" s="197">
        <v>9</v>
      </c>
      <c r="L629" s="197">
        <v>1</v>
      </c>
      <c r="M629" s="197">
        <v>0</v>
      </c>
    </row>
    <row r="630" spans="1:13" x14ac:dyDescent="0.25">
      <c r="A630" s="152">
        <v>42705</v>
      </c>
      <c r="B630" s="13">
        <v>2016</v>
      </c>
      <c r="C630" s="14" t="s">
        <v>252</v>
      </c>
      <c r="D630" s="11" t="s">
        <v>252</v>
      </c>
      <c r="E630" s="11" t="s">
        <v>22</v>
      </c>
      <c r="F630" s="19">
        <v>82712.819999999832</v>
      </c>
      <c r="G630" s="160">
        <v>1</v>
      </c>
      <c r="H630" s="160">
        <v>2</v>
      </c>
      <c r="I630" s="197">
        <v>0</v>
      </c>
      <c r="J630" s="197">
        <v>0</v>
      </c>
      <c r="K630" s="197">
        <v>0</v>
      </c>
      <c r="L630" s="197">
        <v>1</v>
      </c>
      <c r="M630" s="197">
        <v>0</v>
      </c>
    </row>
    <row r="631" spans="1:13" x14ac:dyDescent="0.25">
      <c r="A631" s="152">
        <v>42705</v>
      </c>
      <c r="B631" s="13">
        <v>2016</v>
      </c>
      <c r="C631" s="14" t="s">
        <v>254</v>
      </c>
      <c r="D631" s="11" t="s">
        <v>254</v>
      </c>
      <c r="E631" s="11" t="s">
        <v>29</v>
      </c>
      <c r="F631" s="19">
        <v>453354.78999999986</v>
      </c>
      <c r="G631" s="160">
        <v>12</v>
      </c>
      <c r="H631" s="160">
        <v>77</v>
      </c>
      <c r="I631" s="197">
        <v>1</v>
      </c>
      <c r="J631" s="197">
        <v>1</v>
      </c>
      <c r="K631" s="197">
        <v>6</v>
      </c>
      <c r="L631" s="197">
        <v>4</v>
      </c>
      <c r="M631" s="197">
        <v>0</v>
      </c>
    </row>
    <row r="632" spans="1:13" x14ac:dyDescent="0.25">
      <c r="A632" s="152">
        <v>42705</v>
      </c>
      <c r="B632" s="13">
        <v>2016</v>
      </c>
      <c r="C632" s="14" t="s">
        <v>255</v>
      </c>
      <c r="D632" s="11" t="s">
        <v>255</v>
      </c>
      <c r="E632" s="11" t="s">
        <v>29</v>
      </c>
      <c r="F632" s="19">
        <v>4246480.700000002</v>
      </c>
      <c r="G632" s="160">
        <v>32</v>
      </c>
      <c r="H632" s="160">
        <v>423</v>
      </c>
      <c r="I632" s="197">
        <v>1</v>
      </c>
      <c r="J632" s="197">
        <v>1</v>
      </c>
      <c r="K632" s="197">
        <v>11</v>
      </c>
      <c r="L632" s="197">
        <v>14</v>
      </c>
      <c r="M632" s="197">
        <v>5</v>
      </c>
    </row>
    <row r="633" spans="1:13" x14ac:dyDescent="0.25">
      <c r="A633" s="152">
        <v>42705</v>
      </c>
      <c r="B633" s="13">
        <v>2016</v>
      </c>
      <c r="C633" s="14" t="s">
        <v>256</v>
      </c>
      <c r="D633" s="11" t="s">
        <v>256</v>
      </c>
      <c r="E633" s="11" t="s">
        <v>48</v>
      </c>
      <c r="F633" s="19">
        <v>3547756.7799999863</v>
      </c>
      <c r="G633" s="160">
        <v>24</v>
      </c>
      <c r="H633" s="160">
        <v>315</v>
      </c>
      <c r="I633" s="197">
        <v>0</v>
      </c>
      <c r="J633" s="197">
        <v>0</v>
      </c>
      <c r="K633" s="197">
        <v>3</v>
      </c>
      <c r="L633" s="197">
        <v>6</v>
      </c>
      <c r="M633" s="197">
        <v>15</v>
      </c>
    </row>
    <row r="634" spans="1:13" x14ac:dyDescent="0.25">
      <c r="A634" s="152">
        <v>42705</v>
      </c>
      <c r="B634" s="13">
        <v>2016</v>
      </c>
      <c r="C634" s="14" t="s">
        <v>257</v>
      </c>
      <c r="D634" s="11" t="s">
        <v>257</v>
      </c>
      <c r="E634" s="11" t="s">
        <v>44</v>
      </c>
      <c r="F634" s="19">
        <v>2667736.5599999949</v>
      </c>
      <c r="G634" s="160">
        <v>13</v>
      </c>
      <c r="H634" s="160">
        <v>195</v>
      </c>
      <c r="I634" s="197">
        <v>0</v>
      </c>
      <c r="J634" s="197">
        <v>0</v>
      </c>
      <c r="K634" s="197">
        <v>0</v>
      </c>
      <c r="L634" s="197">
        <v>0</v>
      </c>
      <c r="M634" s="197">
        <v>13</v>
      </c>
    </row>
    <row r="635" spans="1:13" x14ac:dyDescent="0.25">
      <c r="A635" s="152">
        <v>42705</v>
      </c>
      <c r="B635" s="13">
        <v>2016</v>
      </c>
      <c r="C635" s="14" t="s">
        <v>258</v>
      </c>
      <c r="D635" s="11" t="s">
        <v>258</v>
      </c>
      <c r="E635" s="11" t="s">
        <v>65</v>
      </c>
      <c r="F635" s="19">
        <v>723056.53999999911</v>
      </c>
      <c r="G635" s="160">
        <v>7</v>
      </c>
      <c r="H635" s="160">
        <v>85</v>
      </c>
      <c r="I635" s="197">
        <v>1</v>
      </c>
      <c r="J635" s="197">
        <v>0</v>
      </c>
      <c r="K635" s="197">
        <v>2</v>
      </c>
      <c r="L635" s="197">
        <v>2</v>
      </c>
      <c r="M635" s="197">
        <v>2</v>
      </c>
    </row>
    <row r="636" spans="1:13" x14ac:dyDescent="0.25">
      <c r="A636" s="152">
        <v>42705</v>
      </c>
      <c r="B636" s="13">
        <v>2016</v>
      </c>
      <c r="C636" s="14" t="s">
        <v>259</v>
      </c>
      <c r="D636" s="11" t="s">
        <v>259</v>
      </c>
      <c r="E636" s="11" t="s">
        <v>15</v>
      </c>
      <c r="F636" s="19">
        <v>794861.81999999937</v>
      </c>
      <c r="G636" s="160">
        <v>9</v>
      </c>
      <c r="H636" s="160">
        <v>95</v>
      </c>
      <c r="I636" s="197">
        <v>1</v>
      </c>
      <c r="J636" s="197">
        <v>0</v>
      </c>
      <c r="K636" s="197">
        <v>2</v>
      </c>
      <c r="L636" s="197">
        <v>5</v>
      </c>
      <c r="M636" s="197">
        <v>1</v>
      </c>
    </row>
    <row r="637" spans="1:13" x14ac:dyDescent="0.25">
      <c r="A637" s="152">
        <v>42705</v>
      </c>
      <c r="B637" s="13">
        <v>2016</v>
      </c>
      <c r="C637" s="14" t="s">
        <v>260</v>
      </c>
      <c r="D637" s="11" t="s">
        <v>260</v>
      </c>
      <c r="E637" s="11" t="s">
        <v>18</v>
      </c>
      <c r="F637" s="19">
        <v>5993741.6299999803</v>
      </c>
      <c r="G637" s="160">
        <v>29</v>
      </c>
      <c r="H637" s="160">
        <v>446</v>
      </c>
      <c r="I637" s="197">
        <v>0</v>
      </c>
      <c r="J637" s="197">
        <v>2</v>
      </c>
      <c r="K637" s="197">
        <v>1</v>
      </c>
      <c r="L637" s="197">
        <v>11</v>
      </c>
      <c r="M637" s="197">
        <v>15</v>
      </c>
    </row>
    <row r="638" spans="1:13" x14ac:dyDescent="0.25">
      <c r="A638" s="152">
        <v>42705</v>
      </c>
      <c r="B638" s="13">
        <v>2016</v>
      </c>
      <c r="C638" s="14" t="s">
        <v>261</v>
      </c>
      <c r="D638" s="11" t="s">
        <v>261</v>
      </c>
      <c r="E638" s="11" t="s">
        <v>75</v>
      </c>
      <c r="F638" s="19">
        <v>4316232.8899999931</v>
      </c>
      <c r="G638" s="160">
        <v>19</v>
      </c>
      <c r="H638" s="160">
        <v>287</v>
      </c>
      <c r="I638" s="197">
        <v>1</v>
      </c>
      <c r="J638" s="197">
        <v>3</v>
      </c>
      <c r="K638" s="197">
        <v>0</v>
      </c>
      <c r="L638" s="197">
        <v>3</v>
      </c>
      <c r="M638" s="197">
        <v>12</v>
      </c>
    </row>
    <row r="639" spans="1:13" x14ac:dyDescent="0.25">
      <c r="A639" s="152">
        <v>42705</v>
      </c>
      <c r="B639" s="13">
        <v>2016</v>
      </c>
      <c r="C639" s="14" t="s">
        <v>262</v>
      </c>
      <c r="D639" s="11" t="s">
        <v>262</v>
      </c>
      <c r="E639" s="11" t="s">
        <v>18</v>
      </c>
      <c r="F639" s="19">
        <v>1209502</v>
      </c>
      <c r="G639" s="160">
        <v>9</v>
      </c>
      <c r="H639" s="160">
        <v>119</v>
      </c>
      <c r="I639" s="197">
        <v>1</v>
      </c>
      <c r="J639" s="197">
        <v>0</v>
      </c>
      <c r="K639" s="197">
        <v>0</v>
      </c>
      <c r="L639" s="197">
        <v>1</v>
      </c>
      <c r="M639" s="197">
        <v>7</v>
      </c>
    </row>
    <row r="640" spans="1:13" x14ac:dyDescent="0.25">
      <c r="A640" s="152">
        <v>42705</v>
      </c>
      <c r="B640" s="13">
        <v>2016</v>
      </c>
      <c r="C640" s="14" t="s">
        <v>263</v>
      </c>
      <c r="D640" s="11" t="s">
        <v>263</v>
      </c>
      <c r="E640" s="11" t="s">
        <v>50</v>
      </c>
      <c r="F640" s="19">
        <v>1996594.3199999966</v>
      </c>
      <c r="G640" s="160">
        <v>11</v>
      </c>
      <c r="H640" s="160">
        <v>162</v>
      </c>
      <c r="I640" s="197">
        <v>0</v>
      </c>
      <c r="J640" s="197">
        <v>0</v>
      </c>
      <c r="K640" s="197">
        <v>0</v>
      </c>
      <c r="L640" s="197">
        <v>0</v>
      </c>
      <c r="M640" s="197">
        <v>11</v>
      </c>
    </row>
    <row r="641" spans="1:13" x14ac:dyDescent="0.25">
      <c r="A641" s="152">
        <v>42705</v>
      </c>
      <c r="B641" s="13">
        <v>2016</v>
      </c>
      <c r="C641" s="14" t="s">
        <v>384</v>
      </c>
      <c r="D641" s="11" t="s">
        <v>384</v>
      </c>
      <c r="E641" s="11" t="s">
        <v>22</v>
      </c>
      <c r="F641" s="19">
        <v>409757.6099999994</v>
      </c>
      <c r="G641" s="160">
        <v>10</v>
      </c>
      <c r="H641" s="160">
        <v>61</v>
      </c>
      <c r="I641" s="197">
        <v>2</v>
      </c>
      <c r="J641" s="197">
        <v>4</v>
      </c>
      <c r="K641" s="197">
        <v>2</v>
      </c>
      <c r="L641" s="197">
        <v>2</v>
      </c>
      <c r="M641" s="197">
        <v>0</v>
      </c>
    </row>
    <row r="642" spans="1:13" x14ac:dyDescent="0.25">
      <c r="A642" s="152">
        <v>42705</v>
      </c>
      <c r="B642" s="13">
        <v>2016</v>
      </c>
      <c r="C642" s="14" t="s">
        <v>264</v>
      </c>
      <c r="D642" s="11" t="s">
        <v>264</v>
      </c>
      <c r="E642" s="11" t="s">
        <v>65</v>
      </c>
      <c r="F642" s="19">
        <v>3752532.6999999955</v>
      </c>
      <c r="G642" s="160">
        <v>18</v>
      </c>
      <c r="H642" s="160">
        <v>252</v>
      </c>
      <c r="I642" s="197">
        <v>1</v>
      </c>
      <c r="J642" s="197">
        <v>3</v>
      </c>
      <c r="K642" s="197">
        <v>1</v>
      </c>
      <c r="L642" s="197">
        <v>6</v>
      </c>
      <c r="M642" s="197">
        <v>7</v>
      </c>
    </row>
    <row r="643" spans="1:13" x14ac:dyDescent="0.25">
      <c r="A643" s="152">
        <v>42705</v>
      </c>
      <c r="B643" s="13">
        <v>2016</v>
      </c>
      <c r="C643" s="14" t="s">
        <v>265</v>
      </c>
      <c r="D643" s="11" t="s">
        <v>265</v>
      </c>
      <c r="E643" s="11" t="s">
        <v>22</v>
      </c>
      <c r="F643" s="19">
        <v>187215.05999999982</v>
      </c>
      <c r="G643" s="160">
        <v>3</v>
      </c>
      <c r="H643" s="160">
        <v>33</v>
      </c>
      <c r="I643" s="197">
        <v>0</v>
      </c>
      <c r="J643" s="197">
        <v>0</v>
      </c>
      <c r="K643" s="197">
        <v>0</v>
      </c>
      <c r="L643" s="197">
        <v>3</v>
      </c>
      <c r="M643" s="197">
        <v>0</v>
      </c>
    </row>
    <row r="644" spans="1:13" x14ac:dyDescent="0.25">
      <c r="A644" s="152">
        <v>42705</v>
      </c>
      <c r="B644" s="13">
        <v>2016</v>
      </c>
      <c r="C644" s="14" t="s">
        <v>266</v>
      </c>
      <c r="D644" s="11" t="s">
        <v>266</v>
      </c>
      <c r="E644" s="11" t="s">
        <v>48</v>
      </c>
      <c r="F644" s="19">
        <v>748829.17000000086</v>
      </c>
      <c r="G644" s="160">
        <v>8</v>
      </c>
      <c r="H644" s="160">
        <v>65</v>
      </c>
      <c r="I644" s="197">
        <v>0</v>
      </c>
      <c r="J644" s="197">
        <v>0</v>
      </c>
      <c r="K644" s="197">
        <v>0</v>
      </c>
      <c r="L644" s="197">
        <v>4</v>
      </c>
      <c r="M644" s="197">
        <v>4</v>
      </c>
    </row>
    <row r="645" spans="1:13" x14ac:dyDescent="0.25">
      <c r="A645" s="152">
        <v>42705</v>
      </c>
      <c r="B645" s="13">
        <v>2016</v>
      </c>
      <c r="C645" s="14" t="s">
        <v>267</v>
      </c>
      <c r="D645" s="11" t="s">
        <v>267</v>
      </c>
      <c r="E645" s="11" t="s">
        <v>20</v>
      </c>
      <c r="F645" s="19">
        <v>2093515.9899999909</v>
      </c>
      <c r="G645" s="160">
        <v>12</v>
      </c>
      <c r="H645" s="160">
        <v>192</v>
      </c>
      <c r="I645" s="197">
        <v>0</v>
      </c>
      <c r="J645" s="197">
        <v>1</v>
      </c>
      <c r="K645" s="197">
        <v>5</v>
      </c>
      <c r="L645" s="197">
        <v>2</v>
      </c>
      <c r="M645" s="197">
        <v>4</v>
      </c>
    </row>
    <row r="646" spans="1:13" x14ac:dyDescent="0.25">
      <c r="A646" s="152">
        <v>42705</v>
      </c>
      <c r="B646" s="13">
        <v>2016</v>
      </c>
      <c r="C646" s="14" t="s">
        <v>268</v>
      </c>
      <c r="D646" s="11" t="s">
        <v>268</v>
      </c>
      <c r="E646" s="11" t="s">
        <v>35</v>
      </c>
      <c r="F646" s="19">
        <v>621195.88999999966</v>
      </c>
      <c r="G646" s="160">
        <v>4</v>
      </c>
      <c r="H646" s="160">
        <v>54</v>
      </c>
      <c r="I646" s="197">
        <v>0</v>
      </c>
      <c r="J646" s="197">
        <v>0</v>
      </c>
      <c r="K646" s="197">
        <v>0</v>
      </c>
      <c r="L646" s="197">
        <v>0</v>
      </c>
      <c r="M646" s="197">
        <v>4</v>
      </c>
    </row>
    <row r="647" spans="1:13" x14ac:dyDescent="0.25">
      <c r="A647" s="152">
        <v>42705</v>
      </c>
      <c r="B647" s="13">
        <v>2016</v>
      </c>
      <c r="C647" s="14" t="s">
        <v>269</v>
      </c>
      <c r="D647" s="11" t="s">
        <v>269</v>
      </c>
      <c r="E647" s="11" t="s">
        <v>20</v>
      </c>
      <c r="F647" s="19">
        <v>6803534.1399999559</v>
      </c>
      <c r="G647" s="160">
        <v>30</v>
      </c>
      <c r="H647" s="160">
        <v>444</v>
      </c>
      <c r="I647" s="197">
        <v>5</v>
      </c>
      <c r="J647" s="197">
        <v>0</v>
      </c>
      <c r="K647" s="197">
        <v>9</v>
      </c>
      <c r="L647" s="197">
        <v>10</v>
      </c>
      <c r="M647" s="197">
        <v>6</v>
      </c>
    </row>
    <row r="648" spans="1:13" x14ac:dyDescent="0.25">
      <c r="A648" s="152">
        <v>42705</v>
      </c>
      <c r="B648" s="13">
        <v>2016</v>
      </c>
      <c r="C648" s="14" t="s">
        <v>270</v>
      </c>
      <c r="D648" s="11" t="s">
        <v>270</v>
      </c>
      <c r="E648" s="11" t="s">
        <v>22</v>
      </c>
      <c r="F648" s="19">
        <v>221529.54000000027</v>
      </c>
      <c r="G648" s="160">
        <v>5</v>
      </c>
      <c r="H648" s="160">
        <v>41</v>
      </c>
      <c r="I648" s="197">
        <v>0</v>
      </c>
      <c r="J648" s="197">
        <v>4</v>
      </c>
      <c r="K648" s="197">
        <v>1</v>
      </c>
      <c r="L648" s="197">
        <v>0</v>
      </c>
      <c r="M648" s="197">
        <v>0</v>
      </c>
    </row>
    <row r="649" spans="1:13" x14ac:dyDescent="0.25">
      <c r="A649" s="152">
        <v>42705</v>
      </c>
      <c r="B649" s="13">
        <v>2016</v>
      </c>
      <c r="C649" s="14" t="s">
        <v>271</v>
      </c>
      <c r="D649" s="11" t="s">
        <v>271</v>
      </c>
      <c r="E649" s="11" t="s">
        <v>50</v>
      </c>
      <c r="F649" s="19">
        <v>788449.64000000153</v>
      </c>
      <c r="G649" s="160">
        <v>6</v>
      </c>
      <c r="H649" s="160">
        <v>79</v>
      </c>
      <c r="I649" s="197">
        <v>0</v>
      </c>
      <c r="J649" s="197">
        <v>0</v>
      </c>
      <c r="K649" s="197">
        <v>1</v>
      </c>
      <c r="L649" s="197">
        <v>5</v>
      </c>
      <c r="M649" s="197">
        <v>0</v>
      </c>
    </row>
    <row r="650" spans="1:13" x14ac:dyDescent="0.25">
      <c r="A650" s="152">
        <v>42705</v>
      </c>
      <c r="B650" s="13">
        <v>2016</v>
      </c>
      <c r="C650" s="14" t="s">
        <v>272</v>
      </c>
      <c r="D650" s="11" t="s">
        <v>272</v>
      </c>
      <c r="E650" s="11" t="s">
        <v>24</v>
      </c>
      <c r="F650" s="19">
        <v>2321294.8999999948</v>
      </c>
      <c r="G650" s="160">
        <v>19</v>
      </c>
      <c r="H650" s="160">
        <v>237</v>
      </c>
      <c r="I650" s="197">
        <v>0</v>
      </c>
      <c r="J650" s="197">
        <v>4</v>
      </c>
      <c r="K650" s="197">
        <v>3</v>
      </c>
      <c r="L650" s="197">
        <v>11</v>
      </c>
      <c r="M650" s="197">
        <v>1</v>
      </c>
    </row>
    <row r="651" spans="1:13" x14ac:dyDescent="0.25">
      <c r="A651" s="152">
        <v>42705</v>
      </c>
      <c r="B651" s="13">
        <v>2016</v>
      </c>
      <c r="C651" s="14" t="s">
        <v>273</v>
      </c>
      <c r="D651" s="11" t="s">
        <v>273</v>
      </c>
      <c r="E651" s="11" t="s">
        <v>20</v>
      </c>
      <c r="F651" s="19">
        <v>1054713.0399999991</v>
      </c>
      <c r="G651" s="160">
        <v>5</v>
      </c>
      <c r="H651" s="160">
        <v>78</v>
      </c>
      <c r="I651" s="197">
        <v>0</v>
      </c>
      <c r="J651" s="197">
        <v>0</v>
      </c>
      <c r="K651" s="197">
        <v>0</v>
      </c>
      <c r="L651" s="197">
        <v>0</v>
      </c>
      <c r="M651" s="197">
        <v>5</v>
      </c>
    </row>
    <row r="652" spans="1:13" x14ac:dyDescent="0.25">
      <c r="A652" s="152">
        <v>42705</v>
      </c>
      <c r="B652" s="13">
        <v>2016</v>
      </c>
      <c r="C652" s="14" t="s">
        <v>274</v>
      </c>
      <c r="D652" s="11" t="s">
        <v>274</v>
      </c>
      <c r="E652" s="11" t="s">
        <v>18</v>
      </c>
      <c r="F652" s="19">
        <v>1523742.7399999965</v>
      </c>
      <c r="G652" s="160">
        <v>13</v>
      </c>
      <c r="H652" s="160">
        <v>160</v>
      </c>
      <c r="I652" s="197">
        <v>0</v>
      </c>
      <c r="J652" s="197">
        <v>0</v>
      </c>
      <c r="K652" s="197">
        <v>3</v>
      </c>
      <c r="L652" s="197">
        <v>7</v>
      </c>
      <c r="M652" s="197">
        <v>3</v>
      </c>
    </row>
    <row r="653" spans="1:13" x14ac:dyDescent="0.25">
      <c r="A653" s="152">
        <v>42705</v>
      </c>
      <c r="B653" s="13">
        <v>2016</v>
      </c>
      <c r="C653" s="14" t="s">
        <v>275</v>
      </c>
      <c r="D653" s="11" t="s">
        <v>275</v>
      </c>
      <c r="E653" s="11" t="s">
        <v>75</v>
      </c>
      <c r="F653" s="19">
        <v>4410629.3299999982</v>
      </c>
      <c r="G653" s="160">
        <v>19</v>
      </c>
      <c r="H653" s="160">
        <v>295</v>
      </c>
      <c r="I653" s="197">
        <v>0</v>
      </c>
      <c r="J653" s="197">
        <v>7</v>
      </c>
      <c r="K653" s="197">
        <v>4</v>
      </c>
      <c r="L653" s="197">
        <v>5</v>
      </c>
      <c r="M653" s="197">
        <v>3</v>
      </c>
    </row>
    <row r="654" spans="1:13" x14ac:dyDescent="0.25">
      <c r="A654" s="152">
        <v>42705</v>
      </c>
      <c r="B654" s="13">
        <v>2016</v>
      </c>
      <c r="C654" s="14" t="s">
        <v>276</v>
      </c>
      <c r="D654" s="11" t="s">
        <v>276</v>
      </c>
      <c r="E654" s="11" t="s">
        <v>84</v>
      </c>
      <c r="F654" s="19">
        <v>2384140.8099999912</v>
      </c>
      <c r="G654" s="160">
        <v>12</v>
      </c>
      <c r="H654" s="160">
        <v>183</v>
      </c>
      <c r="I654" s="197">
        <v>0</v>
      </c>
      <c r="J654" s="197">
        <v>1</v>
      </c>
      <c r="K654" s="197">
        <v>0</v>
      </c>
      <c r="L654" s="197">
        <v>10</v>
      </c>
      <c r="M654" s="197">
        <v>1</v>
      </c>
    </row>
    <row r="655" spans="1:13" x14ac:dyDescent="0.25">
      <c r="A655" s="152">
        <v>42705</v>
      </c>
      <c r="B655" s="13">
        <v>2016</v>
      </c>
      <c r="C655" s="14" t="s">
        <v>277</v>
      </c>
      <c r="D655" s="11" t="s">
        <v>277</v>
      </c>
      <c r="E655" s="11" t="s">
        <v>27</v>
      </c>
      <c r="F655" s="19">
        <v>4116004.849999994</v>
      </c>
      <c r="G655" s="160">
        <v>26</v>
      </c>
      <c r="H655" s="160">
        <v>339</v>
      </c>
      <c r="I655" s="197">
        <v>1</v>
      </c>
      <c r="J655" s="197">
        <v>0</v>
      </c>
      <c r="K655" s="197">
        <v>7</v>
      </c>
      <c r="L655" s="197">
        <v>14</v>
      </c>
      <c r="M655" s="197">
        <v>4</v>
      </c>
    </row>
    <row r="656" spans="1:13" x14ac:dyDescent="0.25">
      <c r="A656" s="152">
        <v>42705</v>
      </c>
      <c r="B656" s="13">
        <v>2016</v>
      </c>
      <c r="C656" s="14" t="s">
        <v>278</v>
      </c>
      <c r="D656" s="11" t="s">
        <v>278</v>
      </c>
      <c r="E656" s="11" t="s">
        <v>35</v>
      </c>
      <c r="F656" s="19">
        <v>689334.2900000019</v>
      </c>
      <c r="G656" s="160">
        <v>4</v>
      </c>
      <c r="H656" s="160">
        <v>57</v>
      </c>
      <c r="I656" s="197">
        <v>0</v>
      </c>
      <c r="J656" s="197">
        <v>0</v>
      </c>
      <c r="K656" s="197">
        <v>0</v>
      </c>
      <c r="L656" s="197">
        <v>0</v>
      </c>
      <c r="M656" s="197">
        <v>4</v>
      </c>
    </row>
    <row r="657" spans="1:13" x14ac:dyDescent="0.25">
      <c r="A657" s="152">
        <v>42705</v>
      </c>
      <c r="B657" s="13">
        <v>2016</v>
      </c>
      <c r="C657" s="14" t="s">
        <v>279</v>
      </c>
      <c r="D657" s="11" t="s">
        <v>279</v>
      </c>
      <c r="E657" s="11" t="s">
        <v>18</v>
      </c>
      <c r="F657" s="19">
        <v>236935.85000000009</v>
      </c>
      <c r="G657" s="160">
        <v>2</v>
      </c>
      <c r="H657" s="160">
        <v>23</v>
      </c>
      <c r="I657" s="197">
        <v>0</v>
      </c>
      <c r="J657" s="197">
        <v>0</v>
      </c>
      <c r="K657" s="197">
        <v>0</v>
      </c>
      <c r="L657" s="197">
        <v>0</v>
      </c>
      <c r="M657" s="197">
        <v>2</v>
      </c>
    </row>
    <row r="658" spans="1:13" x14ac:dyDescent="0.25">
      <c r="A658" s="152">
        <v>42705</v>
      </c>
      <c r="B658" s="13">
        <v>2016</v>
      </c>
      <c r="C658" s="14" t="s">
        <v>280</v>
      </c>
      <c r="D658" s="11" t="s">
        <v>280</v>
      </c>
      <c r="E658" s="11" t="s">
        <v>50</v>
      </c>
      <c r="F658" s="19">
        <v>4705209.1900000125</v>
      </c>
      <c r="G658" s="160">
        <v>24</v>
      </c>
      <c r="H658" s="160">
        <v>334</v>
      </c>
      <c r="I658" s="197">
        <v>1</v>
      </c>
      <c r="J658" s="197">
        <v>0</v>
      </c>
      <c r="K658" s="197">
        <v>2</v>
      </c>
      <c r="L658" s="197">
        <v>4</v>
      </c>
      <c r="M658" s="197">
        <v>17</v>
      </c>
    </row>
    <row r="659" spans="1:13" x14ac:dyDescent="0.25">
      <c r="A659" s="152">
        <v>42705</v>
      </c>
      <c r="B659" s="13">
        <v>2016</v>
      </c>
      <c r="C659" s="14" t="s">
        <v>281</v>
      </c>
      <c r="D659" s="11" t="s">
        <v>281</v>
      </c>
      <c r="E659" s="11" t="s">
        <v>20</v>
      </c>
      <c r="F659" s="19">
        <v>2989656.6400000155</v>
      </c>
      <c r="G659" s="160">
        <v>12</v>
      </c>
      <c r="H659" s="160">
        <v>165</v>
      </c>
      <c r="I659" s="197">
        <v>2</v>
      </c>
      <c r="J659" s="197">
        <v>0</v>
      </c>
      <c r="K659" s="197">
        <v>0</v>
      </c>
      <c r="L659" s="197">
        <v>0</v>
      </c>
      <c r="M659" s="197">
        <v>10</v>
      </c>
    </row>
    <row r="660" spans="1:13" x14ac:dyDescent="0.25">
      <c r="A660" s="152">
        <v>42705</v>
      </c>
      <c r="B660" s="13">
        <v>2016</v>
      </c>
      <c r="C660" s="14" t="s">
        <v>282</v>
      </c>
      <c r="D660" s="11" t="s">
        <v>282</v>
      </c>
      <c r="E660" s="11" t="s">
        <v>29</v>
      </c>
      <c r="F660" s="19">
        <v>854575.19000000041</v>
      </c>
      <c r="G660" s="160">
        <v>10</v>
      </c>
      <c r="H660" s="160">
        <v>103</v>
      </c>
      <c r="I660" s="197">
        <v>5</v>
      </c>
      <c r="J660" s="197">
        <v>3</v>
      </c>
      <c r="K660" s="197">
        <v>2</v>
      </c>
      <c r="L660" s="197">
        <v>0</v>
      </c>
      <c r="M660" s="197">
        <v>0</v>
      </c>
    </row>
    <row r="661" spans="1:13" x14ac:dyDescent="0.25">
      <c r="A661" s="152">
        <v>42705</v>
      </c>
      <c r="B661" s="13">
        <v>2016</v>
      </c>
      <c r="C661" s="14" t="s">
        <v>283</v>
      </c>
      <c r="D661" s="11" t="s">
        <v>283</v>
      </c>
      <c r="E661" s="11" t="s">
        <v>50</v>
      </c>
      <c r="F661" s="19">
        <v>668150.04</v>
      </c>
      <c r="G661" s="160">
        <v>7</v>
      </c>
      <c r="H661" s="160">
        <v>70</v>
      </c>
      <c r="I661" s="197">
        <v>0</v>
      </c>
      <c r="J661" s="197">
        <v>0</v>
      </c>
      <c r="K661" s="197">
        <v>0</v>
      </c>
      <c r="L661" s="197">
        <v>4</v>
      </c>
      <c r="M661" s="197">
        <v>3</v>
      </c>
    </row>
    <row r="662" spans="1:13" x14ac:dyDescent="0.25">
      <c r="A662" s="152">
        <v>42705</v>
      </c>
      <c r="B662" s="13">
        <v>2016</v>
      </c>
      <c r="C662" s="14" t="s">
        <v>284</v>
      </c>
      <c r="D662" s="11" t="s">
        <v>284</v>
      </c>
      <c r="E662" s="11" t="s">
        <v>35</v>
      </c>
      <c r="F662" s="19">
        <v>5856857.5600000247</v>
      </c>
      <c r="G662" s="160">
        <v>26</v>
      </c>
      <c r="H662" s="160">
        <v>386</v>
      </c>
      <c r="I662" s="197">
        <v>0</v>
      </c>
      <c r="J662" s="197">
        <v>1</v>
      </c>
      <c r="K662" s="197">
        <v>1</v>
      </c>
      <c r="L662" s="197">
        <v>4</v>
      </c>
      <c r="M662" s="197">
        <v>20</v>
      </c>
    </row>
    <row r="663" spans="1:13" x14ac:dyDescent="0.25">
      <c r="A663" s="152">
        <v>42705</v>
      </c>
      <c r="B663" s="13">
        <v>2016</v>
      </c>
      <c r="C663" s="14" t="s">
        <v>285</v>
      </c>
      <c r="D663" s="11" t="s">
        <v>285</v>
      </c>
      <c r="E663" s="11" t="s">
        <v>50</v>
      </c>
      <c r="F663" s="19">
        <v>661702.55000000075</v>
      </c>
      <c r="G663" s="160">
        <v>7</v>
      </c>
      <c r="H663" s="160">
        <v>89</v>
      </c>
      <c r="I663" s="197">
        <v>0</v>
      </c>
      <c r="J663" s="197">
        <v>0</v>
      </c>
      <c r="K663" s="197">
        <v>0</v>
      </c>
      <c r="L663" s="197">
        <v>3</v>
      </c>
      <c r="M663" s="197">
        <v>4</v>
      </c>
    </row>
    <row r="664" spans="1:13" x14ac:dyDescent="0.25">
      <c r="A664" s="152">
        <v>42705</v>
      </c>
      <c r="B664" s="13">
        <v>2016</v>
      </c>
      <c r="C664" s="14" t="s">
        <v>286</v>
      </c>
      <c r="D664" s="11" t="s">
        <v>286</v>
      </c>
      <c r="E664" s="11" t="s">
        <v>22</v>
      </c>
      <c r="F664" s="19">
        <v>927414.80999999866</v>
      </c>
      <c r="G664" s="160">
        <v>11</v>
      </c>
      <c r="H664" s="160">
        <v>96</v>
      </c>
      <c r="I664" s="197">
        <v>9</v>
      </c>
      <c r="J664" s="197">
        <v>2</v>
      </c>
      <c r="K664" s="197">
        <v>0</v>
      </c>
      <c r="L664" s="197">
        <v>0</v>
      </c>
      <c r="M664" s="197">
        <v>0</v>
      </c>
    </row>
    <row r="665" spans="1:13" x14ac:dyDescent="0.25">
      <c r="A665" s="152">
        <v>42705</v>
      </c>
      <c r="B665" s="13">
        <v>2016</v>
      </c>
      <c r="C665" s="14" t="s">
        <v>287</v>
      </c>
      <c r="D665" s="11" t="s">
        <v>287</v>
      </c>
      <c r="E665" s="11" t="s">
        <v>65</v>
      </c>
      <c r="F665" s="19">
        <v>605192.47999999858</v>
      </c>
      <c r="G665" s="160">
        <v>18</v>
      </c>
      <c r="H665" s="160">
        <v>96</v>
      </c>
      <c r="I665" s="197">
        <v>1</v>
      </c>
      <c r="J665" s="197">
        <v>8</v>
      </c>
      <c r="K665" s="197">
        <v>3</v>
      </c>
      <c r="L665" s="197">
        <v>5</v>
      </c>
      <c r="M665" s="197">
        <v>1</v>
      </c>
    </row>
    <row r="666" spans="1:13" x14ac:dyDescent="0.25">
      <c r="A666" s="152">
        <v>42705</v>
      </c>
      <c r="B666" s="13">
        <v>2016</v>
      </c>
      <c r="C666" s="14" t="s">
        <v>288</v>
      </c>
      <c r="D666" s="11" t="s">
        <v>288</v>
      </c>
      <c r="E666" s="11" t="s">
        <v>27</v>
      </c>
      <c r="F666" s="19">
        <v>1171041.8000000045</v>
      </c>
      <c r="G666" s="160">
        <v>10</v>
      </c>
      <c r="H666" s="160">
        <v>114</v>
      </c>
      <c r="I666" s="197">
        <v>0</v>
      </c>
      <c r="J666" s="197">
        <v>0</v>
      </c>
      <c r="K666" s="197">
        <v>0</v>
      </c>
      <c r="L666" s="197">
        <v>4</v>
      </c>
      <c r="M666" s="197">
        <v>6</v>
      </c>
    </row>
    <row r="667" spans="1:13" x14ac:dyDescent="0.25">
      <c r="A667" s="152">
        <v>42705</v>
      </c>
      <c r="B667" s="13">
        <v>2016</v>
      </c>
      <c r="C667" s="14" t="s">
        <v>289</v>
      </c>
      <c r="D667" s="11" t="s">
        <v>289</v>
      </c>
      <c r="E667" s="11" t="s">
        <v>18</v>
      </c>
      <c r="F667" s="19">
        <v>1828217.870000001</v>
      </c>
      <c r="G667" s="160">
        <v>12</v>
      </c>
      <c r="H667" s="160">
        <v>178</v>
      </c>
      <c r="I667" s="197">
        <v>0</v>
      </c>
      <c r="J667" s="197">
        <v>0</v>
      </c>
      <c r="K667" s="197">
        <v>0</v>
      </c>
      <c r="L667" s="197">
        <v>1</v>
      </c>
      <c r="M667" s="197">
        <v>11</v>
      </c>
    </row>
    <row r="668" spans="1:13" x14ac:dyDescent="0.25">
      <c r="A668" s="152">
        <v>42705</v>
      </c>
      <c r="B668" s="13">
        <v>2016</v>
      </c>
      <c r="C668" s="14" t="s">
        <v>290</v>
      </c>
      <c r="D668" s="11" t="s">
        <v>290</v>
      </c>
      <c r="E668" s="11" t="s">
        <v>20</v>
      </c>
      <c r="F668" s="19">
        <v>440426.1500000013</v>
      </c>
      <c r="G668" s="160">
        <v>6</v>
      </c>
      <c r="H668" s="160">
        <v>65</v>
      </c>
      <c r="I668" s="197">
        <v>0</v>
      </c>
      <c r="J668" s="197">
        <v>0</v>
      </c>
      <c r="K668" s="197">
        <v>4</v>
      </c>
      <c r="L668" s="197">
        <v>0</v>
      </c>
      <c r="M668" s="197">
        <v>2</v>
      </c>
    </row>
    <row r="669" spans="1:13" x14ac:dyDescent="0.25">
      <c r="A669" s="152">
        <v>42705</v>
      </c>
      <c r="B669" s="13">
        <v>2016</v>
      </c>
      <c r="C669" s="14" t="s">
        <v>291</v>
      </c>
      <c r="D669" s="11" t="s">
        <v>291</v>
      </c>
      <c r="E669" s="11" t="s">
        <v>27</v>
      </c>
      <c r="F669" s="19">
        <v>302959.93000000063</v>
      </c>
      <c r="G669" s="160">
        <v>2</v>
      </c>
      <c r="H669" s="160">
        <v>27</v>
      </c>
      <c r="I669" s="197">
        <v>0</v>
      </c>
      <c r="J669" s="197">
        <v>0</v>
      </c>
      <c r="K669" s="197">
        <v>0</v>
      </c>
      <c r="L669" s="197">
        <v>2</v>
      </c>
      <c r="M669" s="197">
        <v>0</v>
      </c>
    </row>
    <row r="670" spans="1:13" x14ac:dyDescent="0.25">
      <c r="A670" s="152">
        <v>42705</v>
      </c>
      <c r="B670" s="13">
        <v>2016</v>
      </c>
      <c r="C670" s="14" t="s">
        <v>292</v>
      </c>
      <c r="D670" s="11" t="s">
        <v>292</v>
      </c>
      <c r="E670" s="11" t="s">
        <v>50</v>
      </c>
      <c r="F670" s="19">
        <v>955664.52999999933</v>
      </c>
      <c r="G670" s="160">
        <v>11</v>
      </c>
      <c r="H670" s="160">
        <v>121</v>
      </c>
      <c r="I670" s="197">
        <v>0</v>
      </c>
      <c r="J670" s="197">
        <v>0</v>
      </c>
      <c r="K670" s="197">
        <v>1</v>
      </c>
      <c r="L670" s="197">
        <v>2</v>
      </c>
      <c r="M670" s="197">
        <v>8</v>
      </c>
    </row>
    <row r="671" spans="1:13" x14ac:dyDescent="0.25">
      <c r="A671" s="152">
        <v>42705</v>
      </c>
      <c r="B671" s="13">
        <v>2016</v>
      </c>
      <c r="C671" s="14" t="s">
        <v>293</v>
      </c>
      <c r="D671" s="11" t="s">
        <v>293</v>
      </c>
      <c r="E671" s="11" t="s">
        <v>73</v>
      </c>
      <c r="F671" s="19">
        <v>1803725.4600000009</v>
      </c>
      <c r="G671" s="160">
        <v>13</v>
      </c>
      <c r="H671" s="160">
        <v>153</v>
      </c>
      <c r="I671" s="197">
        <v>2</v>
      </c>
      <c r="J671" s="197">
        <v>1</v>
      </c>
      <c r="K671" s="197">
        <v>4</v>
      </c>
      <c r="L671" s="197">
        <v>5</v>
      </c>
      <c r="M671" s="197">
        <v>1</v>
      </c>
    </row>
    <row r="672" spans="1:13" x14ac:dyDescent="0.25">
      <c r="A672" s="152">
        <v>42705</v>
      </c>
      <c r="B672" s="13">
        <v>2016</v>
      </c>
      <c r="C672" s="14" t="s">
        <v>294</v>
      </c>
      <c r="D672" s="11" t="s">
        <v>294</v>
      </c>
      <c r="E672" s="11" t="s">
        <v>18</v>
      </c>
      <c r="F672" s="19">
        <v>2007060.9499999993</v>
      </c>
      <c r="G672" s="160">
        <v>12</v>
      </c>
      <c r="H672" s="160">
        <v>175</v>
      </c>
      <c r="I672" s="197">
        <v>0</v>
      </c>
      <c r="J672" s="197">
        <v>0</v>
      </c>
      <c r="K672" s="197">
        <v>0</v>
      </c>
      <c r="L672" s="197">
        <v>1</v>
      </c>
      <c r="M672" s="197">
        <v>11</v>
      </c>
    </row>
    <row r="673" spans="1:13" x14ac:dyDescent="0.25">
      <c r="A673" s="152">
        <v>42705</v>
      </c>
      <c r="B673" s="13">
        <v>2016</v>
      </c>
      <c r="C673" s="14" t="s">
        <v>295</v>
      </c>
      <c r="D673" s="11" t="s">
        <v>295</v>
      </c>
      <c r="E673" s="11" t="s">
        <v>35</v>
      </c>
      <c r="F673" s="19">
        <v>8630296.9099999666</v>
      </c>
      <c r="G673" s="160">
        <v>38</v>
      </c>
      <c r="H673" s="160">
        <v>541</v>
      </c>
      <c r="I673" s="197">
        <v>1</v>
      </c>
      <c r="J673" s="197">
        <v>2</v>
      </c>
      <c r="K673" s="197">
        <v>9</v>
      </c>
      <c r="L673" s="197">
        <v>17</v>
      </c>
      <c r="M673" s="197">
        <v>9</v>
      </c>
    </row>
    <row r="674" spans="1:13" x14ac:dyDescent="0.25">
      <c r="A674" s="152">
        <v>42705</v>
      </c>
      <c r="B674" s="13">
        <v>2016</v>
      </c>
      <c r="C674" s="14" t="s">
        <v>296</v>
      </c>
      <c r="D674" s="11" t="s">
        <v>296</v>
      </c>
      <c r="E674" s="11" t="s">
        <v>18</v>
      </c>
      <c r="F674" s="19">
        <v>2421447.8700000048</v>
      </c>
      <c r="G674" s="160">
        <v>21</v>
      </c>
      <c r="H674" s="160">
        <v>259</v>
      </c>
      <c r="I674" s="197">
        <v>1</v>
      </c>
      <c r="J674" s="197">
        <v>0</v>
      </c>
      <c r="K674" s="197">
        <v>3</v>
      </c>
      <c r="L674" s="197">
        <v>10</v>
      </c>
      <c r="M674" s="197">
        <v>7</v>
      </c>
    </row>
    <row r="675" spans="1:13" x14ac:dyDescent="0.25">
      <c r="A675" s="152">
        <v>42705</v>
      </c>
      <c r="B675" s="13">
        <v>2016</v>
      </c>
      <c r="C675" s="14" t="s">
        <v>297</v>
      </c>
      <c r="D675" s="11" t="s">
        <v>297</v>
      </c>
      <c r="E675" s="11" t="s">
        <v>22</v>
      </c>
      <c r="F675" s="19">
        <v>2432673.8199999966</v>
      </c>
      <c r="G675" s="160">
        <v>17</v>
      </c>
      <c r="H675" s="160">
        <v>188</v>
      </c>
      <c r="I675" s="197">
        <v>0</v>
      </c>
      <c r="J675" s="197">
        <v>2</v>
      </c>
      <c r="K675" s="197">
        <v>6</v>
      </c>
      <c r="L675" s="197">
        <v>9</v>
      </c>
      <c r="M675" s="197">
        <v>0</v>
      </c>
    </row>
    <row r="676" spans="1:13" x14ac:dyDescent="0.25">
      <c r="A676" s="152">
        <v>42705</v>
      </c>
      <c r="B676" s="13">
        <v>2016</v>
      </c>
      <c r="C676" s="14" t="s">
        <v>298</v>
      </c>
      <c r="D676" s="11" t="s">
        <v>298</v>
      </c>
      <c r="E676" s="11" t="s">
        <v>20</v>
      </c>
      <c r="F676" s="19">
        <v>2464392.0099999979</v>
      </c>
      <c r="G676" s="160">
        <v>12</v>
      </c>
      <c r="H676" s="160">
        <v>166</v>
      </c>
      <c r="I676" s="197">
        <v>0</v>
      </c>
      <c r="J676" s="197">
        <v>1</v>
      </c>
      <c r="K676" s="197">
        <v>0</v>
      </c>
      <c r="L676" s="197">
        <v>3</v>
      </c>
      <c r="M676" s="197">
        <v>8</v>
      </c>
    </row>
    <row r="677" spans="1:13" x14ac:dyDescent="0.25">
      <c r="A677" s="152">
        <v>42705</v>
      </c>
      <c r="B677" s="13">
        <v>2016</v>
      </c>
      <c r="C677" s="14" t="s">
        <v>299</v>
      </c>
      <c r="D677" s="11" t="s">
        <v>299</v>
      </c>
      <c r="E677" s="11" t="s">
        <v>18</v>
      </c>
      <c r="F677" s="19">
        <v>2235427.3099999912</v>
      </c>
      <c r="G677" s="160">
        <v>20</v>
      </c>
      <c r="H677" s="160">
        <v>257</v>
      </c>
      <c r="I677" s="197">
        <v>1</v>
      </c>
      <c r="J677" s="197">
        <v>2</v>
      </c>
      <c r="K677" s="197">
        <v>3</v>
      </c>
      <c r="L677" s="197">
        <v>4</v>
      </c>
      <c r="M677" s="197">
        <v>10</v>
      </c>
    </row>
    <row r="678" spans="1:13" x14ac:dyDescent="0.25">
      <c r="A678" s="152">
        <v>42705</v>
      </c>
      <c r="B678" s="13">
        <v>2016</v>
      </c>
      <c r="C678" s="14" t="s">
        <v>300</v>
      </c>
      <c r="D678" s="11" t="s">
        <v>300</v>
      </c>
      <c r="E678" s="11" t="s">
        <v>22</v>
      </c>
      <c r="F678" s="19">
        <v>2020451.5</v>
      </c>
      <c r="G678" s="160">
        <v>14</v>
      </c>
      <c r="H678" s="160">
        <v>166</v>
      </c>
      <c r="I678" s="197">
        <v>2</v>
      </c>
      <c r="J678" s="197">
        <v>1</v>
      </c>
      <c r="K678" s="197">
        <v>5</v>
      </c>
      <c r="L678" s="197">
        <v>6</v>
      </c>
      <c r="M678" s="197">
        <v>0</v>
      </c>
    </row>
    <row r="679" spans="1:13" x14ac:dyDescent="0.25">
      <c r="A679" s="152">
        <v>42705</v>
      </c>
      <c r="B679" s="13">
        <v>2016</v>
      </c>
      <c r="C679" s="14" t="s">
        <v>301</v>
      </c>
      <c r="D679" s="11" t="s">
        <v>301</v>
      </c>
      <c r="E679" s="11" t="s">
        <v>22</v>
      </c>
      <c r="F679" s="19">
        <v>220279.75999999978</v>
      </c>
      <c r="G679" s="160">
        <v>4</v>
      </c>
      <c r="H679" s="160">
        <v>25</v>
      </c>
      <c r="I679" s="197">
        <v>0</v>
      </c>
      <c r="J679" s="197">
        <v>0</v>
      </c>
      <c r="K679" s="197">
        <v>0</v>
      </c>
      <c r="L679" s="197">
        <v>0</v>
      </c>
      <c r="M679" s="197">
        <v>4</v>
      </c>
    </row>
    <row r="680" spans="1:13" x14ac:dyDescent="0.25">
      <c r="A680" s="152">
        <v>42705</v>
      </c>
      <c r="B680" s="13">
        <v>2016</v>
      </c>
      <c r="C680" s="14" t="s">
        <v>302</v>
      </c>
      <c r="D680" s="11" t="s">
        <v>302</v>
      </c>
      <c r="E680" s="11" t="s">
        <v>18</v>
      </c>
      <c r="F680" s="19">
        <v>2126217.3400000036</v>
      </c>
      <c r="G680" s="160">
        <v>14</v>
      </c>
      <c r="H680" s="160">
        <v>221</v>
      </c>
      <c r="I680" s="197">
        <v>0</v>
      </c>
      <c r="J680" s="197">
        <v>1</v>
      </c>
      <c r="K680" s="197">
        <v>2</v>
      </c>
      <c r="L680" s="197">
        <v>11</v>
      </c>
      <c r="M680" s="197">
        <v>0</v>
      </c>
    </row>
    <row r="681" spans="1:13" x14ac:dyDescent="0.25">
      <c r="A681" s="152">
        <v>42705</v>
      </c>
      <c r="B681" s="13">
        <v>2016</v>
      </c>
      <c r="C681" s="14" t="s">
        <v>303</v>
      </c>
      <c r="D681" s="11" t="s">
        <v>303</v>
      </c>
      <c r="E681" s="11" t="s">
        <v>75</v>
      </c>
      <c r="F681" s="19">
        <v>673839.30999999866</v>
      </c>
      <c r="G681" s="160">
        <v>4</v>
      </c>
      <c r="H681" s="160">
        <v>58</v>
      </c>
      <c r="I681" s="197">
        <v>0</v>
      </c>
      <c r="J681" s="197">
        <v>1</v>
      </c>
      <c r="K681" s="197">
        <v>0</v>
      </c>
      <c r="L681" s="197">
        <v>1</v>
      </c>
      <c r="M681" s="197">
        <v>2</v>
      </c>
    </row>
    <row r="682" spans="1:13" x14ac:dyDescent="0.25">
      <c r="A682" s="152">
        <v>42705</v>
      </c>
      <c r="B682" s="13">
        <v>2016</v>
      </c>
      <c r="C682" s="14" t="s">
        <v>304</v>
      </c>
      <c r="D682" s="11" t="s">
        <v>304</v>
      </c>
      <c r="E682" s="11" t="s">
        <v>22</v>
      </c>
      <c r="F682" s="19">
        <v>910230.74000000022</v>
      </c>
      <c r="G682" s="160">
        <v>12</v>
      </c>
      <c r="H682" s="160">
        <v>115</v>
      </c>
      <c r="I682" s="197">
        <v>1</v>
      </c>
      <c r="J682" s="197">
        <v>2</v>
      </c>
      <c r="K682" s="197">
        <v>1</v>
      </c>
      <c r="L682" s="197">
        <v>8</v>
      </c>
      <c r="M682" s="197">
        <v>0</v>
      </c>
    </row>
    <row r="683" spans="1:13" x14ac:dyDescent="0.25">
      <c r="A683" s="152">
        <v>42705</v>
      </c>
      <c r="B683" s="13">
        <v>2016</v>
      </c>
      <c r="C683" s="14" t="s">
        <v>305</v>
      </c>
      <c r="D683" s="11" t="s">
        <v>305</v>
      </c>
      <c r="E683" s="11" t="s">
        <v>18</v>
      </c>
      <c r="F683" s="19">
        <v>561249.46999999881</v>
      </c>
      <c r="G683" s="160">
        <v>5</v>
      </c>
      <c r="H683" s="160">
        <v>63</v>
      </c>
      <c r="I683" s="197">
        <v>0</v>
      </c>
      <c r="J683" s="197">
        <v>0</v>
      </c>
      <c r="K683" s="197">
        <v>0</v>
      </c>
      <c r="L683" s="197">
        <v>1</v>
      </c>
      <c r="M683" s="197">
        <v>4</v>
      </c>
    </row>
    <row r="684" spans="1:13" x14ac:dyDescent="0.25">
      <c r="A684" s="152">
        <v>42705</v>
      </c>
      <c r="B684" s="13">
        <v>2016</v>
      </c>
      <c r="C684" s="14" t="s">
        <v>306</v>
      </c>
      <c r="D684" s="11" t="s">
        <v>306</v>
      </c>
      <c r="E684" s="11" t="s">
        <v>50</v>
      </c>
      <c r="F684" s="19">
        <v>2633906.0700000003</v>
      </c>
      <c r="G684" s="160">
        <v>15</v>
      </c>
      <c r="H684" s="160">
        <v>225</v>
      </c>
      <c r="I684" s="197">
        <v>0</v>
      </c>
      <c r="J684" s="197">
        <v>0</v>
      </c>
      <c r="K684" s="197">
        <v>1</v>
      </c>
      <c r="L684" s="197">
        <v>0</v>
      </c>
      <c r="M684" s="197">
        <v>14</v>
      </c>
    </row>
    <row r="685" spans="1:13" x14ac:dyDescent="0.25">
      <c r="A685" s="152">
        <v>42705</v>
      </c>
      <c r="B685" s="13">
        <v>2016</v>
      </c>
      <c r="C685" s="14" t="s">
        <v>307</v>
      </c>
      <c r="D685" s="11" t="s">
        <v>307</v>
      </c>
      <c r="E685" s="11" t="s">
        <v>20</v>
      </c>
      <c r="F685" s="19">
        <v>9983561.6899999827</v>
      </c>
      <c r="G685" s="160">
        <v>46</v>
      </c>
      <c r="H685" s="160">
        <v>701</v>
      </c>
      <c r="I685" s="197">
        <v>3</v>
      </c>
      <c r="J685" s="197">
        <v>4</v>
      </c>
      <c r="K685" s="197">
        <v>14</v>
      </c>
      <c r="L685" s="197">
        <v>25</v>
      </c>
      <c r="M685" s="197">
        <v>0</v>
      </c>
    </row>
    <row r="686" spans="1:13" x14ac:dyDescent="0.25">
      <c r="A686" s="152">
        <v>42705</v>
      </c>
      <c r="B686" s="13">
        <v>2016</v>
      </c>
      <c r="C686" s="14" t="s">
        <v>308</v>
      </c>
      <c r="D686" s="11" t="s">
        <v>308</v>
      </c>
      <c r="E686" s="11" t="s">
        <v>35</v>
      </c>
      <c r="F686" s="19">
        <v>1512735.2400000039</v>
      </c>
      <c r="G686" s="160">
        <v>13</v>
      </c>
      <c r="H686" s="160">
        <v>163</v>
      </c>
      <c r="I686" s="197">
        <v>0</v>
      </c>
      <c r="J686" s="197">
        <v>1</v>
      </c>
      <c r="K686" s="197">
        <v>6</v>
      </c>
      <c r="L686" s="197">
        <v>2</v>
      </c>
      <c r="M686" s="197">
        <v>4</v>
      </c>
    </row>
    <row r="687" spans="1:13" x14ac:dyDescent="0.25">
      <c r="A687" s="152">
        <v>42705</v>
      </c>
      <c r="B687" s="13">
        <v>2016</v>
      </c>
      <c r="C687" s="14" t="s">
        <v>309</v>
      </c>
      <c r="D687" s="11" t="s">
        <v>309</v>
      </c>
      <c r="E687" s="11" t="s">
        <v>15</v>
      </c>
      <c r="F687" s="19">
        <v>413088.61000000034</v>
      </c>
      <c r="G687" s="160">
        <v>6</v>
      </c>
      <c r="H687" s="160">
        <v>56</v>
      </c>
      <c r="I687" s="197">
        <v>0</v>
      </c>
      <c r="J687" s="197">
        <v>1</v>
      </c>
      <c r="K687" s="197">
        <v>0</v>
      </c>
      <c r="L687" s="197">
        <v>5</v>
      </c>
      <c r="M687" s="197">
        <v>0</v>
      </c>
    </row>
    <row r="688" spans="1:13" x14ac:dyDescent="0.25">
      <c r="A688" s="152">
        <v>42705</v>
      </c>
      <c r="B688" s="13">
        <v>2016</v>
      </c>
      <c r="C688" s="14" t="s">
        <v>310</v>
      </c>
      <c r="D688" s="11" t="s">
        <v>310</v>
      </c>
      <c r="E688" s="11" t="s">
        <v>35</v>
      </c>
      <c r="F688" s="19">
        <v>2432570.3899999969</v>
      </c>
      <c r="G688" s="160">
        <v>12</v>
      </c>
      <c r="H688" s="160">
        <v>179</v>
      </c>
      <c r="I688" s="197">
        <v>0</v>
      </c>
      <c r="J688" s="197">
        <v>1</v>
      </c>
      <c r="K688" s="197">
        <v>0</v>
      </c>
      <c r="L688" s="197">
        <v>0</v>
      </c>
      <c r="M688" s="197">
        <v>11</v>
      </c>
    </row>
    <row r="689" spans="1:13" x14ac:dyDescent="0.25">
      <c r="A689" s="152">
        <v>42705</v>
      </c>
      <c r="B689" s="13">
        <v>2016</v>
      </c>
      <c r="C689" s="14" t="s">
        <v>311</v>
      </c>
      <c r="D689" s="11" t="s">
        <v>311</v>
      </c>
      <c r="E689" s="11" t="s">
        <v>48</v>
      </c>
      <c r="F689" s="19">
        <v>4074472.93</v>
      </c>
      <c r="G689" s="160">
        <v>21</v>
      </c>
      <c r="H689" s="160">
        <v>290</v>
      </c>
      <c r="I689" s="197">
        <v>0</v>
      </c>
      <c r="J689" s="197">
        <v>1</v>
      </c>
      <c r="K689" s="197">
        <v>2</v>
      </c>
      <c r="L689" s="197">
        <v>6</v>
      </c>
      <c r="M689" s="197">
        <v>12</v>
      </c>
    </row>
    <row r="690" spans="1:13" x14ac:dyDescent="0.25">
      <c r="A690" s="152">
        <v>42795</v>
      </c>
      <c r="B690" s="13">
        <v>2017</v>
      </c>
      <c r="C690" s="14" t="s">
        <v>245</v>
      </c>
      <c r="D690" s="11" t="s">
        <v>245</v>
      </c>
      <c r="E690" s="11" t="s">
        <v>22</v>
      </c>
      <c r="F690" s="19">
        <v>1411309.9800000023</v>
      </c>
      <c r="G690" s="160">
        <v>12</v>
      </c>
      <c r="H690" s="160">
        <v>137</v>
      </c>
      <c r="I690" s="197">
        <v>3</v>
      </c>
      <c r="J690" s="197">
        <v>2</v>
      </c>
      <c r="K690" s="197">
        <v>3</v>
      </c>
      <c r="L690" s="197">
        <v>4</v>
      </c>
      <c r="M690" s="197">
        <v>0</v>
      </c>
    </row>
    <row r="691" spans="1:13" x14ac:dyDescent="0.25">
      <c r="A691" s="152">
        <v>42795</v>
      </c>
      <c r="B691" s="13">
        <v>2017</v>
      </c>
      <c r="C691" s="14" t="s">
        <v>129</v>
      </c>
      <c r="D691" s="11" t="s">
        <v>246</v>
      </c>
      <c r="E691" s="11" t="s">
        <v>31</v>
      </c>
      <c r="F691" s="19">
        <v>3567978.7800000012</v>
      </c>
      <c r="G691" s="160">
        <v>12</v>
      </c>
      <c r="H691" s="160">
        <v>150</v>
      </c>
      <c r="I691" s="197">
        <v>3</v>
      </c>
      <c r="J691" s="197">
        <v>8</v>
      </c>
      <c r="K691" s="197">
        <v>1</v>
      </c>
      <c r="L691" s="197">
        <v>0</v>
      </c>
      <c r="M691" s="197">
        <v>0</v>
      </c>
    </row>
    <row r="692" spans="1:13" x14ac:dyDescent="0.25">
      <c r="A692" s="152">
        <v>42795</v>
      </c>
      <c r="B692" s="13">
        <v>2017</v>
      </c>
      <c r="C692" s="14" t="s">
        <v>130</v>
      </c>
      <c r="D692" s="11" t="s">
        <v>246</v>
      </c>
      <c r="E692" s="11" t="s">
        <v>31</v>
      </c>
      <c r="F692" s="19">
        <v>1009194.6500000004</v>
      </c>
      <c r="G692" s="160">
        <v>7</v>
      </c>
      <c r="H692" s="160">
        <v>117</v>
      </c>
      <c r="I692" s="197">
        <v>2</v>
      </c>
      <c r="J692" s="197">
        <v>5</v>
      </c>
      <c r="K692" s="197">
        <v>0</v>
      </c>
      <c r="L692" s="197">
        <v>0</v>
      </c>
      <c r="M692" s="197">
        <v>0</v>
      </c>
    </row>
    <row r="693" spans="1:13" x14ac:dyDescent="0.25">
      <c r="A693" s="152">
        <v>42795</v>
      </c>
      <c r="B693" s="13">
        <v>2017</v>
      </c>
      <c r="C693" s="14" t="s">
        <v>131</v>
      </c>
      <c r="D693" s="11" t="s">
        <v>246</v>
      </c>
      <c r="E693" s="11" t="s">
        <v>31</v>
      </c>
      <c r="F693" s="19">
        <v>2423333.6600000076</v>
      </c>
      <c r="G693" s="160">
        <v>15</v>
      </c>
      <c r="H693" s="160">
        <v>214</v>
      </c>
      <c r="I693" s="197">
        <v>1</v>
      </c>
      <c r="J693" s="197">
        <v>3</v>
      </c>
      <c r="K693" s="197">
        <v>4</v>
      </c>
      <c r="L693" s="197">
        <v>3</v>
      </c>
      <c r="M693" s="197">
        <v>4</v>
      </c>
    </row>
    <row r="694" spans="1:13" x14ac:dyDescent="0.25">
      <c r="A694" s="152">
        <v>42795</v>
      </c>
      <c r="B694" s="13">
        <v>2017</v>
      </c>
      <c r="C694" s="14" t="s">
        <v>132</v>
      </c>
      <c r="D694" s="11" t="s">
        <v>246</v>
      </c>
      <c r="E694" s="11" t="s">
        <v>31</v>
      </c>
      <c r="F694" s="19">
        <v>5093100.1700000018</v>
      </c>
      <c r="G694" s="160">
        <v>16</v>
      </c>
      <c r="H694" s="160">
        <v>251</v>
      </c>
      <c r="I694" s="197">
        <v>2</v>
      </c>
      <c r="J694" s="197">
        <v>0</v>
      </c>
      <c r="K694" s="197">
        <v>5</v>
      </c>
      <c r="L694" s="197">
        <v>2</v>
      </c>
      <c r="M694" s="197">
        <v>7</v>
      </c>
    </row>
    <row r="695" spans="1:13" x14ac:dyDescent="0.25">
      <c r="A695" s="152">
        <v>42795</v>
      </c>
      <c r="B695" s="13">
        <v>2017</v>
      </c>
      <c r="C695" s="14" t="s">
        <v>247</v>
      </c>
      <c r="D695" s="11" t="s">
        <v>246</v>
      </c>
      <c r="E695" s="11" t="s">
        <v>31</v>
      </c>
      <c r="F695" s="19">
        <v>2707265.9599999934</v>
      </c>
      <c r="G695" s="160">
        <v>17</v>
      </c>
      <c r="H695" s="160">
        <v>235</v>
      </c>
      <c r="I695" s="197">
        <v>0</v>
      </c>
      <c r="J695" s="197">
        <v>11</v>
      </c>
      <c r="K695" s="197">
        <v>6</v>
      </c>
      <c r="L695" s="197">
        <v>0</v>
      </c>
      <c r="M695" s="197">
        <v>0</v>
      </c>
    </row>
    <row r="696" spans="1:13" x14ac:dyDescent="0.25">
      <c r="A696" s="152">
        <v>42795</v>
      </c>
      <c r="B696" s="13">
        <v>2017</v>
      </c>
      <c r="C696" s="14" t="s">
        <v>134</v>
      </c>
      <c r="D696" s="11" t="s">
        <v>246</v>
      </c>
      <c r="E696" s="11" t="s">
        <v>31</v>
      </c>
      <c r="F696" s="19">
        <v>6327280.2700000033</v>
      </c>
      <c r="G696" s="160">
        <v>22</v>
      </c>
      <c r="H696" s="160">
        <v>332</v>
      </c>
      <c r="I696" s="197">
        <v>6</v>
      </c>
      <c r="J696" s="197">
        <v>7</v>
      </c>
      <c r="K696" s="197">
        <v>5</v>
      </c>
      <c r="L696" s="197">
        <v>3</v>
      </c>
      <c r="M696" s="197">
        <v>1</v>
      </c>
    </row>
    <row r="697" spans="1:13" x14ac:dyDescent="0.25">
      <c r="A697" s="152">
        <v>42795</v>
      </c>
      <c r="B697" s="13">
        <v>2017</v>
      </c>
      <c r="C697" s="14" t="s">
        <v>135</v>
      </c>
      <c r="D697" s="11" t="s">
        <v>246</v>
      </c>
      <c r="E697" s="11" t="s">
        <v>31</v>
      </c>
      <c r="F697" s="19">
        <v>4496518.7499999851</v>
      </c>
      <c r="G697" s="160">
        <v>17</v>
      </c>
      <c r="H697" s="160">
        <v>247</v>
      </c>
      <c r="I697" s="197">
        <v>3</v>
      </c>
      <c r="J697" s="197">
        <v>3</v>
      </c>
      <c r="K697" s="197">
        <v>10</v>
      </c>
      <c r="L697" s="197">
        <v>1</v>
      </c>
      <c r="M697" s="197">
        <v>0</v>
      </c>
    </row>
    <row r="698" spans="1:13" x14ac:dyDescent="0.25">
      <c r="A698" s="152">
        <v>42795</v>
      </c>
      <c r="B698" s="13">
        <v>2017</v>
      </c>
      <c r="C698" s="14" t="s">
        <v>136</v>
      </c>
      <c r="D698" s="11" t="s">
        <v>246</v>
      </c>
      <c r="E698" s="11" t="s">
        <v>31</v>
      </c>
      <c r="F698" s="19">
        <v>5042628.5000000149</v>
      </c>
      <c r="G698" s="160">
        <v>16</v>
      </c>
      <c r="H698" s="160">
        <v>234</v>
      </c>
      <c r="I698" s="197">
        <v>0</v>
      </c>
      <c r="J698" s="197">
        <v>0</v>
      </c>
      <c r="K698" s="197">
        <v>0</v>
      </c>
      <c r="L698" s="197">
        <v>3</v>
      </c>
      <c r="M698" s="197">
        <v>13</v>
      </c>
    </row>
    <row r="699" spans="1:13" x14ac:dyDescent="0.25">
      <c r="A699" s="152">
        <v>42795</v>
      </c>
      <c r="B699" s="13">
        <v>2017</v>
      </c>
      <c r="C699" s="14" t="s">
        <v>137</v>
      </c>
      <c r="D699" s="11" t="s">
        <v>246</v>
      </c>
      <c r="E699" s="11" t="s">
        <v>31</v>
      </c>
      <c r="F699" s="19">
        <v>4366808.0299999937</v>
      </c>
      <c r="G699" s="160">
        <v>14</v>
      </c>
      <c r="H699" s="160">
        <v>207</v>
      </c>
      <c r="I699" s="197">
        <v>0</v>
      </c>
      <c r="J699" s="197">
        <v>0</v>
      </c>
      <c r="K699" s="197">
        <v>1</v>
      </c>
      <c r="L699" s="197">
        <v>6</v>
      </c>
      <c r="M699" s="197">
        <v>7</v>
      </c>
    </row>
    <row r="700" spans="1:13" x14ac:dyDescent="0.25">
      <c r="A700" s="152">
        <v>42795</v>
      </c>
      <c r="B700" s="13">
        <v>2017</v>
      </c>
      <c r="C700" s="14" t="s">
        <v>38</v>
      </c>
      <c r="D700" s="11" t="s">
        <v>246</v>
      </c>
      <c r="E700" s="11" t="s">
        <v>31</v>
      </c>
      <c r="F700" s="19">
        <v>4565932.2300000265</v>
      </c>
      <c r="G700" s="160">
        <v>19</v>
      </c>
      <c r="H700" s="160">
        <v>275</v>
      </c>
      <c r="I700" s="197">
        <v>0</v>
      </c>
      <c r="J700" s="197">
        <v>1</v>
      </c>
      <c r="K700" s="197">
        <v>2</v>
      </c>
      <c r="L700" s="197">
        <v>11</v>
      </c>
      <c r="M700" s="197">
        <v>5</v>
      </c>
    </row>
    <row r="701" spans="1:13" x14ac:dyDescent="0.25">
      <c r="A701" s="152">
        <v>42795</v>
      </c>
      <c r="B701" s="13">
        <v>2017</v>
      </c>
      <c r="C701" s="14" t="s">
        <v>138</v>
      </c>
      <c r="D701" s="11" t="s">
        <v>246</v>
      </c>
      <c r="E701" s="11" t="s">
        <v>31</v>
      </c>
      <c r="F701" s="19">
        <v>1136487.700000003</v>
      </c>
      <c r="G701" s="160">
        <v>6</v>
      </c>
      <c r="H701" s="160">
        <v>69</v>
      </c>
      <c r="I701" s="197">
        <v>3</v>
      </c>
      <c r="J701" s="197">
        <v>2</v>
      </c>
      <c r="K701" s="197">
        <v>1</v>
      </c>
      <c r="L701" s="197">
        <v>0</v>
      </c>
      <c r="M701" s="197">
        <v>0</v>
      </c>
    </row>
    <row r="702" spans="1:13" x14ac:dyDescent="0.25">
      <c r="A702" s="152">
        <v>42795</v>
      </c>
      <c r="B702" s="13">
        <v>2017</v>
      </c>
      <c r="C702" s="14" t="s">
        <v>139</v>
      </c>
      <c r="D702" s="11" t="s">
        <v>246</v>
      </c>
      <c r="E702" s="11" t="s">
        <v>31</v>
      </c>
      <c r="F702" s="19">
        <v>6030930.9399999976</v>
      </c>
      <c r="G702" s="160">
        <v>19</v>
      </c>
      <c r="H702" s="160">
        <v>281</v>
      </c>
      <c r="I702" s="197">
        <v>0</v>
      </c>
      <c r="J702" s="197">
        <v>0</v>
      </c>
      <c r="K702" s="197">
        <v>1</v>
      </c>
      <c r="L702" s="197">
        <v>6</v>
      </c>
      <c r="M702" s="197">
        <v>12</v>
      </c>
    </row>
    <row r="703" spans="1:13" x14ac:dyDescent="0.25">
      <c r="A703" s="152">
        <v>42795</v>
      </c>
      <c r="B703" s="13">
        <v>2017</v>
      </c>
      <c r="C703" s="14" t="s">
        <v>153</v>
      </c>
      <c r="D703" s="11" t="s">
        <v>246</v>
      </c>
      <c r="E703" s="11" t="s">
        <v>31</v>
      </c>
      <c r="F703" s="19">
        <v>1283346.9500000011</v>
      </c>
      <c r="G703" s="160">
        <v>3</v>
      </c>
      <c r="H703" s="160">
        <v>33</v>
      </c>
      <c r="I703" s="197">
        <v>0</v>
      </c>
      <c r="J703" s="197">
        <v>1</v>
      </c>
      <c r="K703" s="197">
        <v>0</v>
      </c>
      <c r="L703" s="197">
        <v>2</v>
      </c>
      <c r="M703" s="197">
        <v>0</v>
      </c>
    </row>
    <row r="704" spans="1:13" x14ac:dyDescent="0.25">
      <c r="A704" s="152">
        <v>42795</v>
      </c>
      <c r="B704" s="13">
        <v>2017</v>
      </c>
      <c r="C704" s="14" t="s">
        <v>96</v>
      </c>
      <c r="D704" s="11" t="s">
        <v>246</v>
      </c>
      <c r="E704" s="11" t="s">
        <v>31</v>
      </c>
      <c r="F704" s="19">
        <v>1897028.6800000034</v>
      </c>
      <c r="G704" s="160">
        <v>11</v>
      </c>
      <c r="H704" s="160">
        <v>142</v>
      </c>
      <c r="I704" s="197">
        <v>2</v>
      </c>
      <c r="J704" s="197">
        <v>8</v>
      </c>
      <c r="K704" s="197">
        <v>1</v>
      </c>
      <c r="L704" s="197">
        <v>0</v>
      </c>
      <c r="M704" s="197">
        <v>0</v>
      </c>
    </row>
    <row r="705" spans="1:13" x14ac:dyDescent="0.25">
      <c r="A705" s="152">
        <v>42795</v>
      </c>
      <c r="B705" s="13">
        <v>2017</v>
      </c>
      <c r="C705" s="14" t="s">
        <v>56</v>
      </c>
      <c r="D705" s="11" t="s">
        <v>246</v>
      </c>
      <c r="E705" s="11" t="s">
        <v>31</v>
      </c>
      <c r="F705" s="19">
        <v>220931.16999999993</v>
      </c>
      <c r="G705" s="160">
        <v>2</v>
      </c>
      <c r="H705" s="160">
        <v>18</v>
      </c>
      <c r="I705" s="197">
        <v>0</v>
      </c>
      <c r="J705" s="197">
        <v>0</v>
      </c>
      <c r="K705" s="197">
        <v>1</v>
      </c>
      <c r="L705" s="197">
        <v>1</v>
      </c>
      <c r="M705" s="197">
        <v>0</v>
      </c>
    </row>
    <row r="706" spans="1:13" x14ac:dyDescent="0.25">
      <c r="A706" s="152">
        <v>42795</v>
      </c>
      <c r="B706" s="13">
        <v>2017</v>
      </c>
      <c r="C706" s="14" t="s">
        <v>142</v>
      </c>
      <c r="D706" s="11" t="s">
        <v>246</v>
      </c>
      <c r="E706" s="11" t="s">
        <v>31</v>
      </c>
      <c r="F706" s="19">
        <v>4341217.2600000128</v>
      </c>
      <c r="G706" s="160">
        <v>20</v>
      </c>
      <c r="H706" s="160">
        <v>266</v>
      </c>
      <c r="I706" s="197">
        <v>1</v>
      </c>
      <c r="J706" s="197">
        <v>4</v>
      </c>
      <c r="K706" s="197">
        <v>6</v>
      </c>
      <c r="L706" s="197">
        <v>2</v>
      </c>
      <c r="M706" s="197">
        <v>7</v>
      </c>
    </row>
    <row r="707" spans="1:13" x14ac:dyDescent="0.25">
      <c r="A707" s="152">
        <v>42795</v>
      </c>
      <c r="B707" s="13">
        <v>2017</v>
      </c>
      <c r="C707" s="14" t="s">
        <v>143</v>
      </c>
      <c r="D707" s="11" t="s">
        <v>246</v>
      </c>
      <c r="E707" s="11" t="s">
        <v>31</v>
      </c>
      <c r="F707" s="19">
        <v>2218645.6799999997</v>
      </c>
      <c r="G707" s="160">
        <v>12</v>
      </c>
      <c r="H707" s="160">
        <v>152</v>
      </c>
      <c r="I707" s="197">
        <v>1</v>
      </c>
      <c r="J707" s="197">
        <v>1</v>
      </c>
      <c r="K707" s="197">
        <v>1</v>
      </c>
      <c r="L707" s="197">
        <v>4</v>
      </c>
      <c r="M707" s="197">
        <v>5</v>
      </c>
    </row>
    <row r="708" spans="1:13" x14ac:dyDescent="0.25">
      <c r="A708" s="152">
        <v>42795</v>
      </c>
      <c r="B708" s="13">
        <v>2017</v>
      </c>
      <c r="C708" s="14" t="s">
        <v>248</v>
      </c>
      <c r="D708" s="11" t="s">
        <v>248</v>
      </c>
      <c r="E708" s="11" t="s">
        <v>15</v>
      </c>
      <c r="F708" s="19">
        <v>515273.02000000142</v>
      </c>
      <c r="G708" s="160">
        <v>8</v>
      </c>
      <c r="H708" s="160">
        <v>76</v>
      </c>
      <c r="I708" s="197">
        <v>0</v>
      </c>
      <c r="J708" s="197">
        <v>0</v>
      </c>
      <c r="K708" s="197">
        <v>2</v>
      </c>
      <c r="L708" s="197">
        <v>6</v>
      </c>
      <c r="M708" s="197">
        <v>0</v>
      </c>
    </row>
    <row r="709" spans="1:13" x14ac:dyDescent="0.25">
      <c r="A709" s="152">
        <v>42795</v>
      </c>
      <c r="B709" s="13">
        <v>2017</v>
      </c>
      <c r="C709" s="14" t="s">
        <v>249</v>
      </c>
      <c r="D709" s="11" t="s">
        <v>249</v>
      </c>
      <c r="E709" s="11" t="s">
        <v>20</v>
      </c>
      <c r="F709" s="19">
        <v>277335.83999999985</v>
      </c>
      <c r="G709" s="160">
        <v>3</v>
      </c>
      <c r="H709" s="160">
        <v>45</v>
      </c>
      <c r="I709" s="197">
        <v>0</v>
      </c>
      <c r="J709" s="197">
        <v>0</v>
      </c>
      <c r="K709" s="197">
        <v>0</v>
      </c>
      <c r="L709" s="197">
        <v>3</v>
      </c>
      <c r="M709" s="197">
        <v>0</v>
      </c>
    </row>
    <row r="710" spans="1:13" x14ac:dyDescent="0.25">
      <c r="A710" s="152">
        <v>42795</v>
      </c>
      <c r="B710" s="13">
        <v>2017</v>
      </c>
      <c r="C710" s="14" t="s">
        <v>250</v>
      </c>
      <c r="D710" s="11" t="s">
        <v>250</v>
      </c>
      <c r="E710" s="11" t="s">
        <v>75</v>
      </c>
      <c r="F710" s="19">
        <v>444133.0700000003</v>
      </c>
      <c r="G710" s="160">
        <v>5</v>
      </c>
      <c r="H710" s="160">
        <v>54</v>
      </c>
      <c r="I710" s="197">
        <v>0</v>
      </c>
      <c r="J710" s="197">
        <v>0</v>
      </c>
      <c r="K710" s="197">
        <v>0</v>
      </c>
      <c r="L710" s="197">
        <v>5</v>
      </c>
      <c r="M710" s="197">
        <v>0</v>
      </c>
    </row>
    <row r="711" spans="1:13" x14ac:dyDescent="0.25">
      <c r="A711" s="152">
        <v>42795</v>
      </c>
      <c r="B711" s="13">
        <v>2017</v>
      </c>
      <c r="C711" s="14" t="s">
        <v>251</v>
      </c>
      <c r="D711" s="11" t="s">
        <v>251</v>
      </c>
      <c r="E711" s="11" t="s">
        <v>29</v>
      </c>
      <c r="F711" s="19">
        <v>1039805.7999999989</v>
      </c>
      <c r="G711" s="160">
        <v>12</v>
      </c>
      <c r="H711" s="160">
        <v>129</v>
      </c>
      <c r="I711" s="197">
        <v>1</v>
      </c>
      <c r="J711" s="197">
        <v>1</v>
      </c>
      <c r="K711" s="197">
        <v>9</v>
      </c>
      <c r="L711" s="197">
        <v>1</v>
      </c>
      <c r="M711" s="197">
        <v>0</v>
      </c>
    </row>
    <row r="712" spans="1:13" x14ac:dyDescent="0.25">
      <c r="A712" s="152">
        <v>42795</v>
      </c>
      <c r="B712" s="13">
        <v>2017</v>
      </c>
      <c r="C712" s="14" t="s">
        <v>252</v>
      </c>
      <c r="D712" s="11" t="s">
        <v>252</v>
      </c>
      <c r="E712" s="11" t="s">
        <v>22</v>
      </c>
      <c r="F712" s="19">
        <v>32134.609999999986</v>
      </c>
      <c r="G712" s="160">
        <v>1</v>
      </c>
      <c r="H712" s="160">
        <v>2</v>
      </c>
      <c r="I712" s="197">
        <v>0</v>
      </c>
      <c r="J712" s="197">
        <v>0</v>
      </c>
      <c r="K712" s="197">
        <v>0</v>
      </c>
      <c r="L712" s="197">
        <v>1</v>
      </c>
      <c r="M712" s="197">
        <v>0</v>
      </c>
    </row>
    <row r="713" spans="1:13" x14ac:dyDescent="0.25">
      <c r="A713" s="152">
        <v>42795</v>
      </c>
      <c r="B713" s="13">
        <v>2017</v>
      </c>
      <c r="C713" s="14" t="s">
        <v>254</v>
      </c>
      <c r="D713" s="11" t="s">
        <v>254</v>
      </c>
      <c r="E713" s="11" t="s">
        <v>29</v>
      </c>
      <c r="F713" s="19">
        <v>519281.46</v>
      </c>
      <c r="G713" s="160">
        <v>11</v>
      </c>
      <c r="H713" s="160">
        <v>74</v>
      </c>
      <c r="I713" s="197">
        <v>1</v>
      </c>
      <c r="J713" s="197">
        <v>0</v>
      </c>
      <c r="K713" s="197">
        <v>6</v>
      </c>
      <c r="L713" s="197">
        <v>4</v>
      </c>
      <c r="M713" s="197">
        <v>0</v>
      </c>
    </row>
    <row r="714" spans="1:13" x14ac:dyDescent="0.25">
      <c r="A714" s="152">
        <v>42795</v>
      </c>
      <c r="B714" s="13">
        <v>2017</v>
      </c>
      <c r="C714" s="14" t="s">
        <v>255</v>
      </c>
      <c r="D714" s="11" t="s">
        <v>255</v>
      </c>
      <c r="E714" s="11" t="s">
        <v>29</v>
      </c>
      <c r="F714" s="19">
        <v>4034251.13</v>
      </c>
      <c r="G714" s="160">
        <v>33</v>
      </c>
      <c r="H714" s="160">
        <v>426</v>
      </c>
      <c r="I714" s="197">
        <v>1</v>
      </c>
      <c r="J714" s="197">
        <v>1</v>
      </c>
      <c r="K714" s="197">
        <v>11</v>
      </c>
      <c r="L714" s="197">
        <v>15</v>
      </c>
      <c r="M714" s="197">
        <v>5</v>
      </c>
    </row>
    <row r="715" spans="1:13" x14ac:dyDescent="0.25">
      <c r="A715" s="152">
        <v>42795</v>
      </c>
      <c r="B715" s="13">
        <v>2017</v>
      </c>
      <c r="C715" s="14" t="s">
        <v>256</v>
      </c>
      <c r="D715" s="11" t="s">
        <v>256</v>
      </c>
      <c r="E715" s="11" t="s">
        <v>48</v>
      </c>
      <c r="F715" s="19">
        <v>3388530.5399999917</v>
      </c>
      <c r="G715" s="160">
        <v>24</v>
      </c>
      <c r="H715" s="160">
        <v>315</v>
      </c>
      <c r="I715" s="197">
        <v>0</v>
      </c>
      <c r="J715" s="197">
        <v>0</v>
      </c>
      <c r="K715" s="197">
        <v>3</v>
      </c>
      <c r="L715" s="197">
        <v>6</v>
      </c>
      <c r="M715" s="197">
        <v>15</v>
      </c>
    </row>
    <row r="716" spans="1:13" x14ac:dyDescent="0.25">
      <c r="A716" s="152">
        <v>42795</v>
      </c>
      <c r="B716" s="13">
        <v>2017</v>
      </c>
      <c r="C716" s="14" t="s">
        <v>257</v>
      </c>
      <c r="D716" s="11" t="s">
        <v>257</v>
      </c>
      <c r="E716" s="11" t="s">
        <v>44</v>
      </c>
      <c r="F716" s="19">
        <v>2526035.8200000003</v>
      </c>
      <c r="G716" s="160">
        <v>13</v>
      </c>
      <c r="H716" s="160">
        <v>195</v>
      </c>
      <c r="I716" s="197">
        <v>0</v>
      </c>
      <c r="J716" s="197">
        <v>0</v>
      </c>
      <c r="K716" s="197">
        <v>0</v>
      </c>
      <c r="L716" s="197">
        <v>0</v>
      </c>
      <c r="M716" s="197">
        <v>13</v>
      </c>
    </row>
    <row r="717" spans="1:13" x14ac:dyDescent="0.25">
      <c r="A717" s="152">
        <v>42795</v>
      </c>
      <c r="B717" s="13">
        <v>2017</v>
      </c>
      <c r="C717" s="14" t="s">
        <v>258</v>
      </c>
      <c r="D717" s="11" t="s">
        <v>258</v>
      </c>
      <c r="E717" s="11" t="s">
        <v>65</v>
      </c>
      <c r="F717" s="19">
        <v>734249.36999999918</v>
      </c>
      <c r="G717" s="160">
        <v>7</v>
      </c>
      <c r="H717" s="160">
        <v>85</v>
      </c>
      <c r="I717" s="197">
        <v>1</v>
      </c>
      <c r="J717" s="197">
        <v>0</v>
      </c>
      <c r="K717" s="197">
        <v>2</v>
      </c>
      <c r="L717" s="197">
        <v>2</v>
      </c>
      <c r="M717" s="197">
        <v>2</v>
      </c>
    </row>
    <row r="718" spans="1:13" x14ac:dyDescent="0.25">
      <c r="A718" s="152">
        <v>42795</v>
      </c>
      <c r="B718" s="13">
        <v>2017</v>
      </c>
      <c r="C718" s="14" t="s">
        <v>259</v>
      </c>
      <c r="D718" s="11" t="s">
        <v>259</v>
      </c>
      <c r="E718" s="11" t="s">
        <v>15</v>
      </c>
      <c r="F718" s="19">
        <v>794187.91999999899</v>
      </c>
      <c r="G718" s="160">
        <v>9</v>
      </c>
      <c r="H718" s="160">
        <v>95</v>
      </c>
      <c r="I718" s="197">
        <v>1</v>
      </c>
      <c r="J718" s="197">
        <v>0</v>
      </c>
      <c r="K718" s="197">
        <v>2</v>
      </c>
      <c r="L718" s="197">
        <v>5</v>
      </c>
      <c r="M718" s="197">
        <v>1</v>
      </c>
    </row>
    <row r="719" spans="1:13" x14ac:dyDescent="0.25">
      <c r="A719" s="152">
        <v>42795</v>
      </c>
      <c r="B719" s="13">
        <v>2017</v>
      </c>
      <c r="C719" s="14" t="s">
        <v>260</v>
      </c>
      <c r="D719" s="11" t="s">
        <v>260</v>
      </c>
      <c r="E719" s="11" t="s">
        <v>18</v>
      </c>
      <c r="F719" s="19">
        <v>5644424.7200000212</v>
      </c>
      <c r="G719" s="160">
        <v>29</v>
      </c>
      <c r="H719" s="160">
        <v>446</v>
      </c>
      <c r="I719" s="197">
        <v>0</v>
      </c>
      <c r="J719" s="197">
        <v>2</v>
      </c>
      <c r="K719" s="197">
        <v>1</v>
      </c>
      <c r="L719" s="197">
        <v>11</v>
      </c>
      <c r="M719" s="197">
        <v>15</v>
      </c>
    </row>
    <row r="720" spans="1:13" x14ac:dyDescent="0.25">
      <c r="A720" s="152">
        <v>42795</v>
      </c>
      <c r="B720" s="13">
        <v>2017</v>
      </c>
      <c r="C720" s="14" t="s">
        <v>261</v>
      </c>
      <c r="D720" s="11" t="s">
        <v>261</v>
      </c>
      <c r="E720" s="11" t="s">
        <v>75</v>
      </c>
      <c r="F720" s="19">
        <v>4283110.9300000072</v>
      </c>
      <c r="G720" s="160">
        <v>18</v>
      </c>
      <c r="H720" s="160">
        <v>278</v>
      </c>
      <c r="I720" s="197">
        <v>1</v>
      </c>
      <c r="J720" s="197">
        <v>3</v>
      </c>
      <c r="K720" s="197">
        <v>0</v>
      </c>
      <c r="L720" s="197">
        <v>2</v>
      </c>
      <c r="M720" s="197">
        <v>12</v>
      </c>
    </row>
    <row r="721" spans="1:13" x14ac:dyDescent="0.25">
      <c r="A721" s="152">
        <v>42795</v>
      </c>
      <c r="B721" s="13">
        <v>2017</v>
      </c>
      <c r="C721" s="14" t="s">
        <v>262</v>
      </c>
      <c r="D721" s="11" t="s">
        <v>262</v>
      </c>
      <c r="E721" s="11" t="s">
        <v>18</v>
      </c>
      <c r="F721" s="19">
        <v>1163172.9399999958</v>
      </c>
      <c r="G721" s="160">
        <v>9</v>
      </c>
      <c r="H721" s="160">
        <v>119</v>
      </c>
      <c r="I721" s="197">
        <v>1</v>
      </c>
      <c r="J721" s="197">
        <v>0</v>
      </c>
      <c r="K721" s="197">
        <v>0</v>
      </c>
      <c r="L721" s="197">
        <v>1</v>
      </c>
      <c r="M721" s="197">
        <v>7</v>
      </c>
    </row>
    <row r="722" spans="1:13" x14ac:dyDescent="0.25">
      <c r="A722" s="152">
        <v>42795</v>
      </c>
      <c r="B722" s="13">
        <v>2017</v>
      </c>
      <c r="C722" s="14" t="s">
        <v>263</v>
      </c>
      <c r="D722" s="11" t="s">
        <v>263</v>
      </c>
      <c r="E722" s="11" t="s">
        <v>50</v>
      </c>
      <c r="F722" s="19">
        <v>1885377.9200000018</v>
      </c>
      <c r="G722" s="160">
        <v>11</v>
      </c>
      <c r="H722" s="160">
        <v>162</v>
      </c>
      <c r="I722" s="197">
        <v>0</v>
      </c>
      <c r="J722" s="197">
        <v>0</v>
      </c>
      <c r="K722" s="197">
        <v>0</v>
      </c>
      <c r="L722" s="197">
        <v>0</v>
      </c>
      <c r="M722" s="197">
        <v>11</v>
      </c>
    </row>
    <row r="723" spans="1:13" x14ac:dyDescent="0.25">
      <c r="A723" s="152">
        <v>42795</v>
      </c>
      <c r="B723" s="13">
        <v>2017</v>
      </c>
      <c r="C723" s="14" t="s">
        <v>384</v>
      </c>
      <c r="D723" s="11" t="s">
        <v>384</v>
      </c>
      <c r="E723" s="11" t="s">
        <v>22</v>
      </c>
      <c r="F723" s="19">
        <v>376524.90999999968</v>
      </c>
      <c r="G723" s="160">
        <v>10</v>
      </c>
      <c r="H723" s="160">
        <v>61</v>
      </c>
      <c r="I723" s="197">
        <v>2</v>
      </c>
      <c r="J723" s="197">
        <v>4</v>
      </c>
      <c r="K723" s="197">
        <v>2</v>
      </c>
      <c r="L723" s="197">
        <v>2</v>
      </c>
      <c r="M723" s="197">
        <v>0</v>
      </c>
    </row>
    <row r="724" spans="1:13" x14ac:dyDescent="0.25">
      <c r="A724" s="152">
        <v>42795</v>
      </c>
      <c r="B724" s="13">
        <v>2017</v>
      </c>
      <c r="C724" s="14" t="s">
        <v>264</v>
      </c>
      <c r="D724" s="11" t="s">
        <v>264</v>
      </c>
      <c r="E724" s="11" t="s">
        <v>65</v>
      </c>
      <c r="F724" s="19">
        <v>3636488.8500000015</v>
      </c>
      <c r="G724" s="160">
        <v>17</v>
      </c>
      <c r="H724" s="160">
        <v>247</v>
      </c>
      <c r="I724" s="197">
        <v>1</v>
      </c>
      <c r="J724" s="197">
        <v>3</v>
      </c>
      <c r="K724" s="197">
        <v>1</v>
      </c>
      <c r="L724" s="197">
        <v>5</v>
      </c>
      <c r="M724" s="197">
        <v>7</v>
      </c>
    </row>
    <row r="725" spans="1:13" x14ac:dyDescent="0.25">
      <c r="A725" s="152">
        <v>42795</v>
      </c>
      <c r="B725" s="13">
        <v>2017</v>
      </c>
      <c r="C725" s="14" t="s">
        <v>265</v>
      </c>
      <c r="D725" s="11" t="s">
        <v>265</v>
      </c>
      <c r="E725" s="11" t="s">
        <v>22</v>
      </c>
      <c r="F725" s="19">
        <v>165214.56999999983</v>
      </c>
      <c r="G725" s="160">
        <v>3</v>
      </c>
      <c r="H725" s="160">
        <v>24</v>
      </c>
      <c r="I725" s="197">
        <v>0</v>
      </c>
      <c r="J725" s="197">
        <v>0</v>
      </c>
      <c r="K725" s="197">
        <v>0</v>
      </c>
      <c r="L725" s="197">
        <v>3</v>
      </c>
      <c r="M725" s="197">
        <v>0</v>
      </c>
    </row>
    <row r="726" spans="1:13" x14ac:dyDescent="0.25">
      <c r="A726" s="152">
        <v>42795</v>
      </c>
      <c r="B726" s="13">
        <v>2017</v>
      </c>
      <c r="C726" s="14" t="s">
        <v>266</v>
      </c>
      <c r="D726" s="11" t="s">
        <v>266</v>
      </c>
      <c r="E726" s="11" t="s">
        <v>48</v>
      </c>
      <c r="F726" s="19">
        <v>737034.87999999803</v>
      </c>
      <c r="G726" s="160">
        <v>7</v>
      </c>
      <c r="H726" s="160">
        <v>60</v>
      </c>
      <c r="I726" s="197">
        <v>0</v>
      </c>
      <c r="J726" s="197">
        <v>0</v>
      </c>
      <c r="K726" s="197">
        <v>0</v>
      </c>
      <c r="L726" s="197">
        <v>3</v>
      </c>
      <c r="M726" s="197">
        <v>4</v>
      </c>
    </row>
    <row r="727" spans="1:13" x14ac:dyDescent="0.25">
      <c r="A727" s="152">
        <v>42795</v>
      </c>
      <c r="B727" s="13">
        <v>2017</v>
      </c>
      <c r="C727" s="14" t="s">
        <v>267</v>
      </c>
      <c r="D727" s="11" t="s">
        <v>267</v>
      </c>
      <c r="E727" s="11" t="s">
        <v>20</v>
      </c>
      <c r="F727" s="19">
        <v>2086154.5299999975</v>
      </c>
      <c r="G727" s="160">
        <v>12</v>
      </c>
      <c r="H727" s="160">
        <v>192</v>
      </c>
      <c r="I727" s="197">
        <v>0</v>
      </c>
      <c r="J727" s="197">
        <v>1</v>
      </c>
      <c r="K727" s="197">
        <v>5</v>
      </c>
      <c r="L727" s="197">
        <v>2</v>
      </c>
      <c r="M727" s="197">
        <v>4</v>
      </c>
    </row>
    <row r="728" spans="1:13" x14ac:dyDescent="0.25">
      <c r="A728" s="152">
        <v>42795</v>
      </c>
      <c r="B728" s="13">
        <v>2017</v>
      </c>
      <c r="C728" s="14" t="s">
        <v>268</v>
      </c>
      <c r="D728" s="11" t="s">
        <v>268</v>
      </c>
      <c r="E728" s="11" t="s">
        <v>35</v>
      </c>
      <c r="F728" s="19">
        <v>559354.87999999989</v>
      </c>
      <c r="G728" s="160">
        <v>4</v>
      </c>
      <c r="H728" s="160">
        <v>54</v>
      </c>
      <c r="I728" s="197">
        <v>0</v>
      </c>
      <c r="J728" s="197">
        <v>0</v>
      </c>
      <c r="K728" s="197">
        <v>0</v>
      </c>
      <c r="L728" s="197">
        <v>0</v>
      </c>
      <c r="M728" s="197">
        <v>4</v>
      </c>
    </row>
    <row r="729" spans="1:13" x14ac:dyDescent="0.25">
      <c r="A729" s="152">
        <v>42795</v>
      </c>
      <c r="B729" s="13">
        <v>2017</v>
      </c>
      <c r="C729" s="14" t="s">
        <v>269</v>
      </c>
      <c r="D729" s="11" t="s">
        <v>269</v>
      </c>
      <c r="E729" s="11" t="s">
        <v>20</v>
      </c>
      <c r="F729" s="19">
        <v>6400084.9700000286</v>
      </c>
      <c r="G729" s="160">
        <v>30</v>
      </c>
      <c r="H729" s="160">
        <v>444</v>
      </c>
      <c r="I729" s="197">
        <v>5</v>
      </c>
      <c r="J729" s="197">
        <v>0</v>
      </c>
      <c r="K729" s="197">
        <v>9</v>
      </c>
      <c r="L729" s="197">
        <v>10</v>
      </c>
      <c r="M729" s="197">
        <v>6</v>
      </c>
    </row>
    <row r="730" spans="1:13" x14ac:dyDescent="0.25">
      <c r="A730" s="152">
        <v>42795</v>
      </c>
      <c r="B730" s="13">
        <v>2017</v>
      </c>
      <c r="C730" s="14" t="s">
        <v>270</v>
      </c>
      <c r="D730" s="11" t="s">
        <v>270</v>
      </c>
      <c r="E730" s="11" t="s">
        <v>22</v>
      </c>
      <c r="F730" s="19">
        <v>244110.26999999979</v>
      </c>
      <c r="G730" s="160">
        <v>5</v>
      </c>
      <c r="H730" s="160">
        <v>41</v>
      </c>
      <c r="I730" s="197">
        <v>0</v>
      </c>
      <c r="J730" s="197">
        <v>4</v>
      </c>
      <c r="K730" s="197">
        <v>1</v>
      </c>
      <c r="L730" s="197">
        <v>0</v>
      </c>
      <c r="M730" s="197">
        <v>0</v>
      </c>
    </row>
    <row r="731" spans="1:13" x14ac:dyDescent="0.25">
      <c r="A731" s="152">
        <v>42795</v>
      </c>
      <c r="B731" s="13">
        <v>2017</v>
      </c>
      <c r="C731" s="14" t="s">
        <v>271</v>
      </c>
      <c r="D731" s="11" t="s">
        <v>271</v>
      </c>
      <c r="E731" s="11" t="s">
        <v>50</v>
      </c>
      <c r="F731" s="19">
        <v>709092.11000000034</v>
      </c>
      <c r="G731" s="160">
        <v>6</v>
      </c>
      <c r="H731" s="160">
        <v>79</v>
      </c>
      <c r="I731" s="197">
        <v>0</v>
      </c>
      <c r="J731" s="197">
        <v>0</v>
      </c>
      <c r="K731" s="197">
        <v>1</v>
      </c>
      <c r="L731" s="197">
        <v>5</v>
      </c>
      <c r="M731" s="197">
        <v>0</v>
      </c>
    </row>
    <row r="732" spans="1:13" x14ac:dyDescent="0.25">
      <c r="A732" s="152">
        <v>42795</v>
      </c>
      <c r="B732" s="13">
        <v>2017</v>
      </c>
      <c r="C732" s="14" t="s">
        <v>272</v>
      </c>
      <c r="D732" s="11" t="s">
        <v>272</v>
      </c>
      <c r="E732" s="11" t="s">
        <v>24</v>
      </c>
      <c r="F732" s="19">
        <v>2373404.75</v>
      </c>
      <c r="G732" s="160">
        <v>18</v>
      </c>
      <c r="H732" s="160">
        <v>232</v>
      </c>
      <c r="I732" s="197">
        <v>0</v>
      </c>
      <c r="J732" s="197">
        <v>4</v>
      </c>
      <c r="K732" s="197">
        <v>3</v>
      </c>
      <c r="L732" s="197">
        <v>10</v>
      </c>
      <c r="M732" s="197">
        <v>1</v>
      </c>
    </row>
    <row r="733" spans="1:13" x14ac:dyDescent="0.25">
      <c r="A733" s="152">
        <v>42795</v>
      </c>
      <c r="B733" s="13">
        <v>2017</v>
      </c>
      <c r="C733" s="14" t="s">
        <v>273</v>
      </c>
      <c r="D733" s="11" t="s">
        <v>273</v>
      </c>
      <c r="E733" s="11" t="s">
        <v>20</v>
      </c>
      <c r="F733" s="19">
        <v>985159.01000000164</v>
      </c>
      <c r="G733" s="160">
        <v>4</v>
      </c>
      <c r="H733" s="160">
        <v>66</v>
      </c>
      <c r="I733" s="197">
        <v>0</v>
      </c>
      <c r="J733" s="197">
        <v>0</v>
      </c>
      <c r="K733" s="197">
        <v>0</v>
      </c>
      <c r="L733" s="197">
        <v>0</v>
      </c>
      <c r="M733" s="197">
        <v>4</v>
      </c>
    </row>
    <row r="734" spans="1:13" x14ac:dyDescent="0.25">
      <c r="A734" s="152">
        <v>42795</v>
      </c>
      <c r="B734" s="13">
        <v>2017</v>
      </c>
      <c r="C734" s="14" t="s">
        <v>274</v>
      </c>
      <c r="D734" s="11" t="s">
        <v>274</v>
      </c>
      <c r="E734" s="11" t="s">
        <v>18</v>
      </c>
      <c r="F734" s="19">
        <v>1375935.0900000036</v>
      </c>
      <c r="G734" s="160">
        <v>13</v>
      </c>
      <c r="H734" s="160">
        <v>160</v>
      </c>
      <c r="I734" s="197">
        <v>0</v>
      </c>
      <c r="J734" s="197">
        <v>0</v>
      </c>
      <c r="K734" s="197">
        <v>3</v>
      </c>
      <c r="L734" s="197">
        <v>7</v>
      </c>
      <c r="M734" s="197">
        <v>3</v>
      </c>
    </row>
    <row r="735" spans="1:13" x14ac:dyDescent="0.25">
      <c r="A735" s="152">
        <v>42795</v>
      </c>
      <c r="B735" s="13">
        <v>2017</v>
      </c>
      <c r="C735" s="14" t="s">
        <v>275</v>
      </c>
      <c r="D735" s="11" t="s">
        <v>275</v>
      </c>
      <c r="E735" s="11" t="s">
        <v>75</v>
      </c>
      <c r="F735" s="19">
        <v>4341153.9799999967</v>
      </c>
      <c r="G735" s="160">
        <v>18</v>
      </c>
      <c r="H735" s="160">
        <v>288</v>
      </c>
      <c r="I735" s="197">
        <v>0</v>
      </c>
      <c r="J735" s="197">
        <v>7</v>
      </c>
      <c r="K735" s="197">
        <v>4</v>
      </c>
      <c r="L735" s="197">
        <v>5</v>
      </c>
      <c r="M735" s="197">
        <v>2</v>
      </c>
    </row>
    <row r="736" spans="1:13" x14ac:dyDescent="0.25">
      <c r="A736" s="152">
        <v>42795</v>
      </c>
      <c r="B736" s="13">
        <v>2017</v>
      </c>
      <c r="C736" s="14" t="s">
        <v>276</v>
      </c>
      <c r="D736" s="11" t="s">
        <v>276</v>
      </c>
      <c r="E736" s="11" t="s">
        <v>84</v>
      </c>
      <c r="F736" s="19">
        <v>2418277.109999992</v>
      </c>
      <c r="G736" s="160">
        <v>12</v>
      </c>
      <c r="H736" s="160">
        <v>183</v>
      </c>
      <c r="I736" s="197">
        <v>0</v>
      </c>
      <c r="J736" s="197">
        <v>1</v>
      </c>
      <c r="K736" s="197">
        <v>0</v>
      </c>
      <c r="L736" s="197">
        <v>10</v>
      </c>
      <c r="M736" s="197">
        <v>1</v>
      </c>
    </row>
    <row r="737" spans="1:13" x14ac:dyDescent="0.25">
      <c r="A737" s="152">
        <v>42795</v>
      </c>
      <c r="B737" s="13">
        <v>2017</v>
      </c>
      <c r="C737" s="14" t="s">
        <v>277</v>
      </c>
      <c r="D737" s="11" t="s">
        <v>277</v>
      </c>
      <c r="E737" s="11" t="s">
        <v>27</v>
      </c>
      <c r="F737" s="19">
        <v>3678218.2599999905</v>
      </c>
      <c r="G737" s="160">
        <v>26</v>
      </c>
      <c r="H737" s="160">
        <v>339</v>
      </c>
      <c r="I737" s="197">
        <v>1</v>
      </c>
      <c r="J737" s="197">
        <v>0</v>
      </c>
      <c r="K737" s="197">
        <v>7</v>
      </c>
      <c r="L737" s="197">
        <v>14</v>
      </c>
      <c r="M737" s="197">
        <v>4</v>
      </c>
    </row>
    <row r="738" spans="1:13" x14ac:dyDescent="0.25">
      <c r="A738" s="152">
        <v>42795</v>
      </c>
      <c r="B738" s="13">
        <v>2017</v>
      </c>
      <c r="C738" s="14" t="s">
        <v>278</v>
      </c>
      <c r="D738" s="11" t="s">
        <v>278</v>
      </c>
      <c r="E738" s="11" t="s">
        <v>35</v>
      </c>
      <c r="F738" s="19">
        <v>603038.74000000022</v>
      </c>
      <c r="G738" s="160">
        <v>4</v>
      </c>
      <c r="H738" s="160">
        <v>57</v>
      </c>
      <c r="I738" s="197">
        <v>0</v>
      </c>
      <c r="J738" s="197">
        <v>0</v>
      </c>
      <c r="K738" s="197">
        <v>0</v>
      </c>
      <c r="L738" s="197">
        <v>0</v>
      </c>
      <c r="M738" s="197">
        <v>4</v>
      </c>
    </row>
    <row r="739" spans="1:13" x14ac:dyDescent="0.25">
      <c r="A739" s="152">
        <v>42795</v>
      </c>
      <c r="B739" s="13">
        <v>2017</v>
      </c>
      <c r="C739" s="14" t="s">
        <v>279</v>
      </c>
      <c r="D739" s="11" t="s">
        <v>279</v>
      </c>
      <c r="E739" s="11" t="s">
        <v>18</v>
      </c>
      <c r="F739" s="19">
        <v>215543.55000000028</v>
      </c>
      <c r="G739" s="160">
        <v>2</v>
      </c>
      <c r="H739" s="160">
        <v>23</v>
      </c>
      <c r="I739" s="197">
        <v>0</v>
      </c>
      <c r="J739" s="197">
        <v>0</v>
      </c>
      <c r="K739" s="197">
        <v>0</v>
      </c>
      <c r="L739" s="197">
        <v>0</v>
      </c>
      <c r="M739" s="197">
        <v>2</v>
      </c>
    </row>
    <row r="740" spans="1:13" x14ac:dyDescent="0.25">
      <c r="A740" s="152">
        <v>42795</v>
      </c>
      <c r="B740" s="13">
        <v>2017</v>
      </c>
      <c r="C740" s="14" t="s">
        <v>280</v>
      </c>
      <c r="D740" s="11" t="s">
        <v>280</v>
      </c>
      <c r="E740" s="11" t="s">
        <v>50</v>
      </c>
      <c r="F740" s="19">
        <v>4551203.140000008</v>
      </c>
      <c r="G740" s="160">
        <v>23</v>
      </c>
      <c r="H740" s="160">
        <v>324</v>
      </c>
      <c r="I740" s="197">
        <v>1</v>
      </c>
      <c r="J740" s="197">
        <v>0</v>
      </c>
      <c r="K740" s="197">
        <v>2</v>
      </c>
      <c r="L740" s="197">
        <v>4</v>
      </c>
      <c r="M740" s="197">
        <v>16</v>
      </c>
    </row>
    <row r="741" spans="1:13" x14ac:dyDescent="0.25">
      <c r="A741" s="152">
        <v>42795</v>
      </c>
      <c r="B741" s="13">
        <v>2017</v>
      </c>
      <c r="C741" s="14" t="s">
        <v>281</v>
      </c>
      <c r="D741" s="11" t="s">
        <v>281</v>
      </c>
      <c r="E741" s="11" t="s">
        <v>20</v>
      </c>
      <c r="F741" s="19">
        <v>2853443.5199999958</v>
      </c>
      <c r="G741" s="160">
        <v>12</v>
      </c>
      <c r="H741" s="160">
        <v>165</v>
      </c>
      <c r="I741" s="197">
        <v>2</v>
      </c>
      <c r="J741" s="197">
        <v>0</v>
      </c>
      <c r="K741" s="197">
        <v>0</v>
      </c>
      <c r="L741" s="197">
        <v>0</v>
      </c>
      <c r="M741" s="197">
        <v>10</v>
      </c>
    </row>
    <row r="742" spans="1:13" x14ac:dyDescent="0.25">
      <c r="A742" s="152">
        <v>42795</v>
      </c>
      <c r="B742" s="13">
        <v>2017</v>
      </c>
      <c r="C742" s="14" t="s">
        <v>282</v>
      </c>
      <c r="D742" s="11" t="s">
        <v>282</v>
      </c>
      <c r="E742" s="11" t="s">
        <v>29</v>
      </c>
      <c r="F742" s="19">
        <v>815769.12999999896</v>
      </c>
      <c r="G742" s="160">
        <v>10</v>
      </c>
      <c r="H742" s="160">
        <v>103</v>
      </c>
      <c r="I742" s="197">
        <v>5</v>
      </c>
      <c r="J742" s="197">
        <v>3</v>
      </c>
      <c r="K742" s="197">
        <v>2</v>
      </c>
      <c r="L742" s="197">
        <v>0</v>
      </c>
      <c r="M742" s="197">
        <v>0</v>
      </c>
    </row>
    <row r="743" spans="1:13" x14ac:dyDescent="0.25">
      <c r="A743" s="152">
        <v>42795</v>
      </c>
      <c r="B743" s="13">
        <v>2017</v>
      </c>
      <c r="C743" s="14" t="s">
        <v>283</v>
      </c>
      <c r="D743" s="11" t="s">
        <v>283</v>
      </c>
      <c r="E743" s="11" t="s">
        <v>50</v>
      </c>
      <c r="F743" s="19">
        <v>616860.82000000123</v>
      </c>
      <c r="G743" s="160">
        <v>6</v>
      </c>
      <c r="H743" s="160">
        <v>65</v>
      </c>
      <c r="I743" s="197">
        <v>0</v>
      </c>
      <c r="J743" s="197">
        <v>0</v>
      </c>
      <c r="K743" s="197">
        <v>0</v>
      </c>
      <c r="L743" s="197">
        <v>3</v>
      </c>
      <c r="M743" s="197">
        <v>3</v>
      </c>
    </row>
    <row r="744" spans="1:13" x14ac:dyDescent="0.25">
      <c r="A744" s="152">
        <v>42795</v>
      </c>
      <c r="B744" s="13">
        <v>2017</v>
      </c>
      <c r="C744" s="14" t="s">
        <v>284</v>
      </c>
      <c r="D744" s="11" t="s">
        <v>284</v>
      </c>
      <c r="E744" s="11" t="s">
        <v>35</v>
      </c>
      <c r="F744" s="19">
        <v>5144245.8700000197</v>
      </c>
      <c r="G744" s="160">
        <v>26</v>
      </c>
      <c r="H744" s="160">
        <v>386</v>
      </c>
      <c r="I744" s="197">
        <v>0</v>
      </c>
      <c r="J744" s="197">
        <v>1</v>
      </c>
      <c r="K744" s="197">
        <v>1</v>
      </c>
      <c r="L744" s="197">
        <v>4</v>
      </c>
      <c r="M744" s="197">
        <v>20</v>
      </c>
    </row>
    <row r="745" spans="1:13" x14ac:dyDescent="0.25">
      <c r="A745" s="152">
        <v>42795</v>
      </c>
      <c r="B745" s="13">
        <v>2017</v>
      </c>
      <c r="C745" s="14" t="s">
        <v>285</v>
      </c>
      <c r="D745" s="11" t="s">
        <v>285</v>
      </c>
      <c r="E745" s="11" t="s">
        <v>50</v>
      </c>
      <c r="F745" s="19">
        <v>681206.35999999847</v>
      </c>
      <c r="G745" s="160">
        <v>7</v>
      </c>
      <c r="H745" s="160">
        <v>89</v>
      </c>
      <c r="I745" s="197">
        <v>0</v>
      </c>
      <c r="J745" s="197">
        <v>0</v>
      </c>
      <c r="K745" s="197">
        <v>0</v>
      </c>
      <c r="L745" s="197">
        <v>3</v>
      </c>
      <c r="M745" s="197">
        <v>4</v>
      </c>
    </row>
    <row r="746" spans="1:13" x14ac:dyDescent="0.25">
      <c r="A746" s="152">
        <v>42795</v>
      </c>
      <c r="B746" s="13">
        <v>2017</v>
      </c>
      <c r="C746" s="14" t="s">
        <v>286</v>
      </c>
      <c r="D746" s="11" t="s">
        <v>286</v>
      </c>
      <c r="E746" s="11" t="s">
        <v>22</v>
      </c>
      <c r="F746" s="19">
        <v>923164.23</v>
      </c>
      <c r="G746" s="160">
        <v>12</v>
      </c>
      <c r="H746" s="160">
        <v>108</v>
      </c>
      <c r="I746" s="197">
        <v>10</v>
      </c>
      <c r="J746" s="197">
        <v>2</v>
      </c>
      <c r="K746" s="197">
        <v>0</v>
      </c>
      <c r="L746" s="197">
        <v>0</v>
      </c>
      <c r="M746" s="197">
        <v>0</v>
      </c>
    </row>
    <row r="747" spans="1:13" x14ac:dyDescent="0.25">
      <c r="A747" s="152">
        <v>42795</v>
      </c>
      <c r="B747" s="13">
        <v>2017</v>
      </c>
      <c r="C747" s="14" t="s">
        <v>287</v>
      </c>
      <c r="D747" s="11" t="s">
        <v>287</v>
      </c>
      <c r="E747" s="11" t="s">
        <v>65</v>
      </c>
      <c r="F747" s="19">
        <v>671598.5299999984</v>
      </c>
      <c r="G747" s="160">
        <v>18</v>
      </c>
      <c r="H747" s="160">
        <v>96</v>
      </c>
      <c r="I747" s="197">
        <v>1</v>
      </c>
      <c r="J747" s="197">
        <v>8</v>
      </c>
      <c r="K747" s="197">
        <v>3</v>
      </c>
      <c r="L747" s="197">
        <v>5</v>
      </c>
      <c r="M747" s="197">
        <v>1</v>
      </c>
    </row>
    <row r="748" spans="1:13" x14ac:dyDescent="0.25">
      <c r="A748" s="152">
        <v>42795</v>
      </c>
      <c r="B748" s="13">
        <v>2017</v>
      </c>
      <c r="C748" s="14" t="s">
        <v>288</v>
      </c>
      <c r="D748" s="11" t="s">
        <v>288</v>
      </c>
      <c r="E748" s="11" t="s">
        <v>27</v>
      </c>
      <c r="F748" s="19">
        <v>1160657.7899999991</v>
      </c>
      <c r="G748" s="160">
        <v>10</v>
      </c>
      <c r="H748" s="160">
        <v>114</v>
      </c>
      <c r="I748" s="197">
        <v>0</v>
      </c>
      <c r="J748" s="197">
        <v>0</v>
      </c>
      <c r="K748" s="197">
        <v>0</v>
      </c>
      <c r="L748" s="197">
        <v>4</v>
      </c>
      <c r="M748" s="197">
        <v>6</v>
      </c>
    </row>
    <row r="749" spans="1:13" x14ac:dyDescent="0.25">
      <c r="A749" s="152">
        <v>42795</v>
      </c>
      <c r="B749" s="13">
        <v>2017</v>
      </c>
      <c r="C749" s="14" t="s">
        <v>289</v>
      </c>
      <c r="D749" s="11" t="s">
        <v>289</v>
      </c>
      <c r="E749" s="11" t="s">
        <v>18</v>
      </c>
      <c r="F749" s="19">
        <v>1587546.9699999988</v>
      </c>
      <c r="G749" s="160">
        <v>12</v>
      </c>
      <c r="H749" s="160">
        <v>178</v>
      </c>
      <c r="I749" s="197">
        <v>0</v>
      </c>
      <c r="J749" s="197">
        <v>0</v>
      </c>
      <c r="K749" s="197">
        <v>0</v>
      </c>
      <c r="L749" s="197">
        <v>1</v>
      </c>
      <c r="M749" s="197">
        <v>11</v>
      </c>
    </row>
    <row r="750" spans="1:13" x14ac:dyDescent="0.25">
      <c r="A750" s="152">
        <v>42795</v>
      </c>
      <c r="B750" s="13">
        <v>2017</v>
      </c>
      <c r="C750" s="14" t="s">
        <v>290</v>
      </c>
      <c r="D750" s="11" t="s">
        <v>290</v>
      </c>
      <c r="E750" s="11" t="s">
        <v>20</v>
      </c>
      <c r="F750" s="19">
        <v>427787.54</v>
      </c>
      <c r="G750" s="160">
        <v>6</v>
      </c>
      <c r="H750" s="160">
        <v>65</v>
      </c>
      <c r="I750" s="197">
        <v>0</v>
      </c>
      <c r="J750" s="197">
        <v>0</v>
      </c>
      <c r="K750" s="197">
        <v>4</v>
      </c>
      <c r="L750" s="197">
        <v>0</v>
      </c>
      <c r="M750" s="197">
        <v>2</v>
      </c>
    </row>
    <row r="751" spans="1:13" x14ac:dyDescent="0.25">
      <c r="A751" s="152">
        <v>42795</v>
      </c>
      <c r="B751" s="13">
        <v>2017</v>
      </c>
      <c r="C751" s="14" t="s">
        <v>291</v>
      </c>
      <c r="D751" s="11" t="s">
        <v>291</v>
      </c>
      <c r="E751" s="11" t="s">
        <v>27</v>
      </c>
      <c r="F751" s="19">
        <v>285182.91999999993</v>
      </c>
      <c r="G751" s="160">
        <v>2</v>
      </c>
      <c r="H751" s="160">
        <v>27</v>
      </c>
      <c r="I751" s="197">
        <v>0</v>
      </c>
      <c r="J751" s="197">
        <v>0</v>
      </c>
      <c r="K751" s="197">
        <v>0</v>
      </c>
      <c r="L751" s="197">
        <v>2</v>
      </c>
      <c r="M751" s="197">
        <v>0</v>
      </c>
    </row>
    <row r="752" spans="1:13" x14ac:dyDescent="0.25">
      <c r="A752" s="152">
        <v>42795</v>
      </c>
      <c r="B752" s="13">
        <v>2017</v>
      </c>
      <c r="C752" s="14" t="s">
        <v>292</v>
      </c>
      <c r="D752" s="11" t="s">
        <v>292</v>
      </c>
      <c r="E752" s="11" t="s">
        <v>50</v>
      </c>
      <c r="F752" s="19">
        <v>913579.11000000313</v>
      </c>
      <c r="G752" s="160">
        <v>11</v>
      </c>
      <c r="H752" s="160">
        <v>121</v>
      </c>
      <c r="I752" s="197">
        <v>0</v>
      </c>
      <c r="J752" s="197">
        <v>0</v>
      </c>
      <c r="K752" s="197">
        <v>1</v>
      </c>
      <c r="L752" s="197">
        <v>2</v>
      </c>
      <c r="M752" s="197">
        <v>8</v>
      </c>
    </row>
    <row r="753" spans="1:13" x14ac:dyDescent="0.25">
      <c r="A753" s="152">
        <v>42795</v>
      </c>
      <c r="B753" s="13">
        <v>2017</v>
      </c>
      <c r="C753" s="14" t="s">
        <v>293</v>
      </c>
      <c r="D753" s="11" t="s">
        <v>293</v>
      </c>
      <c r="E753" s="11" t="s">
        <v>73</v>
      </c>
      <c r="F753" s="19">
        <v>1766750.6999999993</v>
      </c>
      <c r="G753" s="160">
        <v>13</v>
      </c>
      <c r="H753" s="160">
        <v>153</v>
      </c>
      <c r="I753" s="197">
        <v>2</v>
      </c>
      <c r="J753" s="197">
        <v>1</v>
      </c>
      <c r="K753" s="197">
        <v>4</v>
      </c>
      <c r="L753" s="197">
        <v>5</v>
      </c>
      <c r="M753" s="197">
        <v>1</v>
      </c>
    </row>
    <row r="754" spans="1:13" x14ac:dyDescent="0.25">
      <c r="A754" s="152">
        <v>42795</v>
      </c>
      <c r="B754" s="13">
        <v>2017</v>
      </c>
      <c r="C754" s="14" t="s">
        <v>294</v>
      </c>
      <c r="D754" s="11" t="s">
        <v>294</v>
      </c>
      <c r="E754" s="11" t="s">
        <v>18</v>
      </c>
      <c r="F754" s="19">
        <v>2080802.4399999976</v>
      </c>
      <c r="G754" s="160">
        <v>12</v>
      </c>
      <c r="H754" s="160">
        <v>175</v>
      </c>
      <c r="I754" s="197">
        <v>0</v>
      </c>
      <c r="J754" s="197">
        <v>0</v>
      </c>
      <c r="K754" s="197">
        <v>0</v>
      </c>
      <c r="L754" s="197">
        <v>1</v>
      </c>
      <c r="M754" s="197">
        <v>11</v>
      </c>
    </row>
    <row r="755" spans="1:13" x14ac:dyDescent="0.25">
      <c r="A755" s="152">
        <v>42795</v>
      </c>
      <c r="B755" s="13">
        <v>2017</v>
      </c>
      <c r="C755" s="14" t="s">
        <v>295</v>
      </c>
      <c r="D755" s="11" t="s">
        <v>295</v>
      </c>
      <c r="E755" s="11" t="s">
        <v>35</v>
      </c>
      <c r="F755" s="19">
        <v>7852865.5</v>
      </c>
      <c r="G755" s="160">
        <v>38</v>
      </c>
      <c r="H755" s="160">
        <v>533</v>
      </c>
      <c r="I755" s="197">
        <v>1</v>
      </c>
      <c r="J755" s="197">
        <v>2</v>
      </c>
      <c r="K755" s="197">
        <v>9</v>
      </c>
      <c r="L755" s="197">
        <v>17</v>
      </c>
      <c r="M755" s="197">
        <v>9</v>
      </c>
    </row>
    <row r="756" spans="1:13" x14ac:dyDescent="0.25">
      <c r="A756" s="152">
        <v>42795</v>
      </c>
      <c r="B756" s="13">
        <v>2017</v>
      </c>
      <c r="C756" s="14" t="s">
        <v>296</v>
      </c>
      <c r="D756" s="11" t="s">
        <v>296</v>
      </c>
      <c r="E756" s="11" t="s">
        <v>18</v>
      </c>
      <c r="F756" s="19">
        <v>2636685.5600000024</v>
      </c>
      <c r="G756" s="160">
        <v>21</v>
      </c>
      <c r="H756" s="160">
        <v>259</v>
      </c>
      <c r="I756" s="197">
        <v>1</v>
      </c>
      <c r="J756" s="197">
        <v>0</v>
      </c>
      <c r="K756" s="197">
        <v>3</v>
      </c>
      <c r="L756" s="197">
        <v>10</v>
      </c>
      <c r="M756" s="197">
        <v>7</v>
      </c>
    </row>
    <row r="757" spans="1:13" x14ac:dyDescent="0.25">
      <c r="A757" s="152">
        <v>42795</v>
      </c>
      <c r="B757" s="13">
        <v>2017</v>
      </c>
      <c r="C757" s="14" t="s">
        <v>297</v>
      </c>
      <c r="D757" s="11" t="s">
        <v>297</v>
      </c>
      <c r="E757" s="11" t="s">
        <v>22</v>
      </c>
      <c r="F757" s="19">
        <v>2151316.5800000057</v>
      </c>
      <c r="G757" s="160">
        <v>17</v>
      </c>
      <c r="H757" s="160">
        <v>188</v>
      </c>
      <c r="I757" s="197">
        <v>0</v>
      </c>
      <c r="J757" s="197">
        <v>2</v>
      </c>
      <c r="K757" s="197">
        <v>6</v>
      </c>
      <c r="L757" s="197">
        <v>9</v>
      </c>
      <c r="M757" s="197">
        <v>0</v>
      </c>
    </row>
    <row r="758" spans="1:13" x14ac:dyDescent="0.25">
      <c r="A758" s="152">
        <v>42795</v>
      </c>
      <c r="B758" s="13">
        <v>2017</v>
      </c>
      <c r="C758" s="14" t="s">
        <v>298</v>
      </c>
      <c r="D758" s="11" t="s">
        <v>298</v>
      </c>
      <c r="E758" s="11" t="s">
        <v>20</v>
      </c>
      <c r="F758" s="19">
        <v>2337614.400000006</v>
      </c>
      <c r="G758" s="160">
        <v>12</v>
      </c>
      <c r="H758" s="160">
        <v>166</v>
      </c>
      <c r="I758" s="197">
        <v>0</v>
      </c>
      <c r="J758" s="197">
        <v>1</v>
      </c>
      <c r="K758" s="197">
        <v>0</v>
      </c>
      <c r="L758" s="197">
        <v>3</v>
      </c>
      <c r="M758" s="197">
        <v>8</v>
      </c>
    </row>
    <row r="759" spans="1:13" x14ac:dyDescent="0.25">
      <c r="A759" s="152">
        <v>42795</v>
      </c>
      <c r="B759" s="13">
        <v>2017</v>
      </c>
      <c r="C759" s="14" t="s">
        <v>299</v>
      </c>
      <c r="D759" s="11" t="s">
        <v>299</v>
      </c>
      <c r="E759" s="11" t="s">
        <v>18</v>
      </c>
      <c r="F759" s="19">
        <v>2085034.3099999949</v>
      </c>
      <c r="G759" s="160">
        <v>20</v>
      </c>
      <c r="H759" s="160">
        <v>257</v>
      </c>
      <c r="I759" s="197">
        <v>1</v>
      </c>
      <c r="J759" s="197">
        <v>2</v>
      </c>
      <c r="K759" s="197">
        <v>3</v>
      </c>
      <c r="L759" s="197">
        <v>4</v>
      </c>
      <c r="M759" s="197">
        <v>10</v>
      </c>
    </row>
    <row r="760" spans="1:13" x14ac:dyDescent="0.25">
      <c r="A760" s="152">
        <v>42795</v>
      </c>
      <c r="B760" s="13">
        <v>2017</v>
      </c>
      <c r="C760" s="14" t="s">
        <v>300</v>
      </c>
      <c r="D760" s="11" t="s">
        <v>300</v>
      </c>
      <c r="E760" s="11" t="s">
        <v>22</v>
      </c>
      <c r="F760" s="19">
        <v>1918201.8100000098</v>
      </c>
      <c r="G760" s="160">
        <v>14</v>
      </c>
      <c r="H760" s="160">
        <v>166</v>
      </c>
      <c r="I760" s="197">
        <v>2</v>
      </c>
      <c r="J760" s="197">
        <v>1</v>
      </c>
      <c r="K760" s="197">
        <v>5</v>
      </c>
      <c r="L760" s="197">
        <v>6</v>
      </c>
      <c r="M760" s="197">
        <v>0</v>
      </c>
    </row>
    <row r="761" spans="1:13" x14ac:dyDescent="0.25">
      <c r="A761" s="152">
        <v>42795</v>
      </c>
      <c r="B761" s="13">
        <v>2017</v>
      </c>
      <c r="C761" s="14" t="s">
        <v>301</v>
      </c>
      <c r="D761" s="11" t="s">
        <v>301</v>
      </c>
      <c r="E761" s="11" t="s">
        <v>22</v>
      </c>
      <c r="F761" s="19">
        <v>209118.48000000021</v>
      </c>
      <c r="G761" s="160">
        <v>4</v>
      </c>
      <c r="H761" s="160">
        <v>25</v>
      </c>
      <c r="I761" s="197">
        <v>0</v>
      </c>
      <c r="J761" s="197">
        <v>0</v>
      </c>
      <c r="K761" s="197">
        <v>0</v>
      </c>
      <c r="L761" s="197">
        <v>0</v>
      </c>
      <c r="M761" s="197">
        <v>4</v>
      </c>
    </row>
    <row r="762" spans="1:13" x14ac:dyDescent="0.25">
      <c r="A762" s="152">
        <v>42795</v>
      </c>
      <c r="B762" s="13">
        <v>2017</v>
      </c>
      <c r="C762" s="14" t="s">
        <v>302</v>
      </c>
      <c r="D762" s="11" t="s">
        <v>302</v>
      </c>
      <c r="E762" s="11" t="s">
        <v>18</v>
      </c>
      <c r="F762" s="19">
        <v>1852887.3599999994</v>
      </c>
      <c r="G762" s="160">
        <v>14</v>
      </c>
      <c r="H762" s="160">
        <v>221</v>
      </c>
      <c r="I762" s="197">
        <v>0</v>
      </c>
      <c r="J762" s="197">
        <v>1</v>
      </c>
      <c r="K762" s="197">
        <v>2</v>
      </c>
      <c r="L762" s="197">
        <v>11</v>
      </c>
      <c r="M762" s="197">
        <v>0</v>
      </c>
    </row>
    <row r="763" spans="1:13" x14ac:dyDescent="0.25">
      <c r="A763" s="152">
        <v>42795</v>
      </c>
      <c r="B763" s="13">
        <v>2017</v>
      </c>
      <c r="C763" s="14" t="s">
        <v>303</v>
      </c>
      <c r="D763" s="11" t="s">
        <v>303</v>
      </c>
      <c r="E763" s="11" t="s">
        <v>75</v>
      </c>
      <c r="F763" s="19">
        <v>664666.84999999963</v>
      </c>
      <c r="G763" s="160">
        <v>4</v>
      </c>
      <c r="H763" s="160">
        <v>58</v>
      </c>
      <c r="I763" s="197">
        <v>0</v>
      </c>
      <c r="J763" s="197">
        <v>1</v>
      </c>
      <c r="K763" s="197">
        <v>0</v>
      </c>
      <c r="L763" s="197">
        <v>1</v>
      </c>
      <c r="M763" s="197">
        <v>2</v>
      </c>
    </row>
    <row r="764" spans="1:13" x14ac:dyDescent="0.25">
      <c r="A764" s="152">
        <v>42795</v>
      </c>
      <c r="B764" s="13">
        <v>2017</v>
      </c>
      <c r="C764" s="14" t="s">
        <v>304</v>
      </c>
      <c r="D764" s="11" t="s">
        <v>304</v>
      </c>
      <c r="E764" s="11" t="s">
        <v>22</v>
      </c>
      <c r="F764" s="19">
        <v>908800.20999999717</v>
      </c>
      <c r="G764" s="160">
        <v>12</v>
      </c>
      <c r="H764" s="160">
        <v>115</v>
      </c>
      <c r="I764" s="197">
        <v>1</v>
      </c>
      <c r="J764" s="197">
        <v>2</v>
      </c>
      <c r="K764" s="197">
        <v>1</v>
      </c>
      <c r="L764" s="197">
        <v>8</v>
      </c>
      <c r="M764" s="197">
        <v>0</v>
      </c>
    </row>
    <row r="765" spans="1:13" x14ac:dyDescent="0.25">
      <c r="A765" s="152">
        <v>42795</v>
      </c>
      <c r="B765" s="13">
        <v>2017</v>
      </c>
      <c r="C765" s="14" t="s">
        <v>305</v>
      </c>
      <c r="D765" s="11" t="s">
        <v>305</v>
      </c>
      <c r="E765" s="11" t="s">
        <v>18</v>
      </c>
      <c r="F765" s="19">
        <v>549023.09999999963</v>
      </c>
      <c r="G765" s="160">
        <v>5</v>
      </c>
      <c r="H765" s="160">
        <v>63</v>
      </c>
      <c r="I765" s="197">
        <v>0</v>
      </c>
      <c r="J765" s="197">
        <v>0</v>
      </c>
      <c r="K765" s="197">
        <v>0</v>
      </c>
      <c r="L765" s="197">
        <v>1</v>
      </c>
      <c r="M765" s="197">
        <v>4</v>
      </c>
    </row>
    <row r="766" spans="1:13" x14ac:dyDescent="0.25">
      <c r="A766" s="152">
        <v>42795</v>
      </c>
      <c r="B766" s="13">
        <v>2017</v>
      </c>
      <c r="C766" s="14" t="s">
        <v>306</v>
      </c>
      <c r="D766" s="11" t="s">
        <v>306</v>
      </c>
      <c r="E766" s="11" t="s">
        <v>50</v>
      </c>
      <c r="F766" s="19">
        <v>2369643.0799999908</v>
      </c>
      <c r="G766" s="160">
        <v>15</v>
      </c>
      <c r="H766" s="160">
        <v>225</v>
      </c>
      <c r="I766" s="197">
        <v>0</v>
      </c>
      <c r="J766" s="197">
        <v>0</v>
      </c>
      <c r="K766" s="197">
        <v>1</v>
      </c>
      <c r="L766" s="197">
        <v>0</v>
      </c>
      <c r="M766" s="197">
        <v>14</v>
      </c>
    </row>
    <row r="767" spans="1:13" x14ac:dyDescent="0.25">
      <c r="A767" s="152">
        <v>42795</v>
      </c>
      <c r="B767" s="13">
        <v>2017</v>
      </c>
      <c r="C767" s="14" t="s">
        <v>307</v>
      </c>
      <c r="D767" s="11" t="s">
        <v>307</v>
      </c>
      <c r="E767" s="11" t="s">
        <v>20</v>
      </c>
      <c r="F767" s="19">
        <v>9063049.7399999499</v>
      </c>
      <c r="G767" s="160">
        <v>46</v>
      </c>
      <c r="H767" s="160">
        <v>701</v>
      </c>
      <c r="I767" s="197">
        <v>3</v>
      </c>
      <c r="J767" s="197">
        <v>4</v>
      </c>
      <c r="K767" s="197">
        <v>14</v>
      </c>
      <c r="L767" s="197">
        <v>25</v>
      </c>
      <c r="M767" s="197">
        <v>0</v>
      </c>
    </row>
    <row r="768" spans="1:13" x14ac:dyDescent="0.25">
      <c r="A768" s="152">
        <v>42795</v>
      </c>
      <c r="B768" s="13">
        <v>2017</v>
      </c>
      <c r="C768" s="14" t="s">
        <v>308</v>
      </c>
      <c r="D768" s="11" t="s">
        <v>308</v>
      </c>
      <c r="E768" s="11" t="s">
        <v>35</v>
      </c>
      <c r="F768" s="19">
        <v>1346374.4900000002</v>
      </c>
      <c r="G768" s="160">
        <v>13</v>
      </c>
      <c r="H768" s="160">
        <v>165</v>
      </c>
      <c r="I768" s="197">
        <v>0</v>
      </c>
      <c r="J768" s="197">
        <v>1</v>
      </c>
      <c r="K768" s="197">
        <v>6</v>
      </c>
      <c r="L768" s="197">
        <v>2</v>
      </c>
      <c r="M768" s="197">
        <v>4</v>
      </c>
    </row>
    <row r="769" spans="1:13" x14ac:dyDescent="0.25">
      <c r="A769" s="152">
        <v>42795</v>
      </c>
      <c r="B769" s="13">
        <v>2017</v>
      </c>
      <c r="C769" s="14" t="s">
        <v>309</v>
      </c>
      <c r="D769" s="11" t="s">
        <v>309</v>
      </c>
      <c r="E769" s="11" t="s">
        <v>15</v>
      </c>
      <c r="F769" s="19">
        <v>399351.84999999916</v>
      </c>
      <c r="G769" s="160">
        <v>6</v>
      </c>
      <c r="H769" s="160">
        <v>56</v>
      </c>
      <c r="I769" s="197">
        <v>0</v>
      </c>
      <c r="J769" s="197">
        <v>1</v>
      </c>
      <c r="K769" s="197">
        <v>0</v>
      </c>
      <c r="L769" s="197">
        <v>5</v>
      </c>
      <c r="M769" s="197">
        <v>0</v>
      </c>
    </row>
    <row r="770" spans="1:13" x14ac:dyDescent="0.25">
      <c r="A770" s="152">
        <v>42795</v>
      </c>
      <c r="B770" s="13">
        <v>2017</v>
      </c>
      <c r="C770" s="14" t="s">
        <v>310</v>
      </c>
      <c r="D770" s="11" t="s">
        <v>310</v>
      </c>
      <c r="E770" s="11" t="s">
        <v>35</v>
      </c>
      <c r="F770" s="19">
        <v>2123987.4999999963</v>
      </c>
      <c r="G770" s="160">
        <v>12</v>
      </c>
      <c r="H770" s="160">
        <v>179</v>
      </c>
      <c r="I770" s="197">
        <v>0</v>
      </c>
      <c r="J770" s="197">
        <v>1</v>
      </c>
      <c r="K770" s="197">
        <v>0</v>
      </c>
      <c r="L770" s="197">
        <v>0</v>
      </c>
      <c r="M770" s="197">
        <v>11</v>
      </c>
    </row>
    <row r="771" spans="1:13" x14ac:dyDescent="0.25">
      <c r="A771" s="152">
        <v>42795</v>
      </c>
      <c r="B771" s="13">
        <v>2017</v>
      </c>
      <c r="C771" s="14" t="s">
        <v>311</v>
      </c>
      <c r="D771" s="11" t="s">
        <v>311</v>
      </c>
      <c r="E771" s="11" t="s">
        <v>48</v>
      </c>
      <c r="F771" s="19">
        <v>3770263.0100000054</v>
      </c>
      <c r="G771" s="160">
        <v>21</v>
      </c>
      <c r="H771" s="160">
        <v>304</v>
      </c>
      <c r="I771" s="197">
        <v>0</v>
      </c>
      <c r="J771" s="197">
        <v>1</v>
      </c>
      <c r="K771" s="197">
        <v>2</v>
      </c>
      <c r="L771" s="197">
        <v>6</v>
      </c>
      <c r="M771" s="197">
        <v>12</v>
      </c>
    </row>
    <row r="772" spans="1:13" x14ac:dyDescent="0.25">
      <c r="A772" s="152">
        <v>42795</v>
      </c>
      <c r="B772" s="13">
        <v>2017</v>
      </c>
      <c r="C772" s="14" t="s">
        <v>141</v>
      </c>
      <c r="D772" s="11" t="s">
        <v>246</v>
      </c>
      <c r="E772" s="11" t="s">
        <v>31</v>
      </c>
      <c r="F772" s="19">
        <v>1347231.3099999949</v>
      </c>
      <c r="G772" s="160">
        <v>10</v>
      </c>
      <c r="H772" s="160">
        <v>134</v>
      </c>
      <c r="I772" s="197">
        <v>0</v>
      </c>
      <c r="J772" s="197">
        <v>4</v>
      </c>
      <c r="K772" s="197">
        <v>3</v>
      </c>
      <c r="L772" s="197">
        <v>1</v>
      </c>
      <c r="M772" s="197">
        <v>2</v>
      </c>
    </row>
    <row r="773" spans="1:13" x14ac:dyDescent="0.25">
      <c r="A773" s="152">
        <v>42795</v>
      </c>
      <c r="B773" s="13">
        <v>2017</v>
      </c>
      <c r="C773" s="14" t="s">
        <v>40</v>
      </c>
      <c r="D773" s="11" t="s">
        <v>246</v>
      </c>
      <c r="E773" s="11" t="s">
        <v>31</v>
      </c>
      <c r="F773" s="19">
        <v>1810216.9800000042</v>
      </c>
      <c r="G773" s="160">
        <v>8</v>
      </c>
      <c r="H773" s="160">
        <v>102</v>
      </c>
      <c r="I773" s="197">
        <v>1</v>
      </c>
      <c r="J773" s="197">
        <v>0</v>
      </c>
      <c r="K773" s="197">
        <v>1</v>
      </c>
      <c r="L773" s="197">
        <v>6</v>
      </c>
      <c r="M773" s="197">
        <v>0</v>
      </c>
    </row>
    <row r="774" spans="1:13" x14ac:dyDescent="0.25">
      <c r="A774" s="152">
        <v>42795</v>
      </c>
      <c r="B774" s="13">
        <v>2017</v>
      </c>
      <c r="C774" s="14" t="s">
        <v>140</v>
      </c>
      <c r="D774" s="11" t="s">
        <v>246</v>
      </c>
      <c r="E774" s="11" t="s">
        <v>31</v>
      </c>
      <c r="F774" s="19">
        <v>3530520.4200000018</v>
      </c>
      <c r="G774" s="160">
        <v>13</v>
      </c>
      <c r="H774" s="160">
        <v>216</v>
      </c>
      <c r="I774" s="197">
        <v>0</v>
      </c>
      <c r="J774" s="197">
        <v>1</v>
      </c>
      <c r="K774" s="197">
        <v>2</v>
      </c>
      <c r="L774" s="197">
        <v>1</v>
      </c>
      <c r="M774" s="197">
        <v>9</v>
      </c>
    </row>
    <row r="775" spans="1:13" x14ac:dyDescent="0.25">
      <c r="A775" s="152">
        <v>42795</v>
      </c>
      <c r="B775" s="13">
        <v>2017</v>
      </c>
      <c r="C775" s="14" t="s">
        <v>253</v>
      </c>
      <c r="D775" s="11" t="s">
        <v>169</v>
      </c>
      <c r="E775" s="11" t="s">
        <v>22</v>
      </c>
      <c r="F775" s="19">
        <v>17601125.93</v>
      </c>
      <c r="G775" s="160">
        <v>88</v>
      </c>
      <c r="H775" s="160">
        <v>1318</v>
      </c>
      <c r="I775" s="197">
        <v>8</v>
      </c>
      <c r="J775" s="197">
        <v>16</v>
      </c>
      <c r="K775" s="197">
        <v>20</v>
      </c>
      <c r="L775" s="197">
        <v>39</v>
      </c>
      <c r="M775" s="197">
        <v>5</v>
      </c>
    </row>
    <row r="776" spans="1:13" x14ac:dyDescent="0.25">
      <c r="A776" s="152">
        <v>42887</v>
      </c>
      <c r="B776" s="13">
        <v>2017</v>
      </c>
      <c r="C776" s="14" t="s">
        <v>245</v>
      </c>
      <c r="D776" s="11" t="s">
        <v>245</v>
      </c>
      <c r="E776" s="11" t="s">
        <v>22</v>
      </c>
      <c r="F776" s="19">
        <v>1522714.1599999983</v>
      </c>
      <c r="G776" s="160">
        <v>12</v>
      </c>
      <c r="H776" s="160">
        <v>137</v>
      </c>
      <c r="I776" s="197">
        <v>3</v>
      </c>
      <c r="J776" s="197">
        <v>2</v>
      </c>
      <c r="K776" s="197">
        <v>3</v>
      </c>
      <c r="L776" s="197">
        <v>4</v>
      </c>
      <c r="M776" s="197">
        <v>0</v>
      </c>
    </row>
    <row r="777" spans="1:13" x14ac:dyDescent="0.25">
      <c r="A777" s="152">
        <v>42887</v>
      </c>
      <c r="B777" s="13">
        <v>2017</v>
      </c>
      <c r="C777" s="14" t="s">
        <v>129</v>
      </c>
      <c r="D777" s="11" t="s">
        <v>246</v>
      </c>
      <c r="E777" s="11" t="s">
        <v>31</v>
      </c>
      <c r="F777" s="19">
        <v>3870709.9500000104</v>
      </c>
      <c r="G777" s="160">
        <v>13</v>
      </c>
      <c r="H777" s="160">
        <v>168</v>
      </c>
      <c r="I777" s="197">
        <v>3</v>
      </c>
      <c r="J777" s="197">
        <v>9</v>
      </c>
      <c r="K777" s="197">
        <v>1</v>
      </c>
      <c r="L777" s="197">
        <v>0</v>
      </c>
      <c r="M777" s="197">
        <v>0</v>
      </c>
    </row>
    <row r="778" spans="1:13" x14ac:dyDescent="0.25">
      <c r="A778" s="152">
        <v>42887</v>
      </c>
      <c r="B778" s="13">
        <v>2017</v>
      </c>
      <c r="C778" s="14" t="s">
        <v>130</v>
      </c>
      <c r="D778" s="11" t="s">
        <v>246</v>
      </c>
      <c r="E778" s="11" t="s">
        <v>31</v>
      </c>
      <c r="F778" s="19">
        <v>1178325.0300000012</v>
      </c>
      <c r="G778" s="160">
        <v>7</v>
      </c>
      <c r="H778" s="160">
        <v>117</v>
      </c>
      <c r="I778" s="197">
        <v>2</v>
      </c>
      <c r="J778" s="197">
        <v>5</v>
      </c>
      <c r="K778" s="197">
        <v>0</v>
      </c>
      <c r="L778" s="197">
        <v>0</v>
      </c>
      <c r="M778" s="197">
        <v>0</v>
      </c>
    </row>
    <row r="779" spans="1:13" x14ac:dyDescent="0.25">
      <c r="A779" s="152">
        <v>42887</v>
      </c>
      <c r="B779" s="13">
        <v>2017</v>
      </c>
      <c r="C779" s="14" t="s">
        <v>131</v>
      </c>
      <c r="D779" s="11" t="s">
        <v>246</v>
      </c>
      <c r="E779" s="11" t="s">
        <v>31</v>
      </c>
      <c r="F779" s="19">
        <v>2665218.0699999966</v>
      </c>
      <c r="G779" s="160">
        <v>15</v>
      </c>
      <c r="H779" s="160">
        <v>214</v>
      </c>
      <c r="I779" s="197">
        <v>1</v>
      </c>
      <c r="J779" s="197">
        <v>3</v>
      </c>
      <c r="K779" s="197">
        <v>4</v>
      </c>
      <c r="L779" s="197">
        <v>3</v>
      </c>
      <c r="M779" s="197">
        <v>4</v>
      </c>
    </row>
    <row r="780" spans="1:13" x14ac:dyDescent="0.25">
      <c r="A780" s="152">
        <v>42887</v>
      </c>
      <c r="B780" s="13">
        <v>2017</v>
      </c>
      <c r="C780" s="14" t="s">
        <v>132</v>
      </c>
      <c r="D780" s="11" t="s">
        <v>246</v>
      </c>
      <c r="E780" s="11" t="s">
        <v>31</v>
      </c>
      <c r="F780" s="19">
        <v>5242697.9699999839</v>
      </c>
      <c r="G780" s="160">
        <v>16</v>
      </c>
      <c r="H780" s="160">
        <v>217</v>
      </c>
      <c r="I780" s="197">
        <v>2</v>
      </c>
      <c r="J780" s="197">
        <v>0</v>
      </c>
      <c r="K780" s="197">
        <v>5</v>
      </c>
      <c r="L780" s="197">
        <v>2</v>
      </c>
      <c r="M780" s="197">
        <v>7</v>
      </c>
    </row>
    <row r="781" spans="1:13" x14ac:dyDescent="0.25">
      <c r="A781" s="152">
        <v>42887</v>
      </c>
      <c r="B781" s="13">
        <v>2017</v>
      </c>
      <c r="C781" s="14" t="s">
        <v>247</v>
      </c>
      <c r="D781" s="11" t="s">
        <v>246</v>
      </c>
      <c r="E781" s="11" t="s">
        <v>31</v>
      </c>
      <c r="F781" s="19">
        <v>2879629.2199999951</v>
      </c>
      <c r="G781" s="160">
        <v>17</v>
      </c>
      <c r="H781" s="160">
        <v>235</v>
      </c>
      <c r="I781" s="197">
        <v>0</v>
      </c>
      <c r="J781" s="197">
        <v>11</v>
      </c>
      <c r="K781" s="197">
        <v>6</v>
      </c>
      <c r="L781" s="197">
        <v>0</v>
      </c>
      <c r="M781" s="197">
        <v>0</v>
      </c>
    </row>
    <row r="782" spans="1:13" x14ac:dyDescent="0.25">
      <c r="A782" s="152">
        <v>42887</v>
      </c>
      <c r="B782" s="13">
        <v>2017</v>
      </c>
      <c r="C782" s="14" t="s">
        <v>134</v>
      </c>
      <c r="D782" s="11" t="s">
        <v>246</v>
      </c>
      <c r="E782" s="11" t="s">
        <v>31</v>
      </c>
      <c r="F782" s="19">
        <v>6708345.3099999726</v>
      </c>
      <c r="G782" s="160">
        <v>22</v>
      </c>
      <c r="H782" s="160">
        <v>328</v>
      </c>
      <c r="I782" s="197">
        <v>6</v>
      </c>
      <c r="J782" s="197">
        <v>7</v>
      </c>
      <c r="K782" s="197">
        <v>5</v>
      </c>
      <c r="L782" s="197">
        <v>3</v>
      </c>
      <c r="M782" s="197">
        <v>1</v>
      </c>
    </row>
    <row r="783" spans="1:13" x14ac:dyDescent="0.25">
      <c r="A783" s="152">
        <v>42887</v>
      </c>
      <c r="B783" s="13">
        <v>2017</v>
      </c>
      <c r="C783" s="14" t="s">
        <v>135</v>
      </c>
      <c r="D783" s="11" t="s">
        <v>246</v>
      </c>
      <c r="E783" s="11" t="s">
        <v>31</v>
      </c>
      <c r="F783" s="19">
        <v>4943819.5000000224</v>
      </c>
      <c r="G783" s="160">
        <v>17</v>
      </c>
      <c r="H783" s="160">
        <v>247</v>
      </c>
      <c r="I783" s="197">
        <v>3</v>
      </c>
      <c r="J783" s="197">
        <v>3</v>
      </c>
      <c r="K783" s="197">
        <v>10</v>
      </c>
      <c r="L783" s="197">
        <v>1</v>
      </c>
      <c r="M783" s="197">
        <v>0</v>
      </c>
    </row>
    <row r="784" spans="1:13" x14ac:dyDescent="0.25">
      <c r="A784" s="152">
        <v>42887</v>
      </c>
      <c r="B784" s="13">
        <v>2017</v>
      </c>
      <c r="C784" s="14" t="s">
        <v>136</v>
      </c>
      <c r="D784" s="11" t="s">
        <v>246</v>
      </c>
      <c r="E784" s="11" t="s">
        <v>31</v>
      </c>
      <c r="F784" s="19">
        <v>5579261.1299999878</v>
      </c>
      <c r="G784" s="160">
        <v>16</v>
      </c>
      <c r="H784" s="160">
        <v>234</v>
      </c>
      <c r="I784" s="197">
        <v>0</v>
      </c>
      <c r="J784" s="197">
        <v>0</v>
      </c>
      <c r="K784" s="197">
        <v>0</v>
      </c>
      <c r="L784" s="197">
        <v>3</v>
      </c>
      <c r="M784" s="197">
        <v>13</v>
      </c>
    </row>
    <row r="785" spans="1:13" x14ac:dyDescent="0.25">
      <c r="A785" s="152">
        <v>42887</v>
      </c>
      <c r="B785" s="13">
        <v>2017</v>
      </c>
      <c r="C785" s="14" t="s">
        <v>137</v>
      </c>
      <c r="D785" s="11" t="s">
        <v>246</v>
      </c>
      <c r="E785" s="11" t="s">
        <v>31</v>
      </c>
      <c r="F785" s="19">
        <v>5029979.159999989</v>
      </c>
      <c r="G785" s="160">
        <v>14</v>
      </c>
      <c r="H785" s="160">
        <v>207</v>
      </c>
      <c r="I785" s="197">
        <v>0</v>
      </c>
      <c r="J785" s="197">
        <v>0</v>
      </c>
      <c r="K785" s="197">
        <v>1</v>
      </c>
      <c r="L785" s="197">
        <v>6</v>
      </c>
      <c r="M785" s="197">
        <v>7</v>
      </c>
    </row>
    <row r="786" spans="1:13" x14ac:dyDescent="0.25">
      <c r="A786" s="152">
        <v>42887</v>
      </c>
      <c r="B786" s="13">
        <v>2017</v>
      </c>
      <c r="C786" s="14" t="s">
        <v>38</v>
      </c>
      <c r="D786" s="11" t="s">
        <v>246</v>
      </c>
      <c r="E786" s="11" t="s">
        <v>31</v>
      </c>
      <c r="F786" s="19">
        <v>4949834.0399999917</v>
      </c>
      <c r="G786" s="160">
        <v>18</v>
      </c>
      <c r="H786" s="160">
        <v>275</v>
      </c>
      <c r="I786" s="197">
        <v>0</v>
      </c>
      <c r="J786" s="197">
        <v>1</v>
      </c>
      <c r="K786" s="197">
        <v>2</v>
      </c>
      <c r="L786" s="197">
        <v>10</v>
      </c>
      <c r="M786" s="197">
        <v>5</v>
      </c>
    </row>
    <row r="787" spans="1:13" x14ac:dyDescent="0.25">
      <c r="A787" s="152">
        <v>42887</v>
      </c>
      <c r="B787" s="13">
        <v>2017</v>
      </c>
      <c r="C787" s="14" t="s">
        <v>138</v>
      </c>
      <c r="D787" s="11" t="s">
        <v>246</v>
      </c>
      <c r="E787" s="11" t="s">
        <v>31</v>
      </c>
      <c r="F787" s="19">
        <v>1230970.839999998</v>
      </c>
      <c r="G787" s="160">
        <v>6</v>
      </c>
      <c r="H787" s="160">
        <v>69</v>
      </c>
      <c r="I787" s="197">
        <v>3</v>
      </c>
      <c r="J787" s="197">
        <v>2</v>
      </c>
      <c r="K787" s="197">
        <v>1</v>
      </c>
      <c r="L787" s="197">
        <v>0</v>
      </c>
      <c r="M787" s="197">
        <v>0</v>
      </c>
    </row>
    <row r="788" spans="1:13" x14ac:dyDescent="0.25">
      <c r="A788" s="152">
        <v>42887</v>
      </c>
      <c r="B788" s="13">
        <v>2017</v>
      </c>
      <c r="C788" s="14" t="s">
        <v>139</v>
      </c>
      <c r="D788" s="11" t="s">
        <v>246</v>
      </c>
      <c r="E788" s="11" t="s">
        <v>31</v>
      </c>
      <c r="F788" s="19">
        <v>6643173.6999999732</v>
      </c>
      <c r="G788" s="160">
        <v>19</v>
      </c>
      <c r="H788" s="160">
        <v>264</v>
      </c>
      <c r="I788" s="197">
        <v>0</v>
      </c>
      <c r="J788" s="197">
        <v>0</v>
      </c>
      <c r="K788" s="197">
        <v>1</v>
      </c>
      <c r="L788" s="197">
        <v>6</v>
      </c>
      <c r="M788" s="197">
        <v>12</v>
      </c>
    </row>
    <row r="789" spans="1:13" x14ac:dyDescent="0.25">
      <c r="A789" s="152">
        <v>42887</v>
      </c>
      <c r="B789" s="13">
        <v>2017</v>
      </c>
      <c r="C789" s="14" t="s">
        <v>153</v>
      </c>
      <c r="D789" s="11" t="s">
        <v>246</v>
      </c>
      <c r="E789" s="11" t="s">
        <v>31</v>
      </c>
      <c r="F789" s="19">
        <v>1434208.5299999975</v>
      </c>
      <c r="G789" s="160">
        <v>3</v>
      </c>
      <c r="H789" s="160">
        <v>33</v>
      </c>
      <c r="I789" s="197">
        <v>0</v>
      </c>
      <c r="J789" s="197">
        <v>1</v>
      </c>
      <c r="K789" s="197">
        <v>0</v>
      </c>
      <c r="L789" s="197">
        <v>2</v>
      </c>
      <c r="M789" s="197">
        <v>0</v>
      </c>
    </row>
    <row r="790" spans="1:13" x14ac:dyDescent="0.25">
      <c r="A790" s="152">
        <v>42887</v>
      </c>
      <c r="B790" s="13">
        <v>2017</v>
      </c>
      <c r="C790" s="14" t="s">
        <v>96</v>
      </c>
      <c r="D790" s="11" t="s">
        <v>246</v>
      </c>
      <c r="E790" s="11" t="s">
        <v>31</v>
      </c>
      <c r="F790" s="19">
        <v>2135314.0799999945</v>
      </c>
      <c r="G790" s="160">
        <v>11</v>
      </c>
      <c r="H790" s="160">
        <v>142</v>
      </c>
      <c r="I790" s="197">
        <v>2</v>
      </c>
      <c r="J790" s="197">
        <v>8</v>
      </c>
      <c r="K790" s="197">
        <v>1</v>
      </c>
      <c r="L790" s="197">
        <v>0</v>
      </c>
      <c r="M790" s="197">
        <v>0</v>
      </c>
    </row>
    <row r="791" spans="1:13" x14ac:dyDescent="0.25">
      <c r="A791" s="152">
        <v>42887</v>
      </c>
      <c r="B791" s="13">
        <v>2017</v>
      </c>
      <c r="C791" s="14" t="s">
        <v>56</v>
      </c>
      <c r="D791" s="11" t="s">
        <v>246</v>
      </c>
      <c r="E791" s="11" t="s">
        <v>31</v>
      </c>
      <c r="F791" s="19">
        <v>219218.35000000056</v>
      </c>
      <c r="G791" s="160">
        <v>2</v>
      </c>
      <c r="H791" s="160">
        <v>16</v>
      </c>
      <c r="I791" s="197">
        <v>0</v>
      </c>
      <c r="J791" s="197">
        <v>0</v>
      </c>
      <c r="K791" s="197">
        <v>1</v>
      </c>
      <c r="L791" s="197">
        <v>1</v>
      </c>
      <c r="M791" s="197">
        <v>0</v>
      </c>
    </row>
    <row r="792" spans="1:13" x14ac:dyDescent="0.25">
      <c r="A792" s="152">
        <v>42887</v>
      </c>
      <c r="B792" s="13">
        <v>2017</v>
      </c>
      <c r="C792" s="14" t="s">
        <v>142</v>
      </c>
      <c r="D792" s="11" t="s">
        <v>246</v>
      </c>
      <c r="E792" s="11" t="s">
        <v>31</v>
      </c>
      <c r="F792" s="19">
        <v>4376609.2700000033</v>
      </c>
      <c r="G792" s="160">
        <v>20</v>
      </c>
      <c r="H792" s="160">
        <v>266</v>
      </c>
      <c r="I792" s="197">
        <v>1</v>
      </c>
      <c r="J792" s="197">
        <v>3</v>
      </c>
      <c r="K792" s="197">
        <v>6</v>
      </c>
      <c r="L792" s="197">
        <v>2</v>
      </c>
      <c r="M792" s="197">
        <v>8</v>
      </c>
    </row>
    <row r="793" spans="1:13" x14ac:dyDescent="0.25">
      <c r="A793" s="152">
        <v>42887</v>
      </c>
      <c r="B793" s="13">
        <v>2017</v>
      </c>
      <c r="C793" s="14" t="s">
        <v>143</v>
      </c>
      <c r="D793" s="11" t="s">
        <v>246</v>
      </c>
      <c r="E793" s="11" t="s">
        <v>31</v>
      </c>
      <c r="F793" s="19">
        <v>2422582.2399999984</v>
      </c>
      <c r="G793" s="160">
        <v>12</v>
      </c>
      <c r="H793" s="160">
        <v>152</v>
      </c>
      <c r="I793" s="197">
        <v>1</v>
      </c>
      <c r="J793" s="197">
        <v>1</v>
      </c>
      <c r="K793" s="197">
        <v>1</v>
      </c>
      <c r="L793" s="197">
        <v>4</v>
      </c>
      <c r="M793" s="197">
        <v>5</v>
      </c>
    </row>
    <row r="794" spans="1:13" x14ac:dyDescent="0.25">
      <c r="A794" s="152">
        <v>42887</v>
      </c>
      <c r="B794" s="13">
        <v>2017</v>
      </c>
      <c r="C794" s="14" t="s">
        <v>248</v>
      </c>
      <c r="D794" s="11" t="s">
        <v>248</v>
      </c>
      <c r="E794" s="11" t="s">
        <v>15</v>
      </c>
      <c r="F794" s="19">
        <v>500513.03000000119</v>
      </c>
      <c r="G794" s="160">
        <v>8</v>
      </c>
      <c r="H794" s="160">
        <v>72</v>
      </c>
      <c r="I794" s="197">
        <v>0</v>
      </c>
      <c r="J794" s="197">
        <v>0</v>
      </c>
      <c r="K794" s="197">
        <v>2</v>
      </c>
      <c r="L794" s="197">
        <v>6</v>
      </c>
      <c r="M794" s="197">
        <v>0</v>
      </c>
    </row>
    <row r="795" spans="1:13" x14ac:dyDescent="0.25">
      <c r="A795" s="152">
        <v>42887</v>
      </c>
      <c r="B795" s="13">
        <v>2017</v>
      </c>
      <c r="C795" s="14" t="s">
        <v>249</v>
      </c>
      <c r="D795" s="11" t="s">
        <v>249</v>
      </c>
      <c r="E795" s="11" t="s">
        <v>20</v>
      </c>
      <c r="F795" s="19">
        <v>259363.20999999996</v>
      </c>
      <c r="G795" s="160">
        <v>2</v>
      </c>
      <c r="H795" s="160">
        <v>27</v>
      </c>
      <c r="I795" s="197">
        <v>0</v>
      </c>
      <c r="J795" s="197">
        <v>0</v>
      </c>
      <c r="K795" s="197">
        <v>0</v>
      </c>
      <c r="L795" s="197">
        <v>2</v>
      </c>
      <c r="M795" s="197">
        <v>0</v>
      </c>
    </row>
    <row r="796" spans="1:13" x14ac:dyDescent="0.25">
      <c r="A796" s="152">
        <v>42887</v>
      </c>
      <c r="B796" s="13">
        <v>2017</v>
      </c>
      <c r="C796" s="14" t="s">
        <v>250</v>
      </c>
      <c r="D796" s="11" t="s">
        <v>250</v>
      </c>
      <c r="E796" s="11" t="s">
        <v>75</v>
      </c>
      <c r="F796" s="19">
        <v>468727.96999999974</v>
      </c>
      <c r="G796" s="160">
        <v>5</v>
      </c>
      <c r="H796" s="160">
        <v>54</v>
      </c>
      <c r="I796" s="197">
        <v>0</v>
      </c>
      <c r="J796" s="197">
        <v>0</v>
      </c>
      <c r="K796" s="197">
        <v>0</v>
      </c>
      <c r="L796" s="197">
        <v>5</v>
      </c>
      <c r="M796" s="197">
        <v>0</v>
      </c>
    </row>
    <row r="797" spans="1:13" x14ac:dyDescent="0.25">
      <c r="A797" s="152">
        <v>42887</v>
      </c>
      <c r="B797" s="13">
        <v>2017</v>
      </c>
      <c r="C797" s="14" t="s">
        <v>251</v>
      </c>
      <c r="D797" s="11" t="s">
        <v>251</v>
      </c>
      <c r="E797" s="11" t="s">
        <v>29</v>
      </c>
      <c r="F797" s="19">
        <v>914458.3200000003</v>
      </c>
      <c r="G797" s="160">
        <v>12</v>
      </c>
      <c r="H797" s="160">
        <v>129</v>
      </c>
      <c r="I797" s="197">
        <v>1</v>
      </c>
      <c r="J797" s="197">
        <v>1</v>
      </c>
      <c r="K797" s="197">
        <v>9</v>
      </c>
      <c r="L797" s="197">
        <v>1</v>
      </c>
      <c r="M797" s="197">
        <v>0</v>
      </c>
    </row>
    <row r="798" spans="1:13" x14ac:dyDescent="0.25">
      <c r="A798" s="152">
        <v>42887</v>
      </c>
      <c r="B798" s="13">
        <v>2017</v>
      </c>
      <c r="C798" s="14" t="s">
        <v>252</v>
      </c>
      <c r="D798" s="11" t="s">
        <v>252</v>
      </c>
      <c r="E798" s="11" t="s">
        <v>22</v>
      </c>
      <c r="F798" s="19">
        <v>36003.840000000026</v>
      </c>
      <c r="G798" s="160">
        <v>1</v>
      </c>
      <c r="H798" s="160">
        <v>2</v>
      </c>
      <c r="I798" s="197">
        <v>0</v>
      </c>
      <c r="J798" s="197">
        <v>0</v>
      </c>
      <c r="K798" s="197">
        <v>0</v>
      </c>
      <c r="L798" s="197">
        <v>1</v>
      </c>
      <c r="M798" s="197">
        <v>0</v>
      </c>
    </row>
    <row r="799" spans="1:13" x14ac:dyDescent="0.25">
      <c r="A799" s="152">
        <v>42887</v>
      </c>
      <c r="B799" s="13">
        <v>2017</v>
      </c>
      <c r="C799" s="14" t="s">
        <v>254</v>
      </c>
      <c r="D799" s="11" t="s">
        <v>254</v>
      </c>
      <c r="E799" s="11" t="s">
        <v>29</v>
      </c>
      <c r="F799" s="19">
        <v>570537.47</v>
      </c>
      <c r="G799" s="160">
        <v>12</v>
      </c>
      <c r="H799" s="160">
        <v>77</v>
      </c>
      <c r="I799" s="197">
        <v>1</v>
      </c>
      <c r="J799" s="197">
        <v>1</v>
      </c>
      <c r="K799" s="197">
        <v>6</v>
      </c>
      <c r="L799" s="197">
        <v>4</v>
      </c>
      <c r="M799" s="197">
        <v>0</v>
      </c>
    </row>
    <row r="800" spans="1:13" x14ac:dyDescent="0.25">
      <c r="A800" s="152">
        <v>42887</v>
      </c>
      <c r="B800" s="13">
        <v>2017</v>
      </c>
      <c r="C800" s="14" t="s">
        <v>255</v>
      </c>
      <c r="D800" s="11" t="s">
        <v>255</v>
      </c>
      <c r="E800" s="11" t="s">
        <v>29</v>
      </c>
      <c r="F800" s="19">
        <v>4148925.7199999983</v>
      </c>
      <c r="G800" s="160">
        <v>33</v>
      </c>
      <c r="H800" s="160">
        <v>428</v>
      </c>
      <c r="I800" s="197">
        <v>1</v>
      </c>
      <c r="J800" s="197">
        <v>1</v>
      </c>
      <c r="K800" s="197">
        <v>11</v>
      </c>
      <c r="L800" s="197">
        <v>15</v>
      </c>
      <c r="M800" s="197">
        <v>5</v>
      </c>
    </row>
    <row r="801" spans="1:13" x14ac:dyDescent="0.25">
      <c r="A801" s="152">
        <v>42887</v>
      </c>
      <c r="B801" s="13">
        <v>2017</v>
      </c>
      <c r="C801" s="14" t="s">
        <v>256</v>
      </c>
      <c r="D801" s="11" t="s">
        <v>256</v>
      </c>
      <c r="E801" s="11" t="s">
        <v>48</v>
      </c>
      <c r="F801" s="19">
        <v>3553378.0600000024</v>
      </c>
      <c r="G801" s="160">
        <v>24</v>
      </c>
      <c r="H801" s="160">
        <v>312</v>
      </c>
      <c r="I801" s="197">
        <v>0</v>
      </c>
      <c r="J801" s="197">
        <v>0</v>
      </c>
      <c r="K801" s="197">
        <v>3</v>
      </c>
      <c r="L801" s="197">
        <v>6</v>
      </c>
      <c r="M801" s="197">
        <v>15</v>
      </c>
    </row>
    <row r="802" spans="1:13" x14ac:dyDescent="0.25">
      <c r="A802" s="152">
        <v>42887</v>
      </c>
      <c r="B802" s="13">
        <v>2017</v>
      </c>
      <c r="C802" s="14" t="s">
        <v>257</v>
      </c>
      <c r="D802" s="11" t="s">
        <v>257</v>
      </c>
      <c r="E802" s="11" t="s">
        <v>44</v>
      </c>
      <c r="F802" s="19">
        <v>2652224.3299999982</v>
      </c>
      <c r="G802" s="160">
        <v>13</v>
      </c>
      <c r="H802" s="160">
        <v>195</v>
      </c>
      <c r="I802" s="197">
        <v>0</v>
      </c>
      <c r="J802" s="197">
        <v>0</v>
      </c>
      <c r="K802" s="197">
        <v>0</v>
      </c>
      <c r="L802" s="197">
        <v>0</v>
      </c>
      <c r="M802" s="197">
        <v>13</v>
      </c>
    </row>
    <row r="803" spans="1:13" x14ac:dyDescent="0.25">
      <c r="A803" s="152">
        <v>42887</v>
      </c>
      <c r="B803" s="13">
        <v>2017</v>
      </c>
      <c r="C803" s="14" t="s">
        <v>258</v>
      </c>
      <c r="D803" s="11" t="s">
        <v>258</v>
      </c>
      <c r="E803" s="11" t="s">
        <v>65</v>
      </c>
      <c r="F803" s="19">
        <v>747199.94000000041</v>
      </c>
      <c r="G803" s="160">
        <v>7</v>
      </c>
      <c r="H803" s="160">
        <v>85</v>
      </c>
      <c r="I803" s="197">
        <v>1</v>
      </c>
      <c r="J803" s="197">
        <v>0</v>
      </c>
      <c r="K803" s="197">
        <v>2</v>
      </c>
      <c r="L803" s="197">
        <v>2</v>
      </c>
      <c r="M803" s="197">
        <v>2</v>
      </c>
    </row>
    <row r="804" spans="1:13" x14ac:dyDescent="0.25">
      <c r="A804" s="152">
        <v>42887</v>
      </c>
      <c r="B804" s="13">
        <v>2017</v>
      </c>
      <c r="C804" s="14" t="s">
        <v>259</v>
      </c>
      <c r="D804" s="11" t="s">
        <v>259</v>
      </c>
      <c r="E804" s="11" t="s">
        <v>15</v>
      </c>
      <c r="F804" s="19">
        <v>795968.32999999821</v>
      </c>
      <c r="G804" s="160">
        <v>9</v>
      </c>
      <c r="H804" s="160">
        <v>97</v>
      </c>
      <c r="I804" s="197">
        <v>1</v>
      </c>
      <c r="J804" s="197">
        <v>0</v>
      </c>
      <c r="K804" s="197">
        <v>2</v>
      </c>
      <c r="L804" s="197">
        <v>5</v>
      </c>
      <c r="M804" s="197">
        <v>1</v>
      </c>
    </row>
    <row r="805" spans="1:13" x14ac:dyDescent="0.25">
      <c r="A805" s="152">
        <v>42887</v>
      </c>
      <c r="B805" s="13">
        <v>2017</v>
      </c>
      <c r="C805" s="14" t="s">
        <v>260</v>
      </c>
      <c r="D805" s="11" t="s">
        <v>260</v>
      </c>
      <c r="E805" s="11" t="s">
        <v>18</v>
      </c>
      <c r="F805" s="19">
        <v>6026791.9199999943</v>
      </c>
      <c r="G805" s="160">
        <v>28</v>
      </c>
      <c r="H805" s="160">
        <v>432</v>
      </c>
      <c r="I805" s="197">
        <v>0</v>
      </c>
      <c r="J805" s="197">
        <v>2</v>
      </c>
      <c r="K805" s="197">
        <v>1</v>
      </c>
      <c r="L805" s="197">
        <v>10</v>
      </c>
      <c r="M805" s="197">
        <v>15</v>
      </c>
    </row>
    <row r="806" spans="1:13" x14ac:dyDescent="0.25">
      <c r="A806" s="152">
        <v>42887</v>
      </c>
      <c r="B806" s="13">
        <v>2017</v>
      </c>
      <c r="C806" s="14" t="s">
        <v>261</v>
      </c>
      <c r="D806" s="11" t="s">
        <v>261</v>
      </c>
      <c r="E806" s="11" t="s">
        <v>75</v>
      </c>
      <c r="F806" s="19">
        <v>4596465.9900000021</v>
      </c>
      <c r="G806" s="160">
        <v>18</v>
      </c>
      <c r="H806" s="160">
        <v>278</v>
      </c>
      <c r="I806" s="197">
        <v>1</v>
      </c>
      <c r="J806" s="197">
        <v>3</v>
      </c>
      <c r="K806" s="197">
        <v>0</v>
      </c>
      <c r="L806" s="197">
        <v>2</v>
      </c>
      <c r="M806" s="197">
        <v>12</v>
      </c>
    </row>
    <row r="807" spans="1:13" x14ac:dyDescent="0.25">
      <c r="A807" s="152">
        <v>42887</v>
      </c>
      <c r="B807" s="13">
        <v>2017</v>
      </c>
      <c r="C807" s="14" t="s">
        <v>262</v>
      </c>
      <c r="D807" s="11" t="s">
        <v>262</v>
      </c>
      <c r="E807" s="11" t="s">
        <v>18</v>
      </c>
      <c r="F807" s="19">
        <v>1219789.6799999923</v>
      </c>
      <c r="G807" s="160">
        <v>9</v>
      </c>
      <c r="H807" s="160">
        <v>119</v>
      </c>
      <c r="I807" s="197">
        <v>1</v>
      </c>
      <c r="J807" s="197">
        <v>0</v>
      </c>
      <c r="K807" s="197">
        <v>0</v>
      </c>
      <c r="L807" s="197">
        <v>1</v>
      </c>
      <c r="M807" s="197">
        <v>7</v>
      </c>
    </row>
    <row r="808" spans="1:13" x14ac:dyDescent="0.25">
      <c r="A808" s="152">
        <v>42887</v>
      </c>
      <c r="B808" s="13">
        <v>2017</v>
      </c>
      <c r="C808" s="14" t="s">
        <v>263</v>
      </c>
      <c r="D808" s="11" t="s">
        <v>263</v>
      </c>
      <c r="E808" s="11" t="s">
        <v>50</v>
      </c>
      <c r="F808" s="19">
        <v>1937594.1499999911</v>
      </c>
      <c r="G808" s="160">
        <v>10</v>
      </c>
      <c r="H808" s="160">
        <v>144</v>
      </c>
      <c r="I808" s="197">
        <v>0</v>
      </c>
      <c r="J808" s="197">
        <v>0</v>
      </c>
      <c r="K808" s="197">
        <v>0</v>
      </c>
      <c r="L808" s="197">
        <v>0</v>
      </c>
      <c r="M808" s="197">
        <v>10</v>
      </c>
    </row>
    <row r="809" spans="1:13" x14ac:dyDescent="0.25">
      <c r="A809" s="152">
        <v>42887</v>
      </c>
      <c r="B809" s="13">
        <v>2017</v>
      </c>
      <c r="C809" s="14" t="s">
        <v>384</v>
      </c>
      <c r="D809" s="11" t="s">
        <v>384</v>
      </c>
      <c r="E809" s="11" t="s">
        <v>22</v>
      </c>
      <c r="F809" s="19">
        <v>393844.01000000024</v>
      </c>
      <c r="G809" s="160">
        <v>9</v>
      </c>
      <c r="H809" s="160">
        <v>57</v>
      </c>
      <c r="I809" s="197">
        <v>2</v>
      </c>
      <c r="J809" s="197">
        <v>3</v>
      </c>
      <c r="K809" s="197">
        <v>2</v>
      </c>
      <c r="L809" s="197">
        <v>2</v>
      </c>
      <c r="M809" s="197">
        <v>0</v>
      </c>
    </row>
    <row r="810" spans="1:13" x14ac:dyDescent="0.25">
      <c r="A810" s="152">
        <v>42887</v>
      </c>
      <c r="B810" s="13">
        <v>2017</v>
      </c>
      <c r="C810" s="14" t="s">
        <v>264</v>
      </c>
      <c r="D810" s="11" t="s">
        <v>264</v>
      </c>
      <c r="E810" s="11" t="s">
        <v>65</v>
      </c>
      <c r="F810" s="19">
        <v>3856654.3999999985</v>
      </c>
      <c r="G810" s="160">
        <v>17</v>
      </c>
      <c r="H810" s="160">
        <v>247</v>
      </c>
      <c r="I810" s="197">
        <v>1</v>
      </c>
      <c r="J810" s="197">
        <v>3</v>
      </c>
      <c r="K810" s="197">
        <v>1</v>
      </c>
      <c r="L810" s="197">
        <v>5</v>
      </c>
      <c r="M810" s="197">
        <v>7</v>
      </c>
    </row>
    <row r="811" spans="1:13" x14ac:dyDescent="0.25">
      <c r="A811" s="152">
        <v>42887</v>
      </c>
      <c r="B811" s="13">
        <v>2017</v>
      </c>
      <c r="C811" s="14" t="s">
        <v>265</v>
      </c>
      <c r="D811" s="11" t="s">
        <v>265</v>
      </c>
      <c r="E811" s="11" t="s">
        <v>22</v>
      </c>
      <c r="F811" s="19">
        <v>203918.94999999995</v>
      </c>
      <c r="G811" s="160">
        <v>3</v>
      </c>
      <c r="H811" s="160">
        <v>24</v>
      </c>
      <c r="I811" s="197">
        <v>0</v>
      </c>
      <c r="J811" s="197">
        <v>0</v>
      </c>
      <c r="K811" s="197">
        <v>0</v>
      </c>
      <c r="L811" s="197">
        <v>3</v>
      </c>
      <c r="M811" s="197">
        <v>0</v>
      </c>
    </row>
    <row r="812" spans="1:13" x14ac:dyDescent="0.25">
      <c r="A812" s="152">
        <v>42887</v>
      </c>
      <c r="B812" s="13">
        <v>2017</v>
      </c>
      <c r="C812" s="14" t="s">
        <v>266</v>
      </c>
      <c r="D812" s="11" t="s">
        <v>266</v>
      </c>
      <c r="E812" s="11" t="s">
        <v>48</v>
      </c>
      <c r="F812" s="19">
        <v>751968.45000000391</v>
      </c>
      <c r="G812" s="160">
        <v>7</v>
      </c>
      <c r="H812" s="160">
        <v>60</v>
      </c>
      <c r="I812" s="197">
        <v>0</v>
      </c>
      <c r="J812" s="197">
        <v>0</v>
      </c>
      <c r="K812" s="197">
        <v>0</v>
      </c>
      <c r="L812" s="197">
        <v>3</v>
      </c>
      <c r="M812" s="197">
        <v>4</v>
      </c>
    </row>
    <row r="813" spans="1:13" x14ac:dyDescent="0.25">
      <c r="A813" s="152">
        <v>42887</v>
      </c>
      <c r="B813" s="13">
        <v>2017</v>
      </c>
      <c r="C813" s="14" t="s">
        <v>267</v>
      </c>
      <c r="D813" s="11" t="s">
        <v>267</v>
      </c>
      <c r="E813" s="11" t="s">
        <v>20</v>
      </c>
      <c r="F813" s="19">
        <v>2162505.3700000048</v>
      </c>
      <c r="G813" s="160">
        <v>12</v>
      </c>
      <c r="H813" s="160">
        <v>192</v>
      </c>
      <c r="I813" s="197">
        <v>0</v>
      </c>
      <c r="J813" s="197">
        <v>1</v>
      </c>
      <c r="K813" s="197">
        <v>5</v>
      </c>
      <c r="L813" s="197">
        <v>2</v>
      </c>
      <c r="M813" s="197">
        <v>4</v>
      </c>
    </row>
    <row r="814" spans="1:13" x14ac:dyDescent="0.25">
      <c r="A814" s="152">
        <v>42887</v>
      </c>
      <c r="B814" s="13">
        <v>2017</v>
      </c>
      <c r="C814" s="14" t="s">
        <v>268</v>
      </c>
      <c r="D814" s="11" t="s">
        <v>268</v>
      </c>
      <c r="E814" s="11" t="s">
        <v>35</v>
      </c>
      <c r="F814" s="19">
        <v>604555.08000000007</v>
      </c>
      <c r="G814" s="160">
        <v>4</v>
      </c>
      <c r="H814" s="160">
        <v>54</v>
      </c>
      <c r="I814" s="197">
        <v>0</v>
      </c>
      <c r="J814" s="197">
        <v>0</v>
      </c>
      <c r="K814" s="197">
        <v>0</v>
      </c>
      <c r="L814" s="197">
        <v>0</v>
      </c>
      <c r="M814" s="197">
        <v>4</v>
      </c>
    </row>
    <row r="815" spans="1:13" x14ac:dyDescent="0.25">
      <c r="A815" s="152">
        <v>42887</v>
      </c>
      <c r="B815" s="13">
        <v>2017</v>
      </c>
      <c r="C815" s="14" t="s">
        <v>269</v>
      </c>
      <c r="D815" s="11" t="s">
        <v>269</v>
      </c>
      <c r="E815" s="11" t="s">
        <v>20</v>
      </c>
      <c r="F815" s="19">
        <v>6781330.2299999893</v>
      </c>
      <c r="G815" s="160">
        <v>29</v>
      </c>
      <c r="H815" s="160">
        <v>444</v>
      </c>
      <c r="I815" s="197">
        <v>5</v>
      </c>
      <c r="J815" s="197">
        <v>0</v>
      </c>
      <c r="K815" s="197">
        <v>7</v>
      </c>
      <c r="L815" s="197">
        <v>10</v>
      </c>
      <c r="M815" s="197">
        <v>7</v>
      </c>
    </row>
    <row r="816" spans="1:13" x14ac:dyDescent="0.25">
      <c r="A816" s="152">
        <v>42887</v>
      </c>
      <c r="B816" s="13">
        <v>2017</v>
      </c>
      <c r="C816" s="14" t="s">
        <v>270</v>
      </c>
      <c r="D816" s="11" t="s">
        <v>270</v>
      </c>
      <c r="E816" s="11" t="s">
        <v>22</v>
      </c>
      <c r="F816" s="19">
        <v>192432.78000000003</v>
      </c>
      <c r="G816" s="160">
        <v>5</v>
      </c>
      <c r="H816" s="160">
        <v>41</v>
      </c>
      <c r="I816" s="197">
        <v>0</v>
      </c>
      <c r="J816" s="197">
        <v>4</v>
      </c>
      <c r="K816" s="197">
        <v>1</v>
      </c>
      <c r="L816" s="197">
        <v>0</v>
      </c>
      <c r="M816" s="197">
        <v>0</v>
      </c>
    </row>
    <row r="817" spans="1:13" x14ac:dyDescent="0.25">
      <c r="A817" s="152">
        <v>42887</v>
      </c>
      <c r="B817" s="13">
        <v>2017</v>
      </c>
      <c r="C817" s="14" t="s">
        <v>271</v>
      </c>
      <c r="D817" s="11" t="s">
        <v>271</v>
      </c>
      <c r="E817" s="11" t="s">
        <v>50</v>
      </c>
      <c r="F817" s="19">
        <v>745757.62999999989</v>
      </c>
      <c r="G817" s="160">
        <v>5</v>
      </c>
      <c r="H817" s="160">
        <v>67</v>
      </c>
      <c r="I817" s="197">
        <v>0</v>
      </c>
      <c r="J817" s="197">
        <v>0</v>
      </c>
      <c r="K817" s="197">
        <v>0</v>
      </c>
      <c r="L817" s="197">
        <v>5</v>
      </c>
      <c r="M817" s="197">
        <v>0</v>
      </c>
    </row>
    <row r="818" spans="1:13" x14ac:dyDescent="0.25">
      <c r="A818" s="152">
        <v>42887</v>
      </c>
      <c r="B818" s="13">
        <v>2017</v>
      </c>
      <c r="C818" s="14" t="s">
        <v>272</v>
      </c>
      <c r="D818" s="11" t="s">
        <v>272</v>
      </c>
      <c r="E818" s="11" t="s">
        <v>24</v>
      </c>
      <c r="F818" s="19">
        <v>2548978.5899999961</v>
      </c>
      <c r="G818" s="160">
        <v>17</v>
      </c>
      <c r="H818" s="160">
        <v>223</v>
      </c>
      <c r="I818" s="197">
        <v>0</v>
      </c>
      <c r="J818" s="197">
        <v>3</v>
      </c>
      <c r="K818" s="197">
        <v>3</v>
      </c>
      <c r="L818" s="197">
        <v>10</v>
      </c>
      <c r="M818" s="197">
        <v>1</v>
      </c>
    </row>
    <row r="819" spans="1:13" x14ac:dyDescent="0.25">
      <c r="A819" s="152">
        <v>42887</v>
      </c>
      <c r="B819" s="13">
        <v>2017</v>
      </c>
      <c r="C819" s="14" t="s">
        <v>273</v>
      </c>
      <c r="D819" s="11" t="s">
        <v>273</v>
      </c>
      <c r="E819" s="11" t="s">
        <v>20</v>
      </c>
      <c r="F819" s="19">
        <v>924694.56999999844</v>
      </c>
      <c r="G819" s="160">
        <v>4</v>
      </c>
      <c r="H819" s="160">
        <v>66</v>
      </c>
      <c r="I819" s="197">
        <v>0</v>
      </c>
      <c r="J819" s="197">
        <v>0</v>
      </c>
      <c r="K819" s="197">
        <v>0</v>
      </c>
      <c r="L819" s="197">
        <v>0</v>
      </c>
      <c r="M819" s="197">
        <v>4</v>
      </c>
    </row>
    <row r="820" spans="1:13" x14ac:dyDescent="0.25">
      <c r="A820" s="152">
        <v>42887</v>
      </c>
      <c r="B820" s="13">
        <v>2017</v>
      </c>
      <c r="C820" s="14" t="s">
        <v>274</v>
      </c>
      <c r="D820" s="11" t="s">
        <v>274</v>
      </c>
      <c r="E820" s="11" t="s">
        <v>18</v>
      </c>
      <c r="F820" s="19">
        <v>1442633.33</v>
      </c>
      <c r="G820" s="160">
        <v>13</v>
      </c>
      <c r="H820" s="160">
        <v>160</v>
      </c>
      <c r="I820" s="197">
        <v>0</v>
      </c>
      <c r="J820" s="197">
        <v>0</v>
      </c>
      <c r="K820" s="197">
        <v>3</v>
      </c>
      <c r="L820" s="197">
        <v>7</v>
      </c>
      <c r="M820" s="197">
        <v>3</v>
      </c>
    </row>
    <row r="821" spans="1:13" x14ac:dyDescent="0.25">
      <c r="A821" s="152">
        <v>42887</v>
      </c>
      <c r="B821" s="13">
        <v>2017</v>
      </c>
      <c r="C821" s="14" t="s">
        <v>275</v>
      </c>
      <c r="D821" s="11" t="s">
        <v>275</v>
      </c>
      <c r="E821" s="11" t="s">
        <v>75</v>
      </c>
      <c r="F821" s="19">
        <v>4757382.6600000039</v>
      </c>
      <c r="G821" s="160">
        <v>18</v>
      </c>
      <c r="H821" s="160">
        <v>288</v>
      </c>
      <c r="I821" s="197">
        <v>0</v>
      </c>
      <c r="J821" s="197">
        <v>7</v>
      </c>
      <c r="K821" s="197">
        <v>4</v>
      </c>
      <c r="L821" s="197">
        <v>5</v>
      </c>
      <c r="M821" s="197">
        <v>2</v>
      </c>
    </row>
    <row r="822" spans="1:13" x14ac:dyDescent="0.25">
      <c r="A822" s="152">
        <v>42887</v>
      </c>
      <c r="B822" s="13">
        <v>2017</v>
      </c>
      <c r="C822" s="14" t="s">
        <v>276</v>
      </c>
      <c r="D822" s="11" t="s">
        <v>276</v>
      </c>
      <c r="E822" s="11" t="s">
        <v>84</v>
      </c>
      <c r="F822" s="19">
        <v>2577975.0800000019</v>
      </c>
      <c r="G822" s="160">
        <v>12</v>
      </c>
      <c r="H822" s="160">
        <v>183</v>
      </c>
      <c r="I822" s="197">
        <v>0</v>
      </c>
      <c r="J822" s="197">
        <v>1</v>
      </c>
      <c r="K822" s="197">
        <v>0</v>
      </c>
      <c r="L822" s="197">
        <v>10</v>
      </c>
      <c r="M822" s="197">
        <v>1</v>
      </c>
    </row>
    <row r="823" spans="1:13" x14ac:dyDescent="0.25">
      <c r="A823" s="152">
        <v>42887</v>
      </c>
      <c r="B823" s="13">
        <v>2017</v>
      </c>
      <c r="C823" s="14" t="s">
        <v>277</v>
      </c>
      <c r="D823" s="11" t="s">
        <v>277</v>
      </c>
      <c r="E823" s="11" t="s">
        <v>27</v>
      </c>
      <c r="F823" s="19">
        <v>3945208.0000000149</v>
      </c>
      <c r="G823" s="160">
        <v>25</v>
      </c>
      <c r="H823" s="160">
        <v>327</v>
      </c>
      <c r="I823" s="197">
        <v>1</v>
      </c>
      <c r="J823" s="197">
        <v>0</v>
      </c>
      <c r="K823" s="197">
        <v>7</v>
      </c>
      <c r="L823" s="197">
        <v>13</v>
      </c>
      <c r="M823" s="197">
        <v>4</v>
      </c>
    </row>
    <row r="824" spans="1:13" x14ac:dyDescent="0.25">
      <c r="A824" s="152">
        <v>42887</v>
      </c>
      <c r="B824" s="13">
        <v>2017</v>
      </c>
      <c r="C824" s="14" t="s">
        <v>278</v>
      </c>
      <c r="D824" s="11" t="s">
        <v>278</v>
      </c>
      <c r="E824" s="11" t="s">
        <v>35</v>
      </c>
      <c r="F824" s="19">
        <v>696806.79</v>
      </c>
      <c r="G824" s="160">
        <v>4</v>
      </c>
      <c r="H824" s="160">
        <v>57</v>
      </c>
      <c r="I824" s="197">
        <v>0</v>
      </c>
      <c r="J824" s="197">
        <v>0</v>
      </c>
      <c r="K824" s="197">
        <v>0</v>
      </c>
      <c r="L824" s="197">
        <v>0</v>
      </c>
      <c r="M824" s="197">
        <v>4</v>
      </c>
    </row>
    <row r="825" spans="1:13" x14ac:dyDescent="0.25">
      <c r="A825" s="152">
        <v>42887</v>
      </c>
      <c r="B825" s="13">
        <v>2017</v>
      </c>
      <c r="C825" s="14" t="s">
        <v>279</v>
      </c>
      <c r="D825" s="11" t="s">
        <v>279</v>
      </c>
      <c r="E825" s="11" t="s">
        <v>18</v>
      </c>
      <c r="F825" s="19">
        <v>242765.60000000056</v>
      </c>
      <c r="G825" s="160">
        <v>2</v>
      </c>
      <c r="H825" s="160">
        <v>23</v>
      </c>
      <c r="I825" s="197">
        <v>0</v>
      </c>
      <c r="J825" s="197">
        <v>0</v>
      </c>
      <c r="K825" s="197">
        <v>0</v>
      </c>
      <c r="L825" s="197">
        <v>0</v>
      </c>
      <c r="M825" s="197">
        <v>2</v>
      </c>
    </row>
    <row r="826" spans="1:13" x14ac:dyDescent="0.25">
      <c r="A826" s="152">
        <v>42887</v>
      </c>
      <c r="B826" s="13">
        <v>2017</v>
      </c>
      <c r="C826" s="14" t="s">
        <v>280</v>
      </c>
      <c r="D826" s="11" t="s">
        <v>280</v>
      </c>
      <c r="E826" s="11" t="s">
        <v>50</v>
      </c>
      <c r="F826" s="19">
        <v>4493029.2100000009</v>
      </c>
      <c r="G826" s="160">
        <v>22</v>
      </c>
      <c r="H826" s="160">
        <v>306</v>
      </c>
      <c r="I826" s="197">
        <v>1</v>
      </c>
      <c r="J826" s="197">
        <v>0</v>
      </c>
      <c r="K826" s="197">
        <v>2</v>
      </c>
      <c r="L826" s="197">
        <v>4</v>
      </c>
      <c r="M826" s="197">
        <v>15</v>
      </c>
    </row>
    <row r="827" spans="1:13" x14ac:dyDescent="0.25">
      <c r="A827" s="152">
        <v>42887</v>
      </c>
      <c r="B827" s="13">
        <v>2017</v>
      </c>
      <c r="C827" s="14" t="s">
        <v>281</v>
      </c>
      <c r="D827" s="11" t="s">
        <v>281</v>
      </c>
      <c r="E827" s="11" t="s">
        <v>20</v>
      </c>
      <c r="F827" s="19">
        <v>2963137.6799999923</v>
      </c>
      <c r="G827" s="160">
        <v>12</v>
      </c>
      <c r="H827" s="160">
        <v>165</v>
      </c>
      <c r="I827" s="197">
        <v>2</v>
      </c>
      <c r="J827" s="197">
        <v>0</v>
      </c>
      <c r="K827" s="197">
        <v>0</v>
      </c>
      <c r="L827" s="197">
        <v>0</v>
      </c>
      <c r="M827" s="197">
        <v>10</v>
      </c>
    </row>
    <row r="828" spans="1:13" x14ac:dyDescent="0.25">
      <c r="A828" s="152">
        <v>42887</v>
      </c>
      <c r="B828" s="13">
        <v>2017</v>
      </c>
      <c r="C828" s="14" t="s">
        <v>282</v>
      </c>
      <c r="D828" s="11" t="s">
        <v>282</v>
      </c>
      <c r="E828" s="11" t="s">
        <v>29</v>
      </c>
      <c r="F828" s="19">
        <v>785190.88000000082</v>
      </c>
      <c r="G828" s="160">
        <v>10</v>
      </c>
      <c r="H828" s="160">
        <v>103</v>
      </c>
      <c r="I828" s="197">
        <v>5</v>
      </c>
      <c r="J828" s="197">
        <v>3</v>
      </c>
      <c r="K828" s="197">
        <v>2</v>
      </c>
      <c r="L828" s="197">
        <v>0</v>
      </c>
      <c r="M828" s="197">
        <v>0</v>
      </c>
    </row>
    <row r="829" spans="1:13" x14ac:dyDescent="0.25">
      <c r="A829" s="152">
        <v>42887</v>
      </c>
      <c r="B829" s="13">
        <v>2017</v>
      </c>
      <c r="C829" s="14" t="s">
        <v>283</v>
      </c>
      <c r="D829" s="11" t="s">
        <v>283</v>
      </c>
      <c r="E829" s="11" t="s">
        <v>50</v>
      </c>
      <c r="F829" s="19">
        <v>652657.83000000101</v>
      </c>
      <c r="G829" s="160">
        <v>5</v>
      </c>
      <c r="H829" s="160">
        <v>58</v>
      </c>
      <c r="I829" s="197">
        <v>0</v>
      </c>
      <c r="J829" s="197">
        <v>0</v>
      </c>
      <c r="K829" s="197">
        <v>0</v>
      </c>
      <c r="L829" s="197">
        <v>2</v>
      </c>
      <c r="M829" s="197">
        <v>3</v>
      </c>
    </row>
    <row r="830" spans="1:13" x14ac:dyDescent="0.25">
      <c r="A830" s="152">
        <v>42887</v>
      </c>
      <c r="B830" s="13">
        <v>2017</v>
      </c>
      <c r="C830" s="14" t="s">
        <v>284</v>
      </c>
      <c r="D830" s="11" t="s">
        <v>284</v>
      </c>
      <c r="E830" s="11" t="s">
        <v>35</v>
      </c>
      <c r="F830" s="19">
        <v>5441966.8999999985</v>
      </c>
      <c r="G830" s="160">
        <v>26</v>
      </c>
      <c r="H830" s="160">
        <v>386</v>
      </c>
      <c r="I830" s="197">
        <v>0</v>
      </c>
      <c r="J830" s="197">
        <v>1</v>
      </c>
      <c r="K830" s="197">
        <v>1</v>
      </c>
      <c r="L830" s="197">
        <v>4</v>
      </c>
      <c r="M830" s="197">
        <v>20</v>
      </c>
    </row>
    <row r="831" spans="1:13" x14ac:dyDescent="0.25">
      <c r="A831" s="152">
        <v>42887</v>
      </c>
      <c r="B831" s="13">
        <v>2017</v>
      </c>
      <c r="C831" s="14" t="s">
        <v>285</v>
      </c>
      <c r="D831" s="11" t="s">
        <v>285</v>
      </c>
      <c r="E831" s="11" t="s">
        <v>50</v>
      </c>
      <c r="F831" s="19">
        <v>680942.94999999925</v>
      </c>
      <c r="G831" s="160">
        <v>7</v>
      </c>
      <c r="H831" s="160">
        <v>89</v>
      </c>
      <c r="I831" s="197">
        <v>0</v>
      </c>
      <c r="J831" s="197">
        <v>0</v>
      </c>
      <c r="K831" s="197">
        <v>0</v>
      </c>
      <c r="L831" s="197">
        <v>3</v>
      </c>
      <c r="M831" s="197">
        <v>4</v>
      </c>
    </row>
    <row r="832" spans="1:13" x14ac:dyDescent="0.25">
      <c r="A832" s="152">
        <v>42887</v>
      </c>
      <c r="B832" s="13">
        <v>2017</v>
      </c>
      <c r="C832" s="14" t="s">
        <v>286</v>
      </c>
      <c r="D832" s="11" t="s">
        <v>286</v>
      </c>
      <c r="E832" s="11" t="s">
        <v>22</v>
      </c>
      <c r="F832" s="19">
        <v>925030.67</v>
      </c>
      <c r="G832" s="160">
        <v>11</v>
      </c>
      <c r="H832" s="160">
        <v>103</v>
      </c>
      <c r="I832" s="197">
        <v>9</v>
      </c>
      <c r="J832" s="197">
        <v>2</v>
      </c>
      <c r="K832" s="197">
        <v>0</v>
      </c>
      <c r="L832" s="197">
        <v>0</v>
      </c>
      <c r="M832" s="197">
        <v>0</v>
      </c>
    </row>
    <row r="833" spans="1:13" x14ac:dyDescent="0.25">
      <c r="A833" s="152">
        <v>42887</v>
      </c>
      <c r="B833" s="13">
        <v>2017</v>
      </c>
      <c r="C833" s="14" t="s">
        <v>287</v>
      </c>
      <c r="D833" s="11" t="s">
        <v>287</v>
      </c>
      <c r="E833" s="11" t="s">
        <v>65</v>
      </c>
      <c r="F833" s="19">
        <v>626713.50999999978</v>
      </c>
      <c r="G833" s="160">
        <v>18</v>
      </c>
      <c r="H833" s="160">
        <v>96</v>
      </c>
      <c r="I833" s="197">
        <v>1</v>
      </c>
      <c r="J833" s="197">
        <v>8</v>
      </c>
      <c r="K833" s="197">
        <v>3</v>
      </c>
      <c r="L833" s="197">
        <v>5</v>
      </c>
      <c r="M833" s="197">
        <v>1</v>
      </c>
    </row>
    <row r="834" spans="1:13" x14ac:dyDescent="0.25">
      <c r="A834" s="152">
        <v>42887</v>
      </c>
      <c r="B834" s="13">
        <v>2017</v>
      </c>
      <c r="C834" s="14" t="s">
        <v>288</v>
      </c>
      <c r="D834" s="11" t="s">
        <v>288</v>
      </c>
      <c r="E834" s="11" t="s">
        <v>27</v>
      </c>
      <c r="F834" s="19">
        <v>1271962.4700000044</v>
      </c>
      <c r="G834" s="160">
        <v>10</v>
      </c>
      <c r="H834" s="160">
        <v>120</v>
      </c>
      <c r="I834" s="197">
        <v>0</v>
      </c>
      <c r="J834" s="197">
        <v>0</v>
      </c>
      <c r="K834" s="197">
        <v>0</v>
      </c>
      <c r="L834" s="197">
        <v>4</v>
      </c>
      <c r="M834" s="197">
        <v>6</v>
      </c>
    </row>
    <row r="835" spans="1:13" x14ac:dyDescent="0.25">
      <c r="A835" s="152">
        <v>42887</v>
      </c>
      <c r="B835" s="13">
        <v>2017</v>
      </c>
      <c r="C835" s="14" t="s">
        <v>289</v>
      </c>
      <c r="D835" s="11" t="s">
        <v>289</v>
      </c>
      <c r="E835" s="11" t="s">
        <v>18</v>
      </c>
      <c r="F835" s="19">
        <v>1761515.2699999958</v>
      </c>
      <c r="G835" s="160">
        <v>12</v>
      </c>
      <c r="H835" s="160">
        <v>178</v>
      </c>
      <c r="I835" s="197">
        <v>0</v>
      </c>
      <c r="J835" s="197">
        <v>0</v>
      </c>
      <c r="K835" s="197">
        <v>0</v>
      </c>
      <c r="L835" s="197">
        <v>1</v>
      </c>
      <c r="M835" s="197">
        <v>11</v>
      </c>
    </row>
    <row r="836" spans="1:13" x14ac:dyDescent="0.25">
      <c r="A836" s="152">
        <v>42887</v>
      </c>
      <c r="B836" s="13">
        <v>2017</v>
      </c>
      <c r="C836" s="14" t="s">
        <v>290</v>
      </c>
      <c r="D836" s="11" t="s">
        <v>290</v>
      </c>
      <c r="E836" s="11" t="s">
        <v>20</v>
      </c>
      <c r="F836" s="19">
        <v>412353.89000000013</v>
      </c>
      <c r="G836" s="160">
        <v>5</v>
      </c>
      <c r="H836" s="160">
        <v>60</v>
      </c>
      <c r="I836" s="197">
        <v>0</v>
      </c>
      <c r="J836" s="197">
        <v>0</v>
      </c>
      <c r="K836" s="197">
        <v>4</v>
      </c>
      <c r="L836" s="197">
        <v>0</v>
      </c>
      <c r="M836" s="197">
        <v>1</v>
      </c>
    </row>
    <row r="837" spans="1:13" x14ac:dyDescent="0.25">
      <c r="A837" s="152">
        <v>42887</v>
      </c>
      <c r="B837" s="13">
        <v>2017</v>
      </c>
      <c r="C837" s="14" t="s">
        <v>291</v>
      </c>
      <c r="D837" s="11" t="s">
        <v>291</v>
      </c>
      <c r="E837" s="11" t="s">
        <v>27</v>
      </c>
      <c r="F837" s="19">
        <v>316728.4700000002</v>
      </c>
      <c r="G837" s="160">
        <v>2</v>
      </c>
      <c r="H837" s="160">
        <v>27</v>
      </c>
      <c r="I837" s="197">
        <v>0</v>
      </c>
      <c r="J837" s="197">
        <v>0</v>
      </c>
      <c r="K837" s="197">
        <v>0</v>
      </c>
      <c r="L837" s="197">
        <v>2</v>
      </c>
      <c r="M837" s="197">
        <v>0</v>
      </c>
    </row>
    <row r="838" spans="1:13" x14ac:dyDescent="0.25">
      <c r="A838" s="152">
        <v>42887</v>
      </c>
      <c r="B838" s="13">
        <v>2017</v>
      </c>
      <c r="C838" s="14" t="s">
        <v>292</v>
      </c>
      <c r="D838" s="11" t="s">
        <v>292</v>
      </c>
      <c r="E838" s="11" t="s">
        <v>50</v>
      </c>
      <c r="F838" s="19">
        <v>901913.86000000127</v>
      </c>
      <c r="G838" s="160">
        <v>11</v>
      </c>
      <c r="H838" s="160">
        <v>121</v>
      </c>
      <c r="I838" s="197">
        <v>0</v>
      </c>
      <c r="J838" s="197">
        <v>0</v>
      </c>
      <c r="K838" s="197">
        <v>1</v>
      </c>
      <c r="L838" s="197">
        <v>2</v>
      </c>
      <c r="M838" s="197">
        <v>8</v>
      </c>
    </row>
    <row r="839" spans="1:13" x14ac:dyDescent="0.25">
      <c r="A839" s="152">
        <v>42887</v>
      </c>
      <c r="B839" s="13">
        <v>2017</v>
      </c>
      <c r="C839" s="14" t="s">
        <v>293</v>
      </c>
      <c r="D839" s="11" t="s">
        <v>293</v>
      </c>
      <c r="E839" s="11" t="s">
        <v>73</v>
      </c>
      <c r="F839" s="19">
        <v>1779679.1300000027</v>
      </c>
      <c r="G839" s="160">
        <v>13</v>
      </c>
      <c r="H839" s="160">
        <v>160</v>
      </c>
      <c r="I839" s="197">
        <v>2</v>
      </c>
      <c r="J839" s="197">
        <v>1</v>
      </c>
      <c r="K839" s="197">
        <v>4</v>
      </c>
      <c r="L839" s="197">
        <v>5</v>
      </c>
      <c r="M839" s="197">
        <v>1</v>
      </c>
    </row>
    <row r="840" spans="1:13" x14ac:dyDescent="0.25">
      <c r="A840" s="152">
        <v>42887</v>
      </c>
      <c r="B840" s="13">
        <v>2017</v>
      </c>
      <c r="C840" s="14" t="s">
        <v>294</v>
      </c>
      <c r="D840" s="11" t="s">
        <v>294</v>
      </c>
      <c r="E840" s="11" t="s">
        <v>18</v>
      </c>
      <c r="F840" s="19">
        <v>2069946.7300000079</v>
      </c>
      <c r="G840" s="160">
        <v>12</v>
      </c>
      <c r="H840" s="160">
        <v>175</v>
      </c>
      <c r="I840" s="197">
        <v>0</v>
      </c>
      <c r="J840" s="197">
        <v>0</v>
      </c>
      <c r="K840" s="197">
        <v>0</v>
      </c>
      <c r="L840" s="197">
        <v>1</v>
      </c>
      <c r="M840" s="197">
        <v>11</v>
      </c>
    </row>
    <row r="841" spans="1:13" x14ac:dyDescent="0.25">
      <c r="A841" s="152">
        <v>42887</v>
      </c>
      <c r="B841" s="13">
        <v>2017</v>
      </c>
      <c r="C841" s="14" t="s">
        <v>295</v>
      </c>
      <c r="D841" s="11" t="s">
        <v>295</v>
      </c>
      <c r="E841" s="11" t="s">
        <v>35</v>
      </c>
      <c r="F841" s="19">
        <v>8451716.8500000089</v>
      </c>
      <c r="G841" s="160">
        <v>38</v>
      </c>
      <c r="H841" s="160">
        <v>515</v>
      </c>
      <c r="I841" s="197">
        <v>1</v>
      </c>
      <c r="J841" s="197">
        <v>2</v>
      </c>
      <c r="K841" s="197">
        <v>9</v>
      </c>
      <c r="L841" s="197">
        <v>17</v>
      </c>
      <c r="M841" s="197">
        <v>9</v>
      </c>
    </row>
    <row r="842" spans="1:13" x14ac:dyDescent="0.25">
      <c r="A842" s="152">
        <v>42887</v>
      </c>
      <c r="B842" s="13">
        <v>2017</v>
      </c>
      <c r="C842" s="14" t="s">
        <v>296</v>
      </c>
      <c r="D842" s="11" t="s">
        <v>296</v>
      </c>
      <c r="E842" s="11" t="s">
        <v>18</v>
      </c>
      <c r="F842" s="19">
        <v>2362522.3899999931</v>
      </c>
      <c r="G842" s="160">
        <v>21</v>
      </c>
      <c r="H842" s="160">
        <v>259</v>
      </c>
      <c r="I842" s="197">
        <v>1</v>
      </c>
      <c r="J842" s="197">
        <v>0</v>
      </c>
      <c r="K842" s="197">
        <v>3</v>
      </c>
      <c r="L842" s="197">
        <v>10</v>
      </c>
      <c r="M842" s="197">
        <v>7</v>
      </c>
    </row>
    <row r="843" spans="1:13" x14ac:dyDescent="0.25">
      <c r="A843" s="152">
        <v>42887</v>
      </c>
      <c r="B843" s="13">
        <v>2017</v>
      </c>
      <c r="C843" s="14" t="s">
        <v>297</v>
      </c>
      <c r="D843" s="11" t="s">
        <v>297</v>
      </c>
      <c r="E843" s="11" t="s">
        <v>22</v>
      </c>
      <c r="F843" s="19">
        <v>2378916.5</v>
      </c>
      <c r="G843" s="160">
        <v>17</v>
      </c>
      <c r="H843" s="160">
        <v>188</v>
      </c>
      <c r="I843" s="197">
        <v>0</v>
      </c>
      <c r="J843" s="197">
        <v>2</v>
      </c>
      <c r="K843" s="197">
        <v>6</v>
      </c>
      <c r="L843" s="197">
        <v>9</v>
      </c>
      <c r="M843" s="197">
        <v>0</v>
      </c>
    </row>
    <row r="844" spans="1:13" x14ac:dyDescent="0.25">
      <c r="A844" s="152">
        <v>42887</v>
      </c>
      <c r="B844" s="13">
        <v>2017</v>
      </c>
      <c r="C844" s="14" t="s">
        <v>298</v>
      </c>
      <c r="D844" s="11" t="s">
        <v>298</v>
      </c>
      <c r="E844" s="11" t="s">
        <v>20</v>
      </c>
      <c r="F844" s="19">
        <v>2372853.4700000025</v>
      </c>
      <c r="G844" s="160">
        <v>11</v>
      </c>
      <c r="H844" s="160">
        <v>157</v>
      </c>
      <c r="I844" s="197">
        <v>0</v>
      </c>
      <c r="J844" s="197">
        <v>1</v>
      </c>
      <c r="K844" s="197">
        <v>0</v>
      </c>
      <c r="L844" s="197">
        <v>3</v>
      </c>
      <c r="M844" s="197">
        <v>7</v>
      </c>
    </row>
    <row r="845" spans="1:13" x14ac:dyDescent="0.25">
      <c r="A845" s="152">
        <v>42887</v>
      </c>
      <c r="B845" s="13">
        <v>2017</v>
      </c>
      <c r="C845" s="14" t="s">
        <v>299</v>
      </c>
      <c r="D845" s="11" t="s">
        <v>299</v>
      </c>
      <c r="E845" s="11" t="s">
        <v>18</v>
      </c>
      <c r="F845" s="19">
        <v>2261209.3700000048</v>
      </c>
      <c r="G845" s="160">
        <v>19</v>
      </c>
      <c r="H845" s="160">
        <v>239</v>
      </c>
      <c r="I845" s="197">
        <v>1</v>
      </c>
      <c r="J845" s="197">
        <v>2</v>
      </c>
      <c r="K845" s="197">
        <v>3</v>
      </c>
      <c r="L845" s="197">
        <v>3</v>
      </c>
      <c r="M845" s="197">
        <v>10</v>
      </c>
    </row>
    <row r="846" spans="1:13" x14ac:dyDescent="0.25">
      <c r="A846" s="152">
        <v>42887</v>
      </c>
      <c r="B846" s="13">
        <v>2017</v>
      </c>
      <c r="C846" s="14" t="s">
        <v>300</v>
      </c>
      <c r="D846" s="11" t="s">
        <v>300</v>
      </c>
      <c r="E846" s="11" t="s">
        <v>22</v>
      </c>
      <c r="F846" s="19">
        <v>1995715.6299999952</v>
      </c>
      <c r="G846" s="160">
        <v>13</v>
      </c>
      <c r="H846" s="160">
        <v>166</v>
      </c>
      <c r="I846" s="197">
        <v>2</v>
      </c>
      <c r="J846" s="197">
        <v>1</v>
      </c>
      <c r="K846" s="197">
        <v>5</v>
      </c>
      <c r="L846" s="197">
        <v>5</v>
      </c>
      <c r="M846" s="197">
        <v>0</v>
      </c>
    </row>
    <row r="847" spans="1:13" x14ac:dyDescent="0.25">
      <c r="A847" s="152">
        <v>42887</v>
      </c>
      <c r="B847" s="13">
        <v>2017</v>
      </c>
      <c r="C847" s="14" t="s">
        <v>301</v>
      </c>
      <c r="D847" s="11" t="s">
        <v>301</v>
      </c>
      <c r="E847" s="11" t="s">
        <v>22</v>
      </c>
      <c r="F847" s="19">
        <v>244186.93000000017</v>
      </c>
      <c r="G847" s="160">
        <v>4</v>
      </c>
      <c r="H847" s="160">
        <v>25</v>
      </c>
      <c r="I847" s="197">
        <v>0</v>
      </c>
      <c r="J847" s="197">
        <v>0</v>
      </c>
      <c r="K847" s="197">
        <v>0</v>
      </c>
      <c r="L847" s="197">
        <v>0</v>
      </c>
      <c r="M847" s="197">
        <v>4</v>
      </c>
    </row>
    <row r="848" spans="1:13" x14ac:dyDescent="0.25">
      <c r="A848" s="152">
        <v>42887</v>
      </c>
      <c r="B848" s="13">
        <v>2017</v>
      </c>
      <c r="C848" s="14" t="s">
        <v>302</v>
      </c>
      <c r="D848" s="11" t="s">
        <v>302</v>
      </c>
      <c r="E848" s="11" t="s">
        <v>18</v>
      </c>
      <c r="F848" s="19">
        <v>2021585.8100000061</v>
      </c>
      <c r="G848" s="160">
        <v>13</v>
      </c>
      <c r="H848" s="160">
        <v>212</v>
      </c>
      <c r="I848" s="197">
        <v>0</v>
      </c>
      <c r="J848" s="197">
        <v>1</v>
      </c>
      <c r="K848" s="197">
        <v>2</v>
      </c>
      <c r="L848" s="197">
        <v>10</v>
      </c>
      <c r="M848" s="197">
        <v>0</v>
      </c>
    </row>
    <row r="849" spans="1:13" x14ac:dyDescent="0.25">
      <c r="A849" s="152">
        <v>42887</v>
      </c>
      <c r="B849" s="13">
        <v>2017</v>
      </c>
      <c r="C849" s="14" t="s">
        <v>303</v>
      </c>
      <c r="D849" s="11" t="s">
        <v>303</v>
      </c>
      <c r="E849" s="11" t="s">
        <v>75</v>
      </c>
      <c r="F849" s="19">
        <v>650234.26000000071</v>
      </c>
      <c r="G849" s="160">
        <v>4</v>
      </c>
      <c r="H849" s="160">
        <v>58</v>
      </c>
      <c r="I849" s="197">
        <v>0</v>
      </c>
      <c r="J849" s="197">
        <v>1</v>
      </c>
      <c r="K849" s="197">
        <v>0</v>
      </c>
      <c r="L849" s="197">
        <v>1</v>
      </c>
      <c r="M849" s="197">
        <v>2</v>
      </c>
    </row>
    <row r="850" spans="1:13" x14ac:dyDescent="0.25">
      <c r="A850" s="152">
        <v>42887</v>
      </c>
      <c r="B850" s="13">
        <v>2017</v>
      </c>
      <c r="C850" s="14" t="s">
        <v>304</v>
      </c>
      <c r="D850" s="11" t="s">
        <v>304</v>
      </c>
      <c r="E850" s="11" t="s">
        <v>22</v>
      </c>
      <c r="F850" s="19">
        <v>901478.06999999844</v>
      </c>
      <c r="G850" s="160">
        <v>12</v>
      </c>
      <c r="H850" s="160">
        <v>115</v>
      </c>
      <c r="I850" s="197">
        <v>1</v>
      </c>
      <c r="J850" s="197">
        <v>2</v>
      </c>
      <c r="K850" s="197">
        <v>1</v>
      </c>
      <c r="L850" s="197">
        <v>8</v>
      </c>
      <c r="M850" s="197">
        <v>0</v>
      </c>
    </row>
    <row r="851" spans="1:13" x14ac:dyDescent="0.25">
      <c r="A851" s="152">
        <v>42887</v>
      </c>
      <c r="B851" s="13">
        <v>2017</v>
      </c>
      <c r="C851" s="14" t="s">
        <v>305</v>
      </c>
      <c r="D851" s="11" t="s">
        <v>305</v>
      </c>
      <c r="E851" s="11" t="s">
        <v>18</v>
      </c>
      <c r="F851" s="19">
        <v>564792.33000000101</v>
      </c>
      <c r="G851" s="160">
        <v>5</v>
      </c>
      <c r="H851" s="160">
        <v>63</v>
      </c>
      <c r="I851" s="197">
        <v>0</v>
      </c>
      <c r="J851" s="197">
        <v>0</v>
      </c>
      <c r="K851" s="197">
        <v>0</v>
      </c>
      <c r="L851" s="197">
        <v>1</v>
      </c>
      <c r="M851" s="197">
        <v>4</v>
      </c>
    </row>
    <row r="852" spans="1:13" x14ac:dyDescent="0.25">
      <c r="A852" s="152">
        <v>42887</v>
      </c>
      <c r="B852" s="13">
        <v>2017</v>
      </c>
      <c r="C852" s="14" t="s">
        <v>306</v>
      </c>
      <c r="D852" s="11" t="s">
        <v>306</v>
      </c>
      <c r="E852" s="11" t="s">
        <v>50</v>
      </c>
      <c r="F852" s="19">
        <v>2578460.4300000072</v>
      </c>
      <c r="G852" s="160">
        <v>15</v>
      </c>
      <c r="H852" s="160">
        <v>225</v>
      </c>
      <c r="I852" s="197">
        <v>0</v>
      </c>
      <c r="J852" s="197">
        <v>0</v>
      </c>
      <c r="K852" s="197">
        <v>1</v>
      </c>
      <c r="L852" s="197">
        <v>0</v>
      </c>
      <c r="M852" s="197">
        <v>14</v>
      </c>
    </row>
    <row r="853" spans="1:13" x14ac:dyDescent="0.25">
      <c r="A853" s="152">
        <v>42887</v>
      </c>
      <c r="B853" s="13">
        <v>2017</v>
      </c>
      <c r="C853" s="14" t="s">
        <v>307</v>
      </c>
      <c r="D853" s="11" t="s">
        <v>307</v>
      </c>
      <c r="E853" s="11" t="s">
        <v>20</v>
      </c>
      <c r="F853" s="19">
        <v>9830301.1799999923</v>
      </c>
      <c r="G853" s="160">
        <v>45</v>
      </c>
      <c r="H853" s="160">
        <v>692</v>
      </c>
      <c r="I853" s="197">
        <v>3</v>
      </c>
      <c r="J853" s="197">
        <v>4</v>
      </c>
      <c r="K853" s="197">
        <v>13</v>
      </c>
      <c r="L853" s="197">
        <v>25</v>
      </c>
      <c r="M853" s="197">
        <v>0</v>
      </c>
    </row>
    <row r="854" spans="1:13" x14ac:dyDescent="0.25">
      <c r="A854" s="152">
        <v>42887</v>
      </c>
      <c r="B854" s="13">
        <v>2017</v>
      </c>
      <c r="C854" s="14" t="s">
        <v>308</v>
      </c>
      <c r="D854" s="11" t="s">
        <v>308</v>
      </c>
      <c r="E854" s="11" t="s">
        <v>35</v>
      </c>
      <c r="F854" s="19">
        <v>1494604.8500000034</v>
      </c>
      <c r="G854" s="160">
        <v>13</v>
      </c>
      <c r="H854" s="160">
        <v>165</v>
      </c>
      <c r="I854" s="197">
        <v>0</v>
      </c>
      <c r="J854" s="197">
        <v>1</v>
      </c>
      <c r="K854" s="197">
        <v>6</v>
      </c>
      <c r="L854" s="197">
        <v>2</v>
      </c>
      <c r="M854" s="197">
        <v>4</v>
      </c>
    </row>
    <row r="855" spans="1:13" x14ac:dyDescent="0.25">
      <c r="A855" s="152">
        <v>42887</v>
      </c>
      <c r="B855" s="13">
        <v>2017</v>
      </c>
      <c r="C855" s="14" t="s">
        <v>309</v>
      </c>
      <c r="D855" s="11" t="s">
        <v>309</v>
      </c>
      <c r="E855" s="11" t="s">
        <v>15</v>
      </c>
      <c r="F855" s="19">
        <v>378550.12999999942</v>
      </c>
      <c r="G855" s="160">
        <v>6</v>
      </c>
      <c r="H855" s="160">
        <v>56</v>
      </c>
      <c r="I855" s="197">
        <v>0</v>
      </c>
      <c r="J855" s="197">
        <v>1</v>
      </c>
      <c r="K855" s="197">
        <v>0</v>
      </c>
      <c r="L855" s="197">
        <v>5</v>
      </c>
      <c r="M855" s="197">
        <v>0</v>
      </c>
    </row>
    <row r="856" spans="1:13" x14ac:dyDescent="0.25">
      <c r="A856" s="152">
        <v>42887</v>
      </c>
      <c r="B856" s="13">
        <v>2017</v>
      </c>
      <c r="C856" s="14" t="s">
        <v>310</v>
      </c>
      <c r="D856" s="11" t="s">
        <v>310</v>
      </c>
      <c r="E856" s="11" t="s">
        <v>35</v>
      </c>
      <c r="F856" s="19">
        <v>2239059.3500000015</v>
      </c>
      <c r="G856" s="160">
        <v>12</v>
      </c>
      <c r="H856" s="160">
        <v>179</v>
      </c>
      <c r="I856" s="197">
        <v>0</v>
      </c>
      <c r="J856" s="197">
        <v>1</v>
      </c>
      <c r="K856" s="197">
        <v>0</v>
      </c>
      <c r="L856" s="197">
        <v>0</v>
      </c>
      <c r="M856" s="197">
        <v>11</v>
      </c>
    </row>
    <row r="857" spans="1:13" x14ac:dyDescent="0.25">
      <c r="A857" s="152">
        <v>42887</v>
      </c>
      <c r="B857" s="13">
        <v>2017</v>
      </c>
      <c r="C857" s="14" t="s">
        <v>311</v>
      </c>
      <c r="D857" s="11" t="s">
        <v>311</v>
      </c>
      <c r="E857" s="11" t="s">
        <v>48</v>
      </c>
      <c r="F857" s="19">
        <v>3918966.0800000057</v>
      </c>
      <c r="G857" s="160">
        <v>20</v>
      </c>
      <c r="H857" s="160">
        <v>286</v>
      </c>
      <c r="I857" s="197">
        <v>0</v>
      </c>
      <c r="J857" s="197">
        <v>1</v>
      </c>
      <c r="K857" s="197">
        <v>2</v>
      </c>
      <c r="L857" s="197">
        <v>5</v>
      </c>
      <c r="M857" s="197">
        <v>12</v>
      </c>
    </row>
    <row r="858" spans="1:13" x14ac:dyDescent="0.25">
      <c r="A858" s="152">
        <v>42887</v>
      </c>
      <c r="B858" s="13">
        <v>2017</v>
      </c>
      <c r="C858" s="14" t="s">
        <v>141</v>
      </c>
      <c r="D858" s="11" t="s">
        <v>246</v>
      </c>
      <c r="E858" s="11" t="s">
        <v>31</v>
      </c>
      <c r="F858" s="19">
        <v>1546198.5100000072</v>
      </c>
      <c r="G858" s="160">
        <v>10</v>
      </c>
      <c r="H858" s="160">
        <v>134</v>
      </c>
      <c r="I858" s="197">
        <v>0</v>
      </c>
      <c r="J858" s="197">
        <v>4</v>
      </c>
      <c r="K858" s="197">
        <v>3</v>
      </c>
      <c r="L858" s="197">
        <v>1</v>
      </c>
      <c r="M858" s="197">
        <v>2</v>
      </c>
    </row>
    <row r="859" spans="1:13" x14ac:dyDescent="0.25">
      <c r="A859" s="152">
        <v>42887</v>
      </c>
      <c r="B859" s="13">
        <v>2017</v>
      </c>
      <c r="C859" s="14" t="s">
        <v>40</v>
      </c>
      <c r="D859" s="11" t="s">
        <v>246</v>
      </c>
      <c r="E859" s="11" t="s">
        <v>31</v>
      </c>
      <c r="F859" s="19">
        <v>2062043.3999999985</v>
      </c>
      <c r="G859" s="160">
        <v>8</v>
      </c>
      <c r="H859" s="160">
        <v>102</v>
      </c>
      <c r="I859" s="197">
        <v>1</v>
      </c>
      <c r="J859" s="197">
        <v>0</v>
      </c>
      <c r="K859" s="197">
        <v>1</v>
      </c>
      <c r="L859" s="197">
        <v>6</v>
      </c>
      <c r="M859" s="197">
        <v>0</v>
      </c>
    </row>
    <row r="860" spans="1:13" x14ac:dyDescent="0.25">
      <c r="A860" s="152">
        <v>42887</v>
      </c>
      <c r="B860" s="13">
        <v>2017</v>
      </c>
      <c r="C860" s="14" t="s">
        <v>140</v>
      </c>
      <c r="D860" s="11" t="s">
        <v>246</v>
      </c>
      <c r="E860" s="11" t="s">
        <v>31</v>
      </c>
      <c r="F860" s="19">
        <v>3534520.0400000066</v>
      </c>
      <c r="G860" s="160">
        <v>13</v>
      </c>
      <c r="H860" s="160">
        <v>216</v>
      </c>
      <c r="I860" s="197">
        <v>0</v>
      </c>
      <c r="J860" s="197">
        <v>1</v>
      </c>
      <c r="K860" s="197">
        <v>2</v>
      </c>
      <c r="L860" s="197">
        <v>1</v>
      </c>
      <c r="M860" s="197">
        <v>9</v>
      </c>
    </row>
    <row r="861" spans="1:13" x14ac:dyDescent="0.25">
      <c r="A861" s="152">
        <v>42887</v>
      </c>
      <c r="B861" s="13">
        <v>2017</v>
      </c>
      <c r="C861" s="14" t="s">
        <v>253</v>
      </c>
      <c r="D861" s="11" t="s">
        <v>169</v>
      </c>
      <c r="E861" s="11" t="s">
        <v>22</v>
      </c>
      <c r="F861" s="19">
        <v>18821078.490000129</v>
      </c>
      <c r="G861" s="160">
        <v>88</v>
      </c>
      <c r="H861" s="160">
        <v>1374</v>
      </c>
      <c r="I861" s="197">
        <v>9</v>
      </c>
      <c r="J861" s="197">
        <v>16</v>
      </c>
      <c r="K861" s="197">
        <v>19</v>
      </c>
      <c r="L861" s="197">
        <v>38</v>
      </c>
      <c r="M861" s="197">
        <v>6</v>
      </c>
    </row>
    <row r="862" spans="1:13" x14ac:dyDescent="0.25">
      <c r="A862" s="152">
        <v>42979</v>
      </c>
      <c r="B862" s="13">
        <v>2017</v>
      </c>
      <c r="C862" s="14" t="s">
        <v>245</v>
      </c>
      <c r="D862" s="11" t="s">
        <v>245</v>
      </c>
      <c r="E862" s="11" t="s">
        <v>22</v>
      </c>
      <c r="F862" s="19">
        <v>1470799.9199999981</v>
      </c>
      <c r="G862" s="160">
        <v>12</v>
      </c>
      <c r="H862" s="160">
        <v>137</v>
      </c>
      <c r="I862" s="197">
        <v>3</v>
      </c>
      <c r="J862" s="197">
        <v>2</v>
      </c>
      <c r="K862" s="197">
        <v>3</v>
      </c>
      <c r="L862" s="197">
        <v>4</v>
      </c>
      <c r="M862" s="197">
        <v>0</v>
      </c>
    </row>
    <row r="863" spans="1:13" x14ac:dyDescent="0.25">
      <c r="A863" s="152">
        <v>42979</v>
      </c>
      <c r="B863" s="13">
        <v>2017</v>
      </c>
      <c r="C863" s="14" t="s">
        <v>129</v>
      </c>
      <c r="D863" s="11" t="s">
        <v>246</v>
      </c>
      <c r="E863" s="11" t="s">
        <v>31</v>
      </c>
      <c r="F863" s="19">
        <v>3978770.8599999845</v>
      </c>
      <c r="G863" s="160">
        <v>12</v>
      </c>
      <c r="H863" s="160">
        <v>161</v>
      </c>
      <c r="I863" s="197">
        <v>3</v>
      </c>
      <c r="J863" s="197">
        <v>8</v>
      </c>
      <c r="K863" s="197">
        <v>1</v>
      </c>
      <c r="L863" s="197">
        <v>0</v>
      </c>
      <c r="M863" s="197">
        <v>0</v>
      </c>
    </row>
    <row r="864" spans="1:13" x14ac:dyDescent="0.25">
      <c r="A864" s="152">
        <v>42979</v>
      </c>
      <c r="B864" s="13">
        <v>2017</v>
      </c>
      <c r="C864" s="14" t="s">
        <v>130</v>
      </c>
      <c r="D864" s="11" t="s">
        <v>246</v>
      </c>
      <c r="E864" s="11" t="s">
        <v>31</v>
      </c>
      <c r="F864" s="19">
        <v>1275820.3000000007</v>
      </c>
      <c r="G864" s="160">
        <v>7</v>
      </c>
      <c r="H864" s="160">
        <v>113</v>
      </c>
      <c r="I864" s="197">
        <v>2</v>
      </c>
      <c r="J864" s="197">
        <v>5</v>
      </c>
      <c r="K864" s="197">
        <v>0</v>
      </c>
      <c r="L864" s="197">
        <v>0</v>
      </c>
      <c r="M864" s="197">
        <v>0</v>
      </c>
    </row>
    <row r="865" spans="1:13" x14ac:dyDescent="0.25">
      <c r="A865" s="152">
        <v>42979</v>
      </c>
      <c r="B865" s="13">
        <v>2017</v>
      </c>
      <c r="C865" s="14" t="s">
        <v>131</v>
      </c>
      <c r="D865" s="11" t="s">
        <v>246</v>
      </c>
      <c r="E865" s="11" t="s">
        <v>31</v>
      </c>
      <c r="F865" s="19">
        <v>2838571.7099999823</v>
      </c>
      <c r="G865" s="160">
        <v>15</v>
      </c>
      <c r="H865" s="160">
        <v>214</v>
      </c>
      <c r="I865" s="197">
        <v>1</v>
      </c>
      <c r="J865" s="197">
        <v>3</v>
      </c>
      <c r="K865" s="197">
        <v>4</v>
      </c>
      <c r="L865" s="197">
        <v>3</v>
      </c>
      <c r="M865" s="197">
        <v>4</v>
      </c>
    </row>
    <row r="866" spans="1:13" x14ac:dyDescent="0.25">
      <c r="A866" s="152">
        <v>42979</v>
      </c>
      <c r="B866" s="13">
        <v>2017</v>
      </c>
      <c r="C866" s="14" t="s">
        <v>132</v>
      </c>
      <c r="D866" s="11" t="s">
        <v>246</v>
      </c>
      <c r="E866" s="11" t="s">
        <v>31</v>
      </c>
      <c r="F866" s="19">
        <v>5348422.6499999911</v>
      </c>
      <c r="G866" s="160">
        <v>15</v>
      </c>
      <c r="H866" s="160">
        <v>216</v>
      </c>
      <c r="I866" s="197">
        <v>2</v>
      </c>
      <c r="J866" s="197">
        <v>0</v>
      </c>
      <c r="K866" s="197">
        <v>5</v>
      </c>
      <c r="L866" s="197">
        <v>2</v>
      </c>
      <c r="M866" s="197">
        <v>6</v>
      </c>
    </row>
    <row r="867" spans="1:13" x14ac:dyDescent="0.25">
      <c r="A867" s="152">
        <v>42979</v>
      </c>
      <c r="B867" s="13">
        <v>2017</v>
      </c>
      <c r="C867" s="14" t="s">
        <v>247</v>
      </c>
      <c r="D867" s="11" t="s">
        <v>246</v>
      </c>
      <c r="E867" s="11" t="s">
        <v>31</v>
      </c>
      <c r="F867" s="19">
        <v>2980941.6000000052</v>
      </c>
      <c r="G867" s="160">
        <v>17</v>
      </c>
      <c r="H867" s="160">
        <v>235</v>
      </c>
      <c r="I867" s="197">
        <v>0</v>
      </c>
      <c r="J867" s="197">
        <v>11</v>
      </c>
      <c r="K867" s="197">
        <v>6</v>
      </c>
      <c r="L867" s="197">
        <v>0</v>
      </c>
      <c r="M867" s="197">
        <v>0</v>
      </c>
    </row>
    <row r="868" spans="1:13" x14ac:dyDescent="0.25">
      <c r="A868" s="152">
        <v>42979</v>
      </c>
      <c r="B868" s="13">
        <v>2017</v>
      </c>
      <c r="C868" s="14" t="s">
        <v>134</v>
      </c>
      <c r="D868" s="11" t="s">
        <v>246</v>
      </c>
      <c r="E868" s="11" t="s">
        <v>31</v>
      </c>
      <c r="F868" s="19">
        <v>7177502.219999969</v>
      </c>
      <c r="G868" s="160">
        <v>22</v>
      </c>
      <c r="H868" s="160">
        <v>328</v>
      </c>
      <c r="I868" s="197">
        <v>6</v>
      </c>
      <c r="J868" s="197">
        <v>7</v>
      </c>
      <c r="K868" s="197">
        <v>5</v>
      </c>
      <c r="L868" s="197">
        <v>3</v>
      </c>
      <c r="M868" s="197">
        <v>1</v>
      </c>
    </row>
    <row r="869" spans="1:13" x14ac:dyDescent="0.25">
      <c r="A869" s="152">
        <v>42979</v>
      </c>
      <c r="B869" s="13">
        <v>2017</v>
      </c>
      <c r="C869" s="14" t="s">
        <v>135</v>
      </c>
      <c r="D869" s="11" t="s">
        <v>246</v>
      </c>
      <c r="E869" s="11" t="s">
        <v>31</v>
      </c>
      <c r="F869" s="19">
        <v>5326384.8400000036</v>
      </c>
      <c r="G869" s="160">
        <v>17</v>
      </c>
      <c r="H869" s="160">
        <v>247</v>
      </c>
      <c r="I869" s="197">
        <v>3</v>
      </c>
      <c r="J869" s="197">
        <v>3</v>
      </c>
      <c r="K869" s="197">
        <v>10</v>
      </c>
      <c r="L869" s="197">
        <v>1</v>
      </c>
      <c r="M869" s="197">
        <v>0</v>
      </c>
    </row>
    <row r="870" spans="1:13" x14ac:dyDescent="0.25">
      <c r="A870" s="152">
        <v>42979</v>
      </c>
      <c r="B870" s="13">
        <v>2017</v>
      </c>
      <c r="C870" s="14" t="s">
        <v>136</v>
      </c>
      <c r="D870" s="11" t="s">
        <v>246</v>
      </c>
      <c r="E870" s="11" t="s">
        <v>31</v>
      </c>
      <c r="F870" s="19">
        <v>6178589.9200000018</v>
      </c>
      <c r="G870" s="160">
        <v>15</v>
      </c>
      <c r="H870" s="160">
        <v>231</v>
      </c>
      <c r="I870" s="197">
        <v>0</v>
      </c>
      <c r="J870" s="197">
        <v>0</v>
      </c>
      <c r="K870" s="197">
        <v>0</v>
      </c>
      <c r="L870" s="197">
        <v>2</v>
      </c>
      <c r="M870" s="197">
        <v>13</v>
      </c>
    </row>
    <row r="871" spans="1:13" x14ac:dyDescent="0.25">
      <c r="A871" s="152">
        <v>42979</v>
      </c>
      <c r="B871" s="13">
        <v>2017</v>
      </c>
      <c r="C871" s="14" t="s">
        <v>137</v>
      </c>
      <c r="D871" s="11" t="s">
        <v>246</v>
      </c>
      <c r="E871" s="11" t="s">
        <v>31</v>
      </c>
      <c r="F871" s="19">
        <v>5210187.5999999791</v>
      </c>
      <c r="G871" s="160">
        <v>14</v>
      </c>
      <c r="H871" s="160">
        <v>207</v>
      </c>
      <c r="I871" s="197">
        <v>0</v>
      </c>
      <c r="J871" s="197">
        <v>0</v>
      </c>
      <c r="K871" s="197">
        <v>1</v>
      </c>
      <c r="L871" s="197">
        <v>6</v>
      </c>
      <c r="M871" s="197">
        <v>7</v>
      </c>
    </row>
    <row r="872" spans="1:13" x14ac:dyDescent="0.25">
      <c r="A872" s="152">
        <v>42979</v>
      </c>
      <c r="B872" s="13">
        <v>2017</v>
      </c>
      <c r="C872" s="14" t="s">
        <v>38</v>
      </c>
      <c r="D872" s="11" t="s">
        <v>246</v>
      </c>
      <c r="E872" s="11" t="s">
        <v>31</v>
      </c>
      <c r="F872" s="19">
        <v>5236019.9799999893</v>
      </c>
      <c r="G872" s="160">
        <v>18</v>
      </c>
      <c r="H872" s="160">
        <v>275</v>
      </c>
      <c r="I872" s="197">
        <v>0</v>
      </c>
      <c r="J872" s="197">
        <v>1</v>
      </c>
      <c r="K872" s="197">
        <v>2</v>
      </c>
      <c r="L872" s="197">
        <v>10</v>
      </c>
      <c r="M872" s="197">
        <v>5</v>
      </c>
    </row>
    <row r="873" spans="1:13" x14ac:dyDescent="0.25">
      <c r="A873" s="152">
        <v>42979</v>
      </c>
      <c r="B873" s="13">
        <v>2017</v>
      </c>
      <c r="C873" s="14" t="s">
        <v>138</v>
      </c>
      <c r="D873" s="11" t="s">
        <v>246</v>
      </c>
      <c r="E873" s="11" t="s">
        <v>31</v>
      </c>
      <c r="F873" s="19">
        <v>1437209.7799999993</v>
      </c>
      <c r="G873" s="160">
        <v>6</v>
      </c>
      <c r="H873" s="160">
        <v>69</v>
      </c>
      <c r="I873" s="197">
        <v>3</v>
      </c>
      <c r="J873" s="197">
        <v>2</v>
      </c>
      <c r="K873" s="197">
        <v>1</v>
      </c>
      <c r="L873" s="197">
        <v>0</v>
      </c>
      <c r="M873" s="197">
        <v>0</v>
      </c>
    </row>
    <row r="874" spans="1:13" x14ac:dyDescent="0.25">
      <c r="A874" s="152">
        <v>42979</v>
      </c>
      <c r="B874" s="13">
        <v>2017</v>
      </c>
      <c r="C874" s="14" t="s">
        <v>139</v>
      </c>
      <c r="D874" s="11" t="s">
        <v>246</v>
      </c>
      <c r="E874" s="11" t="s">
        <v>31</v>
      </c>
      <c r="F874" s="19">
        <v>6781401.8599999696</v>
      </c>
      <c r="G874" s="160">
        <v>18</v>
      </c>
      <c r="H874" s="160">
        <v>255</v>
      </c>
      <c r="I874" s="197">
        <v>0</v>
      </c>
      <c r="J874" s="197">
        <v>0</v>
      </c>
      <c r="K874" s="197">
        <v>0</v>
      </c>
      <c r="L874" s="197">
        <v>6</v>
      </c>
      <c r="M874" s="197">
        <v>12</v>
      </c>
    </row>
    <row r="875" spans="1:13" x14ac:dyDescent="0.25">
      <c r="A875" s="152">
        <v>42979</v>
      </c>
      <c r="B875" s="13">
        <v>2017</v>
      </c>
      <c r="C875" s="14" t="s">
        <v>153</v>
      </c>
      <c r="D875" s="11" t="s">
        <v>246</v>
      </c>
      <c r="E875" s="11" t="s">
        <v>31</v>
      </c>
      <c r="F875" s="19">
        <v>1424648.42</v>
      </c>
      <c r="G875" s="160">
        <v>3</v>
      </c>
      <c r="H875" s="160">
        <v>27</v>
      </c>
      <c r="I875" s="197">
        <v>0</v>
      </c>
      <c r="J875" s="197">
        <v>1</v>
      </c>
      <c r="K875" s="197">
        <v>0</v>
      </c>
      <c r="L875" s="197">
        <v>2</v>
      </c>
      <c r="M875" s="197">
        <v>0</v>
      </c>
    </row>
    <row r="876" spans="1:13" x14ac:dyDescent="0.25">
      <c r="A876" s="152">
        <v>42979</v>
      </c>
      <c r="B876" s="13">
        <v>2017</v>
      </c>
      <c r="C876" s="14" t="s">
        <v>96</v>
      </c>
      <c r="D876" s="11" t="s">
        <v>246</v>
      </c>
      <c r="E876" s="11" t="s">
        <v>31</v>
      </c>
      <c r="F876" s="19">
        <v>2194619.8900000006</v>
      </c>
      <c r="G876" s="160">
        <v>11</v>
      </c>
      <c r="H876" s="160">
        <v>133</v>
      </c>
      <c r="I876" s="197">
        <v>2</v>
      </c>
      <c r="J876" s="197">
        <v>8</v>
      </c>
      <c r="K876" s="197">
        <v>1</v>
      </c>
      <c r="L876" s="197">
        <v>0</v>
      </c>
      <c r="M876" s="197">
        <v>0</v>
      </c>
    </row>
    <row r="877" spans="1:13" x14ac:dyDescent="0.25">
      <c r="A877" s="152">
        <v>42979</v>
      </c>
      <c r="B877" s="13">
        <v>2017</v>
      </c>
      <c r="C877" s="14" t="s">
        <v>56</v>
      </c>
      <c r="D877" s="11" t="s">
        <v>246</v>
      </c>
      <c r="E877" s="11" t="s">
        <v>31</v>
      </c>
      <c r="F877" s="19">
        <v>204864.05000000028</v>
      </c>
      <c r="G877" s="160">
        <v>2</v>
      </c>
      <c r="H877" s="160">
        <v>16</v>
      </c>
      <c r="I877" s="197">
        <v>0</v>
      </c>
      <c r="J877" s="197">
        <v>0</v>
      </c>
      <c r="K877" s="197">
        <v>1</v>
      </c>
      <c r="L877" s="197">
        <v>1</v>
      </c>
      <c r="M877" s="197">
        <v>0</v>
      </c>
    </row>
    <row r="878" spans="1:13" x14ac:dyDescent="0.25">
      <c r="A878" s="152">
        <v>42979</v>
      </c>
      <c r="B878" s="13">
        <v>2017</v>
      </c>
      <c r="C878" s="14" t="s">
        <v>142</v>
      </c>
      <c r="D878" s="11" t="s">
        <v>246</v>
      </c>
      <c r="E878" s="11" t="s">
        <v>31</v>
      </c>
      <c r="F878" s="19">
        <v>4141772.5499999896</v>
      </c>
      <c r="G878" s="160">
        <v>20</v>
      </c>
      <c r="H878" s="160">
        <v>252</v>
      </c>
      <c r="I878" s="197">
        <v>1</v>
      </c>
      <c r="J878" s="197">
        <v>3</v>
      </c>
      <c r="K878" s="197">
        <v>6</v>
      </c>
      <c r="L878" s="197">
        <v>2</v>
      </c>
      <c r="M878" s="197">
        <v>8</v>
      </c>
    </row>
    <row r="879" spans="1:13" x14ac:dyDescent="0.25">
      <c r="A879" s="152">
        <v>42979</v>
      </c>
      <c r="B879" s="13">
        <v>2017</v>
      </c>
      <c r="C879" s="14" t="s">
        <v>143</v>
      </c>
      <c r="D879" s="11" t="s">
        <v>246</v>
      </c>
      <c r="E879" s="11" t="s">
        <v>31</v>
      </c>
      <c r="F879" s="19">
        <v>2519623.7399999835</v>
      </c>
      <c r="G879" s="160">
        <v>12</v>
      </c>
      <c r="H879" s="160">
        <v>152</v>
      </c>
      <c r="I879" s="197">
        <v>1</v>
      </c>
      <c r="J879" s="197">
        <v>1</v>
      </c>
      <c r="K879" s="197">
        <v>1</v>
      </c>
      <c r="L879" s="197">
        <v>4</v>
      </c>
      <c r="M879" s="197">
        <v>5</v>
      </c>
    </row>
    <row r="880" spans="1:13" x14ac:dyDescent="0.25">
      <c r="A880" s="152">
        <v>42979</v>
      </c>
      <c r="B880" s="13">
        <v>2017</v>
      </c>
      <c r="C880" s="14" t="s">
        <v>248</v>
      </c>
      <c r="D880" s="11" t="s">
        <v>248</v>
      </c>
      <c r="E880" s="11" t="s">
        <v>15</v>
      </c>
      <c r="F880" s="19">
        <v>543200.80000000168</v>
      </c>
      <c r="G880" s="160">
        <v>8</v>
      </c>
      <c r="H880" s="160">
        <v>72</v>
      </c>
      <c r="I880" s="197">
        <v>0</v>
      </c>
      <c r="J880" s="197">
        <v>0</v>
      </c>
      <c r="K880" s="197">
        <v>2</v>
      </c>
      <c r="L880" s="197">
        <v>6</v>
      </c>
      <c r="M880" s="197">
        <v>0</v>
      </c>
    </row>
    <row r="881" spans="1:13" x14ac:dyDescent="0.25">
      <c r="A881" s="152">
        <v>42979</v>
      </c>
      <c r="B881" s="13">
        <v>2017</v>
      </c>
      <c r="C881" s="14" t="s">
        <v>249</v>
      </c>
      <c r="D881" s="11" t="s">
        <v>249</v>
      </c>
      <c r="E881" s="11" t="s">
        <v>20</v>
      </c>
      <c r="F881" s="19">
        <v>375548.68000000063</v>
      </c>
      <c r="G881" s="160">
        <v>3</v>
      </c>
      <c r="H881" s="160">
        <v>45</v>
      </c>
      <c r="I881" s="197">
        <v>0</v>
      </c>
      <c r="J881" s="197">
        <v>0</v>
      </c>
      <c r="K881" s="197">
        <v>0</v>
      </c>
      <c r="L881" s="197">
        <v>3</v>
      </c>
      <c r="M881" s="197">
        <v>0</v>
      </c>
    </row>
    <row r="882" spans="1:13" x14ac:dyDescent="0.25">
      <c r="A882" s="152">
        <v>42979</v>
      </c>
      <c r="B882" s="13">
        <v>2017</v>
      </c>
      <c r="C882" s="14" t="s">
        <v>250</v>
      </c>
      <c r="D882" s="11" t="s">
        <v>250</v>
      </c>
      <c r="E882" s="11" t="s">
        <v>75</v>
      </c>
      <c r="F882" s="19">
        <v>524833.70000000112</v>
      </c>
      <c r="G882" s="160">
        <v>4</v>
      </c>
      <c r="H882" s="160">
        <v>45</v>
      </c>
      <c r="I882" s="197">
        <v>0</v>
      </c>
      <c r="J882" s="197">
        <v>0</v>
      </c>
      <c r="K882" s="197">
        <v>0</v>
      </c>
      <c r="L882" s="197">
        <v>4</v>
      </c>
      <c r="M882" s="197">
        <v>0</v>
      </c>
    </row>
    <row r="883" spans="1:13" x14ac:dyDescent="0.25">
      <c r="A883" s="152">
        <v>42979</v>
      </c>
      <c r="B883" s="13">
        <v>2017</v>
      </c>
      <c r="C883" s="14" t="s">
        <v>251</v>
      </c>
      <c r="D883" s="11" t="s">
        <v>251</v>
      </c>
      <c r="E883" s="11" t="s">
        <v>29</v>
      </c>
      <c r="F883" s="19">
        <v>1003140.2700000014</v>
      </c>
      <c r="G883" s="160">
        <v>12</v>
      </c>
      <c r="H883" s="160">
        <v>129</v>
      </c>
      <c r="I883" s="197">
        <v>1</v>
      </c>
      <c r="J883" s="197">
        <v>1</v>
      </c>
      <c r="K883" s="197">
        <v>9</v>
      </c>
      <c r="L883" s="197">
        <v>1</v>
      </c>
      <c r="M883" s="197">
        <v>0</v>
      </c>
    </row>
    <row r="884" spans="1:13" x14ac:dyDescent="0.25">
      <c r="A884" s="152">
        <v>42979</v>
      </c>
      <c r="B884" s="13">
        <v>2017</v>
      </c>
      <c r="C884" s="14" t="s">
        <v>252</v>
      </c>
      <c r="D884" s="11" t="s">
        <v>252</v>
      </c>
      <c r="E884" s="11" t="s">
        <v>22</v>
      </c>
      <c r="F884" s="19">
        <v>60207.409999999916</v>
      </c>
      <c r="G884" s="160">
        <v>1</v>
      </c>
      <c r="H884" s="160">
        <v>2</v>
      </c>
      <c r="I884" s="197">
        <v>0</v>
      </c>
      <c r="J884" s="197">
        <v>0</v>
      </c>
      <c r="K884" s="197">
        <v>0</v>
      </c>
      <c r="L884" s="197">
        <v>1</v>
      </c>
      <c r="M884" s="197">
        <v>0</v>
      </c>
    </row>
    <row r="885" spans="1:13" x14ac:dyDescent="0.25">
      <c r="A885" s="152">
        <v>42979</v>
      </c>
      <c r="B885" s="13">
        <v>2017</v>
      </c>
      <c r="C885" s="14" t="s">
        <v>254</v>
      </c>
      <c r="D885" s="11" t="s">
        <v>254</v>
      </c>
      <c r="E885" s="11" t="s">
        <v>29</v>
      </c>
      <c r="F885" s="19">
        <v>535031.34999999986</v>
      </c>
      <c r="G885" s="160">
        <v>12</v>
      </c>
      <c r="H885" s="160">
        <v>77</v>
      </c>
      <c r="I885" s="197">
        <v>1</v>
      </c>
      <c r="J885" s="197">
        <v>1</v>
      </c>
      <c r="K885" s="197">
        <v>6</v>
      </c>
      <c r="L885" s="197">
        <v>4</v>
      </c>
      <c r="M885" s="197">
        <v>0</v>
      </c>
    </row>
    <row r="886" spans="1:13" x14ac:dyDescent="0.25">
      <c r="A886" s="152">
        <v>42979</v>
      </c>
      <c r="B886" s="13">
        <v>2017</v>
      </c>
      <c r="C886" s="14" t="s">
        <v>255</v>
      </c>
      <c r="D886" s="11" t="s">
        <v>255</v>
      </c>
      <c r="E886" s="11" t="s">
        <v>29</v>
      </c>
      <c r="F886" s="19">
        <v>4270028.7300000004</v>
      </c>
      <c r="G886" s="160">
        <v>32</v>
      </c>
      <c r="H886" s="160">
        <v>423</v>
      </c>
      <c r="I886" s="197">
        <v>1</v>
      </c>
      <c r="J886" s="197">
        <v>1</v>
      </c>
      <c r="K886" s="197">
        <v>10</v>
      </c>
      <c r="L886" s="197">
        <v>15</v>
      </c>
      <c r="M886" s="197">
        <v>5</v>
      </c>
    </row>
    <row r="887" spans="1:13" x14ac:dyDescent="0.25">
      <c r="A887" s="152">
        <v>42979</v>
      </c>
      <c r="B887" s="13">
        <v>2017</v>
      </c>
      <c r="C887" s="14" t="s">
        <v>256</v>
      </c>
      <c r="D887" s="11" t="s">
        <v>256</v>
      </c>
      <c r="E887" s="11" t="s">
        <v>48</v>
      </c>
      <c r="F887" s="19">
        <v>3400866.8100000024</v>
      </c>
      <c r="G887" s="160">
        <v>22</v>
      </c>
      <c r="H887" s="160">
        <v>299</v>
      </c>
      <c r="I887" s="197">
        <v>0</v>
      </c>
      <c r="J887" s="197">
        <v>0</v>
      </c>
      <c r="K887" s="197">
        <v>2</v>
      </c>
      <c r="L887" s="197">
        <v>6</v>
      </c>
      <c r="M887" s="197">
        <v>14</v>
      </c>
    </row>
    <row r="888" spans="1:13" x14ac:dyDescent="0.25">
      <c r="A888" s="152">
        <v>42979</v>
      </c>
      <c r="B888" s="13">
        <v>2017</v>
      </c>
      <c r="C888" s="14" t="s">
        <v>257</v>
      </c>
      <c r="D888" s="11" t="s">
        <v>257</v>
      </c>
      <c r="E888" s="11" t="s">
        <v>44</v>
      </c>
      <c r="F888" s="19">
        <v>2651873.8799999878</v>
      </c>
      <c r="G888" s="160">
        <v>12</v>
      </c>
      <c r="H888" s="160">
        <v>180</v>
      </c>
      <c r="I888" s="197">
        <v>0</v>
      </c>
      <c r="J888" s="197">
        <v>0</v>
      </c>
      <c r="K888" s="197">
        <v>0</v>
      </c>
      <c r="L888" s="197">
        <v>0</v>
      </c>
      <c r="M888" s="197">
        <v>12</v>
      </c>
    </row>
    <row r="889" spans="1:13" x14ac:dyDescent="0.25">
      <c r="A889" s="152">
        <v>42979</v>
      </c>
      <c r="B889" s="13">
        <v>2017</v>
      </c>
      <c r="C889" s="14" t="s">
        <v>258</v>
      </c>
      <c r="D889" s="11" t="s">
        <v>258</v>
      </c>
      <c r="E889" s="11" t="s">
        <v>65</v>
      </c>
      <c r="F889" s="19">
        <v>744023.28999999631</v>
      </c>
      <c r="G889" s="160">
        <v>7</v>
      </c>
      <c r="H889" s="160">
        <v>85</v>
      </c>
      <c r="I889" s="197">
        <v>1</v>
      </c>
      <c r="J889" s="197">
        <v>0</v>
      </c>
      <c r="K889" s="197">
        <v>2</v>
      </c>
      <c r="L889" s="197">
        <v>2</v>
      </c>
      <c r="M889" s="197">
        <v>2</v>
      </c>
    </row>
    <row r="890" spans="1:13" x14ac:dyDescent="0.25">
      <c r="A890" s="152">
        <v>42979</v>
      </c>
      <c r="B890" s="13">
        <v>2017</v>
      </c>
      <c r="C890" s="14" t="s">
        <v>259</v>
      </c>
      <c r="D890" s="11" t="s">
        <v>259</v>
      </c>
      <c r="E890" s="11" t="s">
        <v>15</v>
      </c>
      <c r="F890" s="19">
        <v>833589.55999999866</v>
      </c>
      <c r="G890" s="160">
        <v>10</v>
      </c>
      <c r="H890" s="160">
        <v>106</v>
      </c>
      <c r="I890" s="197">
        <v>1</v>
      </c>
      <c r="J890" s="197">
        <v>0</v>
      </c>
      <c r="K890" s="197">
        <v>2</v>
      </c>
      <c r="L890" s="197">
        <v>6</v>
      </c>
      <c r="M890" s="197">
        <v>1</v>
      </c>
    </row>
    <row r="891" spans="1:13" x14ac:dyDescent="0.25">
      <c r="A891" s="152">
        <v>42979</v>
      </c>
      <c r="B891" s="13">
        <v>2017</v>
      </c>
      <c r="C891" s="14" t="s">
        <v>260</v>
      </c>
      <c r="D891" s="11" t="s">
        <v>260</v>
      </c>
      <c r="E891" s="11" t="s">
        <v>18</v>
      </c>
      <c r="F891" s="19">
        <v>6306224.269999966</v>
      </c>
      <c r="G891" s="160">
        <v>28</v>
      </c>
      <c r="H891" s="160">
        <v>432</v>
      </c>
      <c r="I891" s="197">
        <v>0</v>
      </c>
      <c r="J891" s="197">
        <v>2</v>
      </c>
      <c r="K891" s="197">
        <v>1</v>
      </c>
      <c r="L891" s="197">
        <v>10</v>
      </c>
      <c r="M891" s="197">
        <v>15</v>
      </c>
    </row>
    <row r="892" spans="1:13" x14ac:dyDescent="0.25">
      <c r="A892" s="152">
        <v>42979</v>
      </c>
      <c r="B892" s="13">
        <v>2017</v>
      </c>
      <c r="C892" s="14" t="s">
        <v>261</v>
      </c>
      <c r="D892" s="11" t="s">
        <v>261</v>
      </c>
      <c r="E892" s="11" t="s">
        <v>75</v>
      </c>
      <c r="F892" s="19">
        <v>4460233.1699999869</v>
      </c>
      <c r="G892" s="160">
        <v>18</v>
      </c>
      <c r="H892" s="160">
        <v>278</v>
      </c>
      <c r="I892" s="197">
        <v>1</v>
      </c>
      <c r="J892" s="197">
        <v>3</v>
      </c>
      <c r="K892" s="197">
        <v>0</v>
      </c>
      <c r="L892" s="197">
        <v>2</v>
      </c>
      <c r="M892" s="197">
        <v>12</v>
      </c>
    </row>
    <row r="893" spans="1:13" x14ac:dyDescent="0.25">
      <c r="A893" s="152">
        <v>42979</v>
      </c>
      <c r="B893" s="13">
        <v>2017</v>
      </c>
      <c r="C893" s="14" t="s">
        <v>262</v>
      </c>
      <c r="D893" s="11" t="s">
        <v>262</v>
      </c>
      <c r="E893" s="11" t="s">
        <v>18</v>
      </c>
      <c r="F893" s="19">
        <v>1278370.6899999976</v>
      </c>
      <c r="G893" s="160">
        <v>9</v>
      </c>
      <c r="H893" s="160">
        <v>119</v>
      </c>
      <c r="I893" s="197">
        <v>1</v>
      </c>
      <c r="J893" s="197">
        <v>0</v>
      </c>
      <c r="K893" s="197">
        <v>0</v>
      </c>
      <c r="L893" s="197">
        <v>1</v>
      </c>
      <c r="M893" s="197">
        <v>7</v>
      </c>
    </row>
    <row r="894" spans="1:13" x14ac:dyDescent="0.25">
      <c r="A894" s="152">
        <v>42979</v>
      </c>
      <c r="B894" s="13">
        <v>2017</v>
      </c>
      <c r="C894" s="14" t="s">
        <v>263</v>
      </c>
      <c r="D894" s="11" t="s">
        <v>263</v>
      </c>
      <c r="E894" s="11" t="s">
        <v>50</v>
      </c>
      <c r="F894" s="19">
        <v>1941272.6900000051</v>
      </c>
      <c r="G894" s="160">
        <v>11</v>
      </c>
      <c r="H894" s="160">
        <v>162</v>
      </c>
      <c r="I894" s="197">
        <v>0</v>
      </c>
      <c r="J894" s="197">
        <v>0</v>
      </c>
      <c r="K894" s="197">
        <v>0</v>
      </c>
      <c r="L894" s="197">
        <v>0</v>
      </c>
      <c r="M894" s="197">
        <v>11</v>
      </c>
    </row>
    <row r="895" spans="1:13" x14ac:dyDescent="0.25">
      <c r="A895" s="152">
        <v>42979</v>
      </c>
      <c r="B895" s="13">
        <v>2017</v>
      </c>
      <c r="C895" s="14" t="s">
        <v>384</v>
      </c>
      <c r="D895" s="11" t="s">
        <v>384</v>
      </c>
      <c r="E895" s="11" t="s">
        <v>22</v>
      </c>
      <c r="F895" s="19">
        <v>381955.89999999991</v>
      </c>
      <c r="G895" s="160">
        <v>9</v>
      </c>
      <c r="H895" s="160">
        <v>57</v>
      </c>
      <c r="I895" s="197">
        <v>2</v>
      </c>
      <c r="J895" s="197">
        <v>3</v>
      </c>
      <c r="K895" s="197">
        <v>2</v>
      </c>
      <c r="L895" s="197">
        <v>2</v>
      </c>
      <c r="M895" s="197">
        <v>0</v>
      </c>
    </row>
    <row r="896" spans="1:13" x14ac:dyDescent="0.25">
      <c r="A896" s="152">
        <v>42979</v>
      </c>
      <c r="B896" s="13">
        <v>2017</v>
      </c>
      <c r="C896" s="14" t="s">
        <v>264</v>
      </c>
      <c r="D896" s="11" t="s">
        <v>264</v>
      </c>
      <c r="E896" s="11" t="s">
        <v>65</v>
      </c>
      <c r="F896" s="19">
        <v>3791227.2899999768</v>
      </c>
      <c r="G896" s="160">
        <v>17</v>
      </c>
      <c r="H896" s="160">
        <v>247</v>
      </c>
      <c r="I896" s="197">
        <v>1</v>
      </c>
      <c r="J896" s="197">
        <v>3</v>
      </c>
      <c r="K896" s="197">
        <v>1</v>
      </c>
      <c r="L896" s="197">
        <v>5</v>
      </c>
      <c r="M896" s="197">
        <v>7</v>
      </c>
    </row>
    <row r="897" spans="1:13" x14ac:dyDescent="0.25">
      <c r="A897" s="152">
        <v>42979</v>
      </c>
      <c r="B897" s="13">
        <v>2017</v>
      </c>
      <c r="C897" s="14" t="s">
        <v>265</v>
      </c>
      <c r="D897" s="11" t="s">
        <v>265</v>
      </c>
      <c r="E897" s="11" t="s">
        <v>22</v>
      </c>
      <c r="F897" s="19">
        <v>304661.47999999952</v>
      </c>
      <c r="G897" s="160">
        <v>3</v>
      </c>
      <c r="H897" s="160">
        <v>15</v>
      </c>
      <c r="I897" s="197">
        <v>0</v>
      </c>
      <c r="J897" s="197">
        <v>0</v>
      </c>
      <c r="K897" s="197">
        <v>0</v>
      </c>
      <c r="L897" s="197">
        <v>3</v>
      </c>
      <c r="M897" s="197">
        <v>0</v>
      </c>
    </row>
    <row r="898" spans="1:13" x14ac:dyDescent="0.25">
      <c r="A898" s="152">
        <v>42979</v>
      </c>
      <c r="B898" s="13">
        <v>2017</v>
      </c>
      <c r="C898" s="14" t="s">
        <v>266</v>
      </c>
      <c r="D898" s="11" t="s">
        <v>266</v>
      </c>
      <c r="E898" s="11" t="s">
        <v>48</v>
      </c>
      <c r="F898" s="19">
        <v>747803.67</v>
      </c>
      <c r="G898" s="160">
        <v>7</v>
      </c>
      <c r="H898" s="160">
        <v>60</v>
      </c>
      <c r="I898" s="197">
        <v>0</v>
      </c>
      <c r="J898" s="197">
        <v>0</v>
      </c>
      <c r="K898" s="197">
        <v>0</v>
      </c>
      <c r="L898" s="197">
        <v>3</v>
      </c>
      <c r="M898" s="197">
        <v>4</v>
      </c>
    </row>
    <row r="899" spans="1:13" x14ac:dyDescent="0.25">
      <c r="A899" s="152">
        <v>42979</v>
      </c>
      <c r="B899" s="13">
        <v>2017</v>
      </c>
      <c r="C899" s="14" t="s">
        <v>267</v>
      </c>
      <c r="D899" s="11" t="s">
        <v>267</v>
      </c>
      <c r="E899" s="11" t="s">
        <v>20</v>
      </c>
      <c r="F899" s="19">
        <v>2046639.9299999997</v>
      </c>
      <c r="G899" s="160">
        <v>12</v>
      </c>
      <c r="H899" s="160">
        <v>192</v>
      </c>
      <c r="I899" s="197">
        <v>0</v>
      </c>
      <c r="J899" s="197">
        <v>1</v>
      </c>
      <c r="K899" s="197">
        <v>5</v>
      </c>
      <c r="L899" s="197">
        <v>2</v>
      </c>
      <c r="M899" s="197">
        <v>4</v>
      </c>
    </row>
    <row r="900" spans="1:13" x14ac:dyDescent="0.25">
      <c r="A900" s="152">
        <v>42979</v>
      </c>
      <c r="B900" s="13">
        <v>2017</v>
      </c>
      <c r="C900" s="14" t="s">
        <v>268</v>
      </c>
      <c r="D900" s="11" t="s">
        <v>268</v>
      </c>
      <c r="E900" s="11" t="s">
        <v>35</v>
      </c>
      <c r="F900" s="19">
        <v>604268.51999999862</v>
      </c>
      <c r="G900" s="160">
        <v>4</v>
      </c>
      <c r="H900" s="160">
        <v>54</v>
      </c>
      <c r="I900" s="197">
        <v>0</v>
      </c>
      <c r="J900" s="197">
        <v>0</v>
      </c>
      <c r="K900" s="197">
        <v>0</v>
      </c>
      <c r="L900" s="197">
        <v>0</v>
      </c>
      <c r="M900" s="197">
        <v>4</v>
      </c>
    </row>
    <row r="901" spans="1:13" x14ac:dyDescent="0.25">
      <c r="A901" s="152">
        <v>42979</v>
      </c>
      <c r="B901" s="13">
        <v>2017</v>
      </c>
      <c r="C901" s="14" t="s">
        <v>269</v>
      </c>
      <c r="D901" s="11" t="s">
        <v>269</v>
      </c>
      <c r="E901" s="11" t="s">
        <v>20</v>
      </c>
      <c r="F901" s="19">
        <v>7118401.9300000221</v>
      </c>
      <c r="G901" s="160">
        <v>28</v>
      </c>
      <c r="H901" s="160">
        <v>428</v>
      </c>
      <c r="I901" s="197">
        <v>6</v>
      </c>
      <c r="J901" s="197">
        <v>0</v>
      </c>
      <c r="K901" s="197">
        <v>6</v>
      </c>
      <c r="L901" s="197">
        <v>10</v>
      </c>
      <c r="M901" s="197">
        <v>6</v>
      </c>
    </row>
    <row r="902" spans="1:13" x14ac:dyDescent="0.25">
      <c r="A902" s="152">
        <v>42979</v>
      </c>
      <c r="B902" s="13">
        <v>2017</v>
      </c>
      <c r="C902" s="14" t="s">
        <v>270</v>
      </c>
      <c r="D902" s="11" t="s">
        <v>270</v>
      </c>
      <c r="E902" s="11" t="s">
        <v>22</v>
      </c>
      <c r="F902" s="19">
        <v>179669.42999999993</v>
      </c>
      <c r="G902" s="160">
        <v>5</v>
      </c>
      <c r="H902" s="160">
        <v>41</v>
      </c>
      <c r="I902" s="197">
        <v>0</v>
      </c>
      <c r="J902" s="197">
        <v>4</v>
      </c>
      <c r="K902" s="197">
        <v>1</v>
      </c>
      <c r="L902" s="197">
        <v>0</v>
      </c>
      <c r="M902" s="197">
        <v>0</v>
      </c>
    </row>
    <row r="903" spans="1:13" x14ac:dyDescent="0.25">
      <c r="A903" s="152">
        <v>42979</v>
      </c>
      <c r="B903" s="13">
        <v>2017</v>
      </c>
      <c r="C903" s="14" t="s">
        <v>271</v>
      </c>
      <c r="D903" s="11" t="s">
        <v>271</v>
      </c>
      <c r="E903" s="11" t="s">
        <v>50</v>
      </c>
      <c r="F903" s="19">
        <v>769744.75000000093</v>
      </c>
      <c r="G903" s="160">
        <v>5</v>
      </c>
      <c r="H903" s="160">
        <v>76</v>
      </c>
      <c r="I903" s="197">
        <v>0</v>
      </c>
      <c r="J903" s="197">
        <v>0</v>
      </c>
      <c r="K903" s="197">
        <v>0</v>
      </c>
      <c r="L903" s="197">
        <v>5</v>
      </c>
      <c r="M903" s="197">
        <v>0</v>
      </c>
    </row>
    <row r="904" spans="1:13" x14ac:dyDescent="0.25">
      <c r="A904" s="152">
        <v>42979</v>
      </c>
      <c r="B904" s="13">
        <v>2017</v>
      </c>
      <c r="C904" s="14" t="s">
        <v>272</v>
      </c>
      <c r="D904" s="11" t="s">
        <v>272</v>
      </c>
      <c r="E904" s="11" t="s">
        <v>24</v>
      </c>
      <c r="F904" s="19">
        <v>2659471.4999999925</v>
      </c>
      <c r="G904" s="160">
        <v>16</v>
      </c>
      <c r="H904" s="160">
        <v>214</v>
      </c>
      <c r="I904" s="197">
        <v>0</v>
      </c>
      <c r="J904" s="197">
        <v>3</v>
      </c>
      <c r="K904" s="197">
        <v>2</v>
      </c>
      <c r="L904" s="197">
        <v>10</v>
      </c>
      <c r="M904" s="197">
        <v>1</v>
      </c>
    </row>
    <row r="905" spans="1:13" x14ac:dyDescent="0.25">
      <c r="A905" s="152">
        <v>42979</v>
      </c>
      <c r="B905" s="13">
        <v>2017</v>
      </c>
      <c r="C905" s="14" t="s">
        <v>273</v>
      </c>
      <c r="D905" s="11" t="s">
        <v>273</v>
      </c>
      <c r="E905" s="11" t="s">
        <v>20</v>
      </c>
      <c r="F905" s="19">
        <v>1081485.2299999986</v>
      </c>
      <c r="G905" s="160">
        <v>4</v>
      </c>
      <c r="H905" s="160">
        <v>66</v>
      </c>
      <c r="I905" s="197">
        <v>0</v>
      </c>
      <c r="J905" s="197">
        <v>0</v>
      </c>
      <c r="K905" s="197">
        <v>0</v>
      </c>
      <c r="L905" s="197">
        <v>0</v>
      </c>
      <c r="M905" s="197">
        <v>4</v>
      </c>
    </row>
    <row r="906" spans="1:13" x14ac:dyDescent="0.25">
      <c r="A906" s="152">
        <v>42979</v>
      </c>
      <c r="B906" s="13">
        <v>2017</v>
      </c>
      <c r="C906" s="14" t="s">
        <v>274</v>
      </c>
      <c r="D906" s="11" t="s">
        <v>274</v>
      </c>
      <c r="E906" s="11" t="s">
        <v>18</v>
      </c>
      <c r="F906" s="19">
        <v>1623532.7100000046</v>
      </c>
      <c r="G906" s="160">
        <v>13</v>
      </c>
      <c r="H906" s="160">
        <v>160</v>
      </c>
      <c r="I906" s="197">
        <v>0</v>
      </c>
      <c r="J906" s="197">
        <v>0</v>
      </c>
      <c r="K906" s="197">
        <v>3</v>
      </c>
      <c r="L906" s="197">
        <v>7</v>
      </c>
      <c r="M906" s="197">
        <v>3</v>
      </c>
    </row>
    <row r="907" spans="1:13" x14ac:dyDescent="0.25">
      <c r="A907" s="152">
        <v>42979</v>
      </c>
      <c r="B907" s="13">
        <v>2017</v>
      </c>
      <c r="C907" s="14" t="s">
        <v>275</v>
      </c>
      <c r="D907" s="11" t="s">
        <v>275</v>
      </c>
      <c r="E907" s="11" t="s">
        <v>75</v>
      </c>
      <c r="F907" s="19">
        <v>4663565.5899999961</v>
      </c>
      <c r="G907" s="160">
        <v>18</v>
      </c>
      <c r="H907" s="160">
        <v>288</v>
      </c>
      <c r="I907" s="197">
        <v>0</v>
      </c>
      <c r="J907" s="197">
        <v>7</v>
      </c>
      <c r="K907" s="197">
        <v>4</v>
      </c>
      <c r="L907" s="197">
        <v>5</v>
      </c>
      <c r="M907" s="197">
        <v>2</v>
      </c>
    </row>
    <row r="908" spans="1:13" x14ac:dyDescent="0.25">
      <c r="A908" s="152">
        <v>42979</v>
      </c>
      <c r="B908" s="13">
        <v>2017</v>
      </c>
      <c r="C908" s="14" t="s">
        <v>276</v>
      </c>
      <c r="D908" s="11" t="s">
        <v>276</v>
      </c>
      <c r="E908" s="11" t="s">
        <v>84</v>
      </c>
      <c r="F908" s="19">
        <v>2601926.1700000018</v>
      </c>
      <c r="G908" s="160">
        <v>12</v>
      </c>
      <c r="H908" s="160">
        <v>183</v>
      </c>
      <c r="I908" s="197">
        <v>0</v>
      </c>
      <c r="J908" s="197">
        <v>1</v>
      </c>
      <c r="K908" s="197">
        <v>0</v>
      </c>
      <c r="L908" s="197">
        <v>10</v>
      </c>
      <c r="M908" s="197">
        <v>1</v>
      </c>
    </row>
    <row r="909" spans="1:13" x14ac:dyDescent="0.25">
      <c r="A909" s="152">
        <v>42979</v>
      </c>
      <c r="B909" s="13">
        <v>2017</v>
      </c>
      <c r="C909" s="14" t="s">
        <v>277</v>
      </c>
      <c r="D909" s="11" t="s">
        <v>277</v>
      </c>
      <c r="E909" s="11" t="s">
        <v>27</v>
      </c>
      <c r="F909" s="19">
        <v>3878292.82</v>
      </c>
      <c r="G909" s="160">
        <v>24</v>
      </c>
      <c r="H909" s="160">
        <v>321</v>
      </c>
      <c r="I909" s="197">
        <v>1</v>
      </c>
      <c r="J909" s="197">
        <v>0</v>
      </c>
      <c r="K909" s="197">
        <v>7</v>
      </c>
      <c r="L909" s="197">
        <v>12</v>
      </c>
      <c r="M909" s="197">
        <v>4</v>
      </c>
    </row>
    <row r="910" spans="1:13" x14ac:dyDescent="0.25">
      <c r="A910" s="152">
        <v>42979</v>
      </c>
      <c r="B910" s="13">
        <v>2017</v>
      </c>
      <c r="C910" s="14" t="s">
        <v>278</v>
      </c>
      <c r="D910" s="11" t="s">
        <v>278</v>
      </c>
      <c r="E910" s="11" t="s">
        <v>35</v>
      </c>
      <c r="F910" s="19">
        <v>664835.74000000022</v>
      </c>
      <c r="G910" s="160">
        <v>4</v>
      </c>
      <c r="H910" s="160">
        <v>57</v>
      </c>
      <c r="I910" s="197">
        <v>0</v>
      </c>
      <c r="J910" s="197">
        <v>0</v>
      </c>
      <c r="K910" s="197">
        <v>0</v>
      </c>
      <c r="L910" s="197">
        <v>0</v>
      </c>
      <c r="M910" s="197">
        <v>4</v>
      </c>
    </row>
    <row r="911" spans="1:13" x14ac:dyDescent="0.25">
      <c r="A911" s="152">
        <v>42979</v>
      </c>
      <c r="B911" s="13">
        <v>2017</v>
      </c>
      <c r="C911" s="14" t="s">
        <v>279</v>
      </c>
      <c r="D911" s="11" t="s">
        <v>279</v>
      </c>
      <c r="E911" s="11" t="s">
        <v>18</v>
      </c>
      <c r="F911" s="19">
        <v>196959.51000000024</v>
      </c>
      <c r="G911" s="160">
        <v>2</v>
      </c>
      <c r="H911" s="160">
        <v>23</v>
      </c>
      <c r="I911" s="197">
        <v>0</v>
      </c>
      <c r="J911" s="197">
        <v>0</v>
      </c>
      <c r="K911" s="197">
        <v>0</v>
      </c>
      <c r="L911" s="197">
        <v>0</v>
      </c>
      <c r="M911" s="197">
        <v>2</v>
      </c>
    </row>
    <row r="912" spans="1:13" x14ac:dyDescent="0.25">
      <c r="A912" s="152">
        <v>42979</v>
      </c>
      <c r="B912" s="13">
        <v>2017</v>
      </c>
      <c r="C912" s="14" t="s">
        <v>280</v>
      </c>
      <c r="D912" s="11" t="s">
        <v>280</v>
      </c>
      <c r="E912" s="11" t="s">
        <v>50</v>
      </c>
      <c r="F912" s="19">
        <v>4680339.5300000012</v>
      </c>
      <c r="G912" s="160">
        <v>23</v>
      </c>
      <c r="H912" s="160">
        <v>322</v>
      </c>
      <c r="I912" s="197">
        <v>1</v>
      </c>
      <c r="J912" s="197">
        <v>0</v>
      </c>
      <c r="K912" s="197">
        <v>2</v>
      </c>
      <c r="L912" s="197">
        <v>4</v>
      </c>
      <c r="M912" s="197">
        <v>16</v>
      </c>
    </row>
    <row r="913" spans="1:13" x14ac:dyDescent="0.25">
      <c r="A913" s="152">
        <v>42979</v>
      </c>
      <c r="B913" s="13">
        <v>2017</v>
      </c>
      <c r="C913" s="14" t="s">
        <v>281</v>
      </c>
      <c r="D913" s="11" t="s">
        <v>281</v>
      </c>
      <c r="E913" s="11" t="s">
        <v>20</v>
      </c>
      <c r="F913" s="19">
        <v>3116521.0400000028</v>
      </c>
      <c r="G913" s="160">
        <v>12</v>
      </c>
      <c r="H913" s="160">
        <v>165</v>
      </c>
      <c r="I913" s="197">
        <v>2</v>
      </c>
      <c r="J913" s="197">
        <v>0</v>
      </c>
      <c r="K913" s="197">
        <v>0</v>
      </c>
      <c r="L913" s="197">
        <v>0</v>
      </c>
      <c r="M913" s="197">
        <v>10</v>
      </c>
    </row>
    <row r="914" spans="1:13" x14ac:dyDescent="0.25">
      <c r="A914" s="152">
        <v>42979</v>
      </c>
      <c r="B914" s="13">
        <v>2017</v>
      </c>
      <c r="C914" s="14" t="s">
        <v>282</v>
      </c>
      <c r="D914" s="11" t="s">
        <v>282</v>
      </c>
      <c r="E914" s="11" t="s">
        <v>29</v>
      </c>
      <c r="F914" s="19">
        <v>781305.19000000134</v>
      </c>
      <c r="G914" s="160">
        <v>9</v>
      </c>
      <c r="H914" s="160">
        <v>94</v>
      </c>
      <c r="I914" s="197">
        <v>5</v>
      </c>
      <c r="J914" s="197">
        <v>2</v>
      </c>
      <c r="K914" s="197">
        <v>2</v>
      </c>
      <c r="L914" s="197">
        <v>0</v>
      </c>
      <c r="M914" s="197">
        <v>0</v>
      </c>
    </row>
    <row r="915" spans="1:13" x14ac:dyDescent="0.25">
      <c r="A915" s="152">
        <v>42979</v>
      </c>
      <c r="B915" s="13">
        <v>2017</v>
      </c>
      <c r="C915" s="14" t="s">
        <v>283</v>
      </c>
      <c r="D915" s="11" t="s">
        <v>283</v>
      </c>
      <c r="E915" s="11" t="s">
        <v>50</v>
      </c>
      <c r="F915" s="19">
        <v>623365.56999999937</v>
      </c>
      <c r="G915" s="160">
        <v>5</v>
      </c>
      <c r="H915" s="160">
        <v>58</v>
      </c>
      <c r="I915" s="197">
        <v>0</v>
      </c>
      <c r="J915" s="197">
        <v>0</v>
      </c>
      <c r="K915" s="197">
        <v>0</v>
      </c>
      <c r="L915" s="197">
        <v>2</v>
      </c>
      <c r="M915" s="197">
        <v>3</v>
      </c>
    </row>
    <row r="916" spans="1:13" x14ac:dyDescent="0.25">
      <c r="A916" s="152">
        <v>42979</v>
      </c>
      <c r="B916" s="13">
        <v>2017</v>
      </c>
      <c r="C916" s="14" t="s">
        <v>284</v>
      </c>
      <c r="D916" s="11" t="s">
        <v>284</v>
      </c>
      <c r="E916" s="11" t="s">
        <v>35</v>
      </c>
      <c r="F916" s="19">
        <v>5779612</v>
      </c>
      <c r="G916" s="160">
        <v>26</v>
      </c>
      <c r="H916" s="160">
        <v>385</v>
      </c>
      <c r="I916" s="197">
        <v>0</v>
      </c>
      <c r="J916" s="197">
        <v>1</v>
      </c>
      <c r="K916" s="197">
        <v>1</v>
      </c>
      <c r="L916" s="197">
        <v>4</v>
      </c>
      <c r="M916" s="197">
        <v>20</v>
      </c>
    </row>
    <row r="917" spans="1:13" x14ac:dyDescent="0.25">
      <c r="A917" s="152">
        <v>42979</v>
      </c>
      <c r="B917" s="13">
        <v>2017</v>
      </c>
      <c r="C917" s="14" t="s">
        <v>285</v>
      </c>
      <c r="D917" s="11" t="s">
        <v>285</v>
      </c>
      <c r="E917" s="11" t="s">
        <v>50</v>
      </c>
      <c r="F917" s="19">
        <v>682456.17999999877</v>
      </c>
      <c r="G917" s="160">
        <v>7</v>
      </c>
      <c r="H917" s="160">
        <v>89</v>
      </c>
      <c r="I917" s="197">
        <v>0</v>
      </c>
      <c r="J917" s="197">
        <v>0</v>
      </c>
      <c r="K917" s="197">
        <v>0</v>
      </c>
      <c r="L917" s="197">
        <v>3</v>
      </c>
      <c r="M917" s="197">
        <v>4</v>
      </c>
    </row>
    <row r="918" spans="1:13" x14ac:dyDescent="0.25">
      <c r="A918" s="152">
        <v>42979</v>
      </c>
      <c r="B918" s="13">
        <v>2017</v>
      </c>
      <c r="C918" s="14" t="s">
        <v>286</v>
      </c>
      <c r="D918" s="11" t="s">
        <v>286</v>
      </c>
      <c r="E918" s="11" t="s">
        <v>22</v>
      </c>
      <c r="F918" s="19">
        <v>977922.58999999985</v>
      </c>
      <c r="G918" s="160">
        <v>12</v>
      </c>
      <c r="H918" s="160">
        <v>112</v>
      </c>
      <c r="I918" s="197">
        <v>10</v>
      </c>
      <c r="J918" s="197">
        <v>2</v>
      </c>
      <c r="K918" s="197">
        <v>0</v>
      </c>
      <c r="L918" s="197">
        <v>0</v>
      </c>
      <c r="M918" s="197">
        <v>0</v>
      </c>
    </row>
    <row r="919" spans="1:13" x14ac:dyDescent="0.25">
      <c r="A919" s="152">
        <v>42979</v>
      </c>
      <c r="B919" s="13">
        <v>2017</v>
      </c>
      <c r="C919" s="14" t="s">
        <v>287</v>
      </c>
      <c r="D919" s="11" t="s">
        <v>287</v>
      </c>
      <c r="E919" s="11" t="s">
        <v>65</v>
      </c>
      <c r="F919" s="19">
        <v>591810.98000000138</v>
      </c>
      <c r="G919" s="160">
        <v>17</v>
      </c>
      <c r="H919" s="160">
        <v>94</v>
      </c>
      <c r="I919" s="197">
        <v>1</v>
      </c>
      <c r="J919" s="197">
        <v>8</v>
      </c>
      <c r="K919" s="197">
        <v>2</v>
      </c>
      <c r="L919" s="197">
        <v>5</v>
      </c>
      <c r="M919" s="197">
        <v>1</v>
      </c>
    </row>
    <row r="920" spans="1:13" x14ac:dyDescent="0.25">
      <c r="A920" s="152">
        <v>42979</v>
      </c>
      <c r="B920" s="13">
        <v>2017</v>
      </c>
      <c r="C920" s="14" t="s">
        <v>288</v>
      </c>
      <c r="D920" s="11" t="s">
        <v>288</v>
      </c>
      <c r="E920" s="11" t="s">
        <v>27</v>
      </c>
      <c r="F920" s="19">
        <v>1211168.7199999988</v>
      </c>
      <c r="G920" s="160">
        <v>10</v>
      </c>
      <c r="H920" s="160">
        <v>120</v>
      </c>
      <c r="I920" s="197">
        <v>0</v>
      </c>
      <c r="J920" s="197">
        <v>0</v>
      </c>
      <c r="K920" s="197">
        <v>0</v>
      </c>
      <c r="L920" s="197">
        <v>4</v>
      </c>
      <c r="M920" s="197">
        <v>6</v>
      </c>
    </row>
    <row r="921" spans="1:13" x14ac:dyDescent="0.25">
      <c r="A921" s="152">
        <v>42979</v>
      </c>
      <c r="B921" s="13">
        <v>2017</v>
      </c>
      <c r="C921" s="14" t="s">
        <v>289</v>
      </c>
      <c r="D921" s="11" t="s">
        <v>289</v>
      </c>
      <c r="E921" s="11" t="s">
        <v>18</v>
      </c>
      <c r="F921" s="19">
        <v>1774609.1900000013</v>
      </c>
      <c r="G921" s="160">
        <v>12</v>
      </c>
      <c r="H921" s="160">
        <v>178</v>
      </c>
      <c r="I921" s="197">
        <v>0</v>
      </c>
      <c r="J921" s="197">
        <v>0</v>
      </c>
      <c r="K921" s="197">
        <v>0</v>
      </c>
      <c r="L921" s="197">
        <v>1</v>
      </c>
      <c r="M921" s="197">
        <v>11</v>
      </c>
    </row>
    <row r="922" spans="1:13" x14ac:dyDescent="0.25">
      <c r="A922" s="152">
        <v>42979</v>
      </c>
      <c r="B922" s="13">
        <v>2017</v>
      </c>
      <c r="C922" s="14" t="s">
        <v>290</v>
      </c>
      <c r="D922" s="11" t="s">
        <v>290</v>
      </c>
      <c r="E922" s="11" t="s">
        <v>20</v>
      </c>
      <c r="F922" s="19">
        <v>407468.00999999885</v>
      </c>
      <c r="G922" s="160">
        <v>5</v>
      </c>
      <c r="H922" s="160">
        <v>60</v>
      </c>
      <c r="I922" s="197">
        <v>0</v>
      </c>
      <c r="J922" s="197">
        <v>0</v>
      </c>
      <c r="K922" s="197">
        <v>4</v>
      </c>
      <c r="L922" s="197">
        <v>0</v>
      </c>
      <c r="M922" s="197">
        <v>1</v>
      </c>
    </row>
    <row r="923" spans="1:13" x14ac:dyDescent="0.25">
      <c r="A923" s="152">
        <v>42979</v>
      </c>
      <c r="B923" s="13">
        <v>2017</v>
      </c>
      <c r="C923" s="14" t="s">
        <v>291</v>
      </c>
      <c r="D923" s="11" t="s">
        <v>291</v>
      </c>
      <c r="E923" s="11" t="s">
        <v>27</v>
      </c>
      <c r="F923" s="19">
        <v>329665.72000000067</v>
      </c>
      <c r="G923" s="160">
        <v>2</v>
      </c>
      <c r="H923" s="160">
        <v>27</v>
      </c>
      <c r="I923" s="197">
        <v>0</v>
      </c>
      <c r="J923" s="197">
        <v>0</v>
      </c>
      <c r="K923" s="197">
        <v>0</v>
      </c>
      <c r="L923" s="197">
        <v>2</v>
      </c>
      <c r="M923" s="197">
        <v>0</v>
      </c>
    </row>
    <row r="924" spans="1:13" x14ac:dyDescent="0.25">
      <c r="A924" s="152">
        <v>42979</v>
      </c>
      <c r="B924" s="13">
        <v>2017</v>
      </c>
      <c r="C924" s="14" t="s">
        <v>292</v>
      </c>
      <c r="D924" s="11" t="s">
        <v>292</v>
      </c>
      <c r="E924" s="11" t="s">
        <v>50</v>
      </c>
      <c r="F924" s="19">
        <v>949936.31999999657</v>
      </c>
      <c r="G924" s="160">
        <v>10</v>
      </c>
      <c r="H924" s="160">
        <v>119</v>
      </c>
      <c r="I924" s="197">
        <v>0</v>
      </c>
      <c r="J924" s="197">
        <v>0</v>
      </c>
      <c r="K924" s="197">
        <v>1</v>
      </c>
      <c r="L924" s="197">
        <v>1</v>
      </c>
      <c r="M924" s="197">
        <v>8</v>
      </c>
    </row>
    <row r="925" spans="1:13" x14ac:dyDescent="0.25">
      <c r="A925" s="152">
        <v>42979</v>
      </c>
      <c r="B925" s="13">
        <v>2017</v>
      </c>
      <c r="C925" s="14" t="s">
        <v>293</v>
      </c>
      <c r="D925" s="11" t="s">
        <v>293</v>
      </c>
      <c r="E925" s="11" t="s">
        <v>73</v>
      </c>
      <c r="F925" s="19">
        <v>1785350.5800000019</v>
      </c>
      <c r="G925" s="160">
        <v>13</v>
      </c>
      <c r="H925" s="160">
        <v>160</v>
      </c>
      <c r="I925" s="197">
        <v>2</v>
      </c>
      <c r="J925" s="197">
        <v>1</v>
      </c>
      <c r="K925" s="197">
        <v>4</v>
      </c>
      <c r="L925" s="197">
        <v>5</v>
      </c>
      <c r="M925" s="197">
        <v>1</v>
      </c>
    </row>
    <row r="926" spans="1:13" x14ac:dyDescent="0.25">
      <c r="A926" s="152">
        <v>42979</v>
      </c>
      <c r="B926" s="13">
        <v>2017</v>
      </c>
      <c r="C926" s="14" t="s">
        <v>294</v>
      </c>
      <c r="D926" s="11" t="s">
        <v>294</v>
      </c>
      <c r="E926" s="11" t="s">
        <v>18</v>
      </c>
      <c r="F926" s="19">
        <v>2176661.4199999906</v>
      </c>
      <c r="G926" s="160">
        <v>11</v>
      </c>
      <c r="H926" s="160">
        <v>160</v>
      </c>
      <c r="I926" s="197">
        <v>0</v>
      </c>
      <c r="J926" s="197">
        <v>0</v>
      </c>
      <c r="K926" s="197">
        <v>0</v>
      </c>
      <c r="L926" s="197">
        <v>1</v>
      </c>
      <c r="M926" s="197">
        <v>10</v>
      </c>
    </row>
    <row r="927" spans="1:13" x14ac:dyDescent="0.25">
      <c r="A927" s="152">
        <v>42979</v>
      </c>
      <c r="B927" s="13">
        <v>2017</v>
      </c>
      <c r="C927" s="14" t="s">
        <v>295</v>
      </c>
      <c r="D927" s="11" t="s">
        <v>295</v>
      </c>
      <c r="E927" s="11" t="s">
        <v>35</v>
      </c>
      <c r="F927" s="19">
        <v>9039176.2199999839</v>
      </c>
      <c r="G927" s="160">
        <v>38</v>
      </c>
      <c r="H927" s="160">
        <v>515</v>
      </c>
      <c r="I927" s="197">
        <v>1</v>
      </c>
      <c r="J927" s="197">
        <v>2</v>
      </c>
      <c r="K927" s="197">
        <v>9</v>
      </c>
      <c r="L927" s="197">
        <v>17</v>
      </c>
      <c r="M927" s="197">
        <v>9</v>
      </c>
    </row>
    <row r="928" spans="1:13" x14ac:dyDescent="0.25">
      <c r="A928" s="152">
        <v>42979</v>
      </c>
      <c r="B928" s="13">
        <v>2017</v>
      </c>
      <c r="C928" s="14" t="s">
        <v>296</v>
      </c>
      <c r="D928" s="11" t="s">
        <v>296</v>
      </c>
      <c r="E928" s="11" t="s">
        <v>18</v>
      </c>
      <c r="F928" s="19">
        <v>2374446.2499999963</v>
      </c>
      <c r="G928" s="160">
        <v>21</v>
      </c>
      <c r="H928" s="160">
        <v>259</v>
      </c>
      <c r="I928" s="197">
        <v>1</v>
      </c>
      <c r="J928" s="197">
        <v>0</v>
      </c>
      <c r="K928" s="197">
        <v>3</v>
      </c>
      <c r="L928" s="197">
        <v>10</v>
      </c>
      <c r="M928" s="197">
        <v>7</v>
      </c>
    </row>
    <row r="929" spans="1:13" x14ac:dyDescent="0.25">
      <c r="A929" s="152">
        <v>42979</v>
      </c>
      <c r="B929" s="13">
        <v>2017</v>
      </c>
      <c r="C929" s="14" t="s">
        <v>297</v>
      </c>
      <c r="D929" s="11" t="s">
        <v>297</v>
      </c>
      <c r="E929" s="11" t="s">
        <v>22</v>
      </c>
      <c r="F929" s="19">
        <v>2292106.8000000007</v>
      </c>
      <c r="G929" s="160">
        <v>14</v>
      </c>
      <c r="H929" s="160">
        <v>172</v>
      </c>
      <c r="I929" s="197">
        <v>0</v>
      </c>
      <c r="J929" s="197">
        <v>2</v>
      </c>
      <c r="K929" s="197">
        <v>6</v>
      </c>
      <c r="L929" s="197">
        <v>6</v>
      </c>
      <c r="M929" s="197">
        <v>0</v>
      </c>
    </row>
    <row r="930" spans="1:13" x14ac:dyDescent="0.25">
      <c r="A930" s="152">
        <v>42979</v>
      </c>
      <c r="B930" s="13">
        <v>2017</v>
      </c>
      <c r="C930" s="14" t="s">
        <v>298</v>
      </c>
      <c r="D930" s="11" t="s">
        <v>298</v>
      </c>
      <c r="E930" s="11" t="s">
        <v>20</v>
      </c>
      <c r="F930" s="19">
        <v>2422253.7300000116</v>
      </c>
      <c r="G930" s="160">
        <v>10</v>
      </c>
      <c r="H930" s="160">
        <v>148</v>
      </c>
      <c r="I930" s="197">
        <v>0</v>
      </c>
      <c r="J930" s="197">
        <v>1</v>
      </c>
      <c r="K930" s="197">
        <v>0</v>
      </c>
      <c r="L930" s="197">
        <v>3</v>
      </c>
      <c r="M930" s="197">
        <v>6</v>
      </c>
    </row>
    <row r="931" spans="1:13" x14ac:dyDescent="0.25">
      <c r="A931" s="152">
        <v>42979</v>
      </c>
      <c r="B931" s="13">
        <v>2017</v>
      </c>
      <c r="C931" s="14" t="s">
        <v>299</v>
      </c>
      <c r="D931" s="11" t="s">
        <v>299</v>
      </c>
      <c r="E931" s="11" t="s">
        <v>18</v>
      </c>
      <c r="F931" s="19">
        <v>2316481.7199999951</v>
      </c>
      <c r="G931" s="160">
        <v>19</v>
      </c>
      <c r="H931" s="160">
        <v>243</v>
      </c>
      <c r="I931" s="197">
        <v>1</v>
      </c>
      <c r="J931" s="197">
        <v>2</v>
      </c>
      <c r="K931" s="197">
        <v>3</v>
      </c>
      <c r="L931" s="197">
        <v>3</v>
      </c>
      <c r="M931" s="197">
        <v>10</v>
      </c>
    </row>
    <row r="932" spans="1:13" x14ac:dyDescent="0.25">
      <c r="A932" s="152">
        <v>42979</v>
      </c>
      <c r="B932" s="13">
        <v>2017</v>
      </c>
      <c r="C932" s="14" t="s">
        <v>300</v>
      </c>
      <c r="D932" s="11" t="s">
        <v>300</v>
      </c>
      <c r="E932" s="11" t="s">
        <v>22</v>
      </c>
      <c r="F932" s="19">
        <v>2004557.2599999979</v>
      </c>
      <c r="G932" s="160">
        <v>13</v>
      </c>
      <c r="H932" s="160">
        <v>166</v>
      </c>
      <c r="I932" s="197">
        <v>2</v>
      </c>
      <c r="J932" s="197">
        <v>1</v>
      </c>
      <c r="K932" s="197">
        <v>5</v>
      </c>
      <c r="L932" s="197">
        <v>5</v>
      </c>
      <c r="M932" s="197">
        <v>0</v>
      </c>
    </row>
    <row r="933" spans="1:13" x14ac:dyDescent="0.25">
      <c r="A933" s="152">
        <v>42979</v>
      </c>
      <c r="B933" s="13">
        <v>2017</v>
      </c>
      <c r="C933" s="14" t="s">
        <v>301</v>
      </c>
      <c r="D933" s="11" t="s">
        <v>301</v>
      </c>
      <c r="E933" s="11" t="s">
        <v>22</v>
      </c>
      <c r="F933" s="19">
        <v>220405.2200000002</v>
      </c>
      <c r="G933" s="160">
        <v>4</v>
      </c>
      <c r="H933" s="160">
        <v>25</v>
      </c>
      <c r="I933" s="197">
        <v>0</v>
      </c>
      <c r="J933" s="197">
        <v>0</v>
      </c>
      <c r="K933" s="197">
        <v>0</v>
      </c>
      <c r="L933" s="197">
        <v>0</v>
      </c>
      <c r="M933" s="197">
        <v>4</v>
      </c>
    </row>
    <row r="934" spans="1:13" x14ac:dyDescent="0.25">
      <c r="A934" s="152">
        <v>42979</v>
      </c>
      <c r="B934" s="13">
        <v>2017</v>
      </c>
      <c r="C934" s="14" t="s">
        <v>302</v>
      </c>
      <c r="D934" s="11" t="s">
        <v>302</v>
      </c>
      <c r="E934" s="11" t="s">
        <v>18</v>
      </c>
      <c r="F934" s="19">
        <v>2121704.8699999973</v>
      </c>
      <c r="G934" s="160">
        <v>13</v>
      </c>
      <c r="H934" s="160">
        <v>212</v>
      </c>
      <c r="I934" s="197">
        <v>0</v>
      </c>
      <c r="J934" s="197">
        <v>1</v>
      </c>
      <c r="K934" s="197">
        <v>2</v>
      </c>
      <c r="L934" s="197">
        <v>10</v>
      </c>
      <c r="M934" s="197">
        <v>0</v>
      </c>
    </row>
    <row r="935" spans="1:13" x14ac:dyDescent="0.25">
      <c r="A935" s="152">
        <v>42979</v>
      </c>
      <c r="B935" s="13">
        <v>2017</v>
      </c>
      <c r="C935" s="14" t="s">
        <v>303</v>
      </c>
      <c r="D935" s="11" t="s">
        <v>303</v>
      </c>
      <c r="E935" s="11" t="s">
        <v>75</v>
      </c>
      <c r="F935" s="19">
        <v>641853.58000000101</v>
      </c>
      <c r="G935" s="160">
        <v>4</v>
      </c>
      <c r="H935" s="160">
        <v>58</v>
      </c>
      <c r="I935" s="197">
        <v>0</v>
      </c>
      <c r="J935" s="197">
        <v>1</v>
      </c>
      <c r="K935" s="197">
        <v>0</v>
      </c>
      <c r="L935" s="197">
        <v>1</v>
      </c>
      <c r="M935" s="197">
        <v>2</v>
      </c>
    </row>
    <row r="936" spans="1:13" x14ac:dyDescent="0.25">
      <c r="A936" s="152">
        <v>42979</v>
      </c>
      <c r="B936" s="13">
        <v>2017</v>
      </c>
      <c r="C936" s="14" t="s">
        <v>304</v>
      </c>
      <c r="D936" s="11" t="s">
        <v>304</v>
      </c>
      <c r="E936" s="11" t="s">
        <v>22</v>
      </c>
      <c r="F936" s="19">
        <v>802726.60999999754</v>
      </c>
      <c r="G936" s="160">
        <v>12</v>
      </c>
      <c r="H936" s="160">
        <v>115</v>
      </c>
      <c r="I936" s="197">
        <v>1</v>
      </c>
      <c r="J936" s="197">
        <v>2</v>
      </c>
      <c r="K936" s="197">
        <v>1</v>
      </c>
      <c r="L936" s="197">
        <v>8</v>
      </c>
      <c r="M936" s="197">
        <v>0</v>
      </c>
    </row>
    <row r="937" spans="1:13" x14ac:dyDescent="0.25">
      <c r="A937" s="152">
        <v>42979</v>
      </c>
      <c r="B937" s="13">
        <v>2017</v>
      </c>
      <c r="C937" s="14" t="s">
        <v>305</v>
      </c>
      <c r="D937" s="11" t="s">
        <v>305</v>
      </c>
      <c r="E937" s="11" t="s">
        <v>18</v>
      </c>
      <c r="F937" s="19">
        <v>599214.74999999721</v>
      </c>
      <c r="G937" s="160">
        <v>5</v>
      </c>
      <c r="H937" s="160">
        <v>63</v>
      </c>
      <c r="I937" s="197">
        <v>0</v>
      </c>
      <c r="J937" s="197">
        <v>0</v>
      </c>
      <c r="K937" s="197">
        <v>0</v>
      </c>
      <c r="L937" s="197">
        <v>1</v>
      </c>
      <c r="M937" s="197">
        <v>4</v>
      </c>
    </row>
    <row r="938" spans="1:13" x14ac:dyDescent="0.25">
      <c r="A938" s="152">
        <v>42979</v>
      </c>
      <c r="B938" s="13">
        <v>2017</v>
      </c>
      <c r="C938" s="14" t="s">
        <v>306</v>
      </c>
      <c r="D938" s="11" t="s">
        <v>306</v>
      </c>
      <c r="E938" s="11" t="s">
        <v>50</v>
      </c>
      <c r="F938" s="19">
        <v>2538718.0900000036</v>
      </c>
      <c r="G938" s="160">
        <v>15</v>
      </c>
      <c r="H938" s="160">
        <v>225</v>
      </c>
      <c r="I938" s="197">
        <v>0</v>
      </c>
      <c r="J938" s="197">
        <v>0</v>
      </c>
      <c r="K938" s="197">
        <v>1</v>
      </c>
      <c r="L938" s="197">
        <v>0</v>
      </c>
      <c r="M938" s="197">
        <v>14</v>
      </c>
    </row>
    <row r="939" spans="1:13" x14ac:dyDescent="0.25">
      <c r="A939" s="152">
        <v>42979</v>
      </c>
      <c r="B939" s="13">
        <v>2017</v>
      </c>
      <c r="C939" s="14" t="s">
        <v>307</v>
      </c>
      <c r="D939" s="11" t="s">
        <v>307</v>
      </c>
      <c r="E939" s="11" t="s">
        <v>20</v>
      </c>
      <c r="F939" s="19">
        <v>10384435.929999948</v>
      </c>
      <c r="G939" s="160">
        <v>45</v>
      </c>
      <c r="H939" s="160">
        <v>691</v>
      </c>
      <c r="I939" s="197">
        <v>3</v>
      </c>
      <c r="J939" s="197">
        <v>4</v>
      </c>
      <c r="K939" s="197">
        <v>13</v>
      </c>
      <c r="L939" s="197">
        <v>25</v>
      </c>
      <c r="M939" s="197">
        <v>0</v>
      </c>
    </row>
    <row r="940" spans="1:13" x14ac:dyDescent="0.25">
      <c r="A940" s="152">
        <v>42979</v>
      </c>
      <c r="B940" s="13">
        <v>2017</v>
      </c>
      <c r="C940" s="14" t="s">
        <v>308</v>
      </c>
      <c r="D940" s="11" t="s">
        <v>308</v>
      </c>
      <c r="E940" s="11" t="s">
        <v>35</v>
      </c>
      <c r="F940" s="19">
        <v>1496011.8099999968</v>
      </c>
      <c r="G940" s="160">
        <v>12</v>
      </c>
      <c r="H940" s="160">
        <v>160</v>
      </c>
      <c r="I940" s="197">
        <v>0</v>
      </c>
      <c r="J940" s="197">
        <v>1</v>
      </c>
      <c r="K940" s="197">
        <v>6</v>
      </c>
      <c r="L940" s="197">
        <v>1</v>
      </c>
      <c r="M940" s="197">
        <v>4</v>
      </c>
    </row>
    <row r="941" spans="1:13" x14ac:dyDescent="0.25">
      <c r="A941" s="152">
        <v>42979</v>
      </c>
      <c r="B941" s="13">
        <v>2017</v>
      </c>
      <c r="C941" s="14" t="s">
        <v>309</v>
      </c>
      <c r="D941" s="11" t="s">
        <v>309</v>
      </c>
      <c r="E941" s="11" t="s">
        <v>15</v>
      </c>
      <c r="F941" s="19">
        <v>395499.79999999981</v>
      </c>
      <c r="G941" s="160">
        <v>6</v>
      </c>
      <c r="H941" s="160">
        <v>56</v>
      </c>
      <c r="I941" s="197">
        <v>0</v>
      </c>
      <c r="J941" s="197">
        <v>1</v>
      </c>
      <c r="K941" s="197">
        <v>0</v>
      </c>
      <c r="L941" s="197">
        <v>5</v>
      </c>
      <c r="M941" s="197">
        <v>0</v>
      </c>
    </row>
    <row r="942" spans="1:13" x14ac:dyDescent="0.25">
      <c r="A942" s="152">
        <v>42979</v>
      </c>
      <c r="B942" s="13">
        <v>2017</v>
      </c>
      <c r="C942" s="14" t="s">
        <v>310</v>
      </c>
      <c r="D942" s="11" t="s">
        <v>310</v>
      </c>
      <c r="E942" s="11" t="s">
        <v>35</v>
      </c>
      <c r="F942" s="19">
        <v>2418433.8200000003</v>
      </c>
      <c r="G942" s="160">
        <v>12</v>
      </c>
      <c r="H942" s="160">
        <v>179</v>
      </c>
      <c r="I942" s="197">
        <v>0</v>
      </c>
      <c r="J942" s="197">
        <v>1</v>
      </c>
      <c r="K942" s="197">
        <v>0</v>
      </c>
      <c r="L942" s="197">
        <v>0</v>
      </c>
      <c r="M942" s="197">
        <v>11</v>
      </c>
    </row>
    <row r="943" spans="1:13" x14ac:dyDescent="0.25">
      <c r="A943" s="152">
        <v>42979</v>
      </c>
      <c r="B943" s="13">
        <v>2017</v>
      </c>
      <c r="C943" s="14" t="s">
        <v>311</v>
      </c>
      <c r="D943" s="11" t="s">
        <v>311</v>
      </c>
      <c r="E943" s="11" t="s">
        <v>48</v>
      </c>
      <c r="F943" s="19">
        <v>4189736.0099999681</v>
      </c>
      <c r="G943" s="160">
        <v>20</v>
      </c>
      <c r="H943" s="160">
        <v>283</v>
      </c>
      <c r="I943" s="197">
        <v>0</v>
      </c>
      <c r="J943" s="197">
        <v>1</v>
      </c>
      <c r="K943" s="197">
        <v>2</v>
      </c>
      <c r="L943" s="197">
        <v>5</v>
      </c>
      <c r="M943" s="197">
        <v>12</v>
      </c>
    </row>
    <row r="944" spans="1:13" x14ac:dyDescent="0.25">
      <c r="A944" s="152">
        <v>42979</v>
      </c>
      <c r="B944" s="13">
        <v>2017</v>
      </c>
      <c r="C944" s="14" t="s">
        <v>140</v>
      </c>
      <c r="D944" s="11" t="s">
        <v>246</v>
      </c>
      <c r="E944" s="11" t="s">
        <v>31</v>
      </c>
      <c r="F944" s="19">
        <v>3757275.9199999943</v>
      </c>
      <c r="G944" s="160">
        <v>13</v>
      </c>
      <c r="H944" s="160">
        <v>198</v>
      </c>
      <c r="I944" s="197">
        <v>0</v>
      </c>
      <c r="J944" s="197">
        <v>1</v>
      </c>
      <c r="K944" s="197">
        <v>2</v>
      </c>
      <c r="L944" s="197">
        <v>1</v>
      </c>
      <c r="M944" s="197">
        <v>9</v>
      </c>
    </row>
    <row r="945" spans="1:13" x14ac:dyDescent="0.25">
      <c r="A945" s="152">
        <v>42979</v>
      </c>
      <c r="B945" s="13">
        <v>2017</v>
      </c>
      <c r="C945" s="14" t="s">
        <v>141</v>
      </c>
      <c r="D945" s="11" t="s">
        <v>246</v>
      </c>
      <c r="E945" s="11" t="s">
        <v>31</v>
      </c>
      <c r="F945" s="19">
        <v>1495511.0499999914</v>
      </c>
      <c r="G945" s="160">
        <v>10</v>
      </c>
      <c r="H945" s="160">
        <v>134</v>
      </c>
      <c r="I945" s="197">
        <v>0</v>
      </c>
      <c r="J945" s="197">
        <v>4</v>
      </c>
      <c r="K945" s="197">
        <v>3</v>
      </c>
      <c r="L945" s="197">
        <v>1</v>
      </c>
      <c r="M945" s="197">
        <v>2</v>
      </c>
    </row>
    <row r="946" spans="1:13" x14ac:dyDescent="0.25">
      <c r="A946" s="152">
        <v>42979</v>
      </c>
      <c r="B946" s="13">
        <v>2017</v>
      </c>
      <c r="C946" s="14" t="s">
        <v>40</v>
      </c>
      <c r="D946" s="11" t="s">
        <v>246</v>
      </c>
      <c r="E946" s="11" t="s">
        <v>31</v>
      </c>
      <c r="F946" s="19">
        <v>2295244.799999997</v>
      </c>
      <c r="G946" s="160">
        <v>8</v>
      </c>
      <c r="H946" s="160">
        <v>102</v>
      </c>
      <c r="I946" s="197">
        <v>1</v>
      </c>
      <c r="J946" s="197">
        <v>0</v>
      </c>
      <c r="K946" s="197">
        <v>1</v>
      </c>
      <c r="L946" s="197">
        <v>6</v>
      </c>
      <c r="M946" s="197">
        <v>0</v>
      </c>
    </row>
    <row r="947" spans="1:13" x14ac:dyDescent="0.25">
      <c r="A947" s="152">
        <v>42979</v>
      </c>
      <c r="B947" s="13">
        <v>2017</v>
      </c>
      <c r="C947" s="14" t="s">
        <v>253</v>
      </c>
      <c r="D947" s="11" t="s">
        <v>169</v>
      </c>
      <c r="E947" s="11" t="s">
        <v>22</v>
      </c>
      <c r="F947" s="19">
        <v>19650470.119999945</v>
      </c>
      <c r="G947" s="160">
        <v>87</v>
      </c>
      <c r="H947" s="160">
        <v>1366</v>
      </c>
      <c r="I947" s="197">
        <v>9</v>
      </c>
      <c r="J947" s="197">
        <v>16</v>
      </c>
      <c r="K947" s="197">
        <v>18</v>
      </c>
      <c r="L947" s="197">
        <v>38</v>
      </c>
      <c r="M947" s="197">
        <v>6</v>
      </c>
    </row>
    <row r="948" spans="1:13" x14ac:dyDescent="0.25">
      <c r="A948" s="152">
        <v>43070</v>
      </c>
      <c r="B948" s="13">
        <v>2017</v>
      </c>
      <c r="C948" s="14" t="s">
        <v>140</v>
      </c>
      <c r="D948" s="11" t="s">
        <v>246</v>
      </c>
      <c r="E948" s="11" t="s">
        <v>31</v>
      </c>
      <c r="F948" s="19">
        <v>3601938.7699999884</v>
      </c>
      <c r="G948" s="160">
        <v>12</v>
      </c>
      <c r="H948" s="160">
        <v>198</v>
      </c>
      <c r="I948" s="197">
        <v>0</v>
      </c>
      <c r="J948" s="197">
        <v>1</v>
      </c>
      <c r="K948" s="197">
        <v>2</v>
      </c>
      <c r="L948" s="197">
        <v>0</v>
      </c>
      <c r="M948" s="197">
        <v>9</v>
      </c>
    </row>
    <row r="949" spans="1:13" x14ac:dyDescent="0.25">
      <c r="A949" s="152">
        <v>43070</v>
      </c>
      <c r="B949" s="13">
        <v>2017</v>
      </c>
      <c r="C949" s="14" t="s">
        <v>141</v>
      </c>
      <c r="D949" s="11" t="s">
        <v>246</v>
      </c>
      <c r="E949" s="11" t="s">
        <v>31</v>
      </c>
      <c r="F949" s="19">
        <v>1495232.8199999984</v>
      </c>
      <c r="G949" s="160">
        <v>10</v>
      </c>
      <c r="H949" s="160">
        <v>134</v>
      </c>
      <c r="I949" s="197">
        <v>0</v>
      </c>
      <c r="J949" s="197">
        <v>4</v>
      </c>
      <c r="K949" s="197">
        <v>3</v>
      </c>
      <c r="L949" s="197">
        <v>1</v>
      </c>
      <c r="M949" s="197">
        <v>2</v>
      </c>
    </row>
    <row r="950" spans="1:13" x14ac:dyDescent="0.25">
      <c r="A950" s="152">
        <v>43070</v>
      </c>
      <c r="B950" s="13">
        <v>2017</v>
      </c>
      <c r="C950" s="14" t="s">
        <v>40</v>
      </c>
      <c r="D950" s="11" t="s">
        <v>246</v>
      </c>
      <c r="E950" s="11" t="s">
        <v>31</v>
      </c>
      <c r="F950" s="19">
        <v>2387256.1800000072</v>
      </c>
      <c r="G950" s="160">
        <v>8</v>
      </c>
      <c r="H950" s="160">
        <v>102</v>
      </c>
      <c r="I950" s="197">
        <v>1</v>
      </c>
      <c r="J950" s="197">
        <v>0</v>
      </c>
      <c r="K950" s="197">
        <v>1</v>
      </c>
      <c r="L950" s="197">
        <v>6</v>
      </c>
      <c r="M950" s="197">
        <v>0</v>
      </c>
    </row>
    <row r="951" spans="1:13" x14ac:dyDescent="0.25">
      <c r="A951" s="152">
        <v>43070</v>
      </c>
      <c r="B951" s="13">
        <v>2017</v>
      </c>
      <c r="C951" s="14" t="s">
        <v>253</v>
      </c>
      <c r="D951" s="11" t="s">
        <v>169</v>
      </c>
      <c r="E951" s="11" t="s">
        <v>22</v>
      </c>
      <c r="F951" s="19">
        <v>19543217.949999928</v>
      </c>
      <c r="G951" s="160">
        <v>85</v>
      </c>
      <c r="H951" s="160">
        <v>1330</v>
      </c>
      <c r="I951" s="197">
        <v>9</v>
      </c>
      <c r="J951" s="197">
        <v>16</v>
      </c>
      <c r="K951" s="197">
        <v>17</v>
      </c>
      <c r="L951" s="197">
        <v>37</v>
      </c>
      <c r="M951" s="197">
        <v>6</v>
      </c>
    </row>
    <row r="952" spans="1:13" x14ac:dyDescent="0.25">
      <c r="A952" s="152">
        <v>43070</v>
      </c>
      <c r="B952" s="13">
        <v>2017</v>
      </c>
      <c r="C952" s="14" t="s">
        <v>245</v>
      </c>
      <c r="D952" s="11" t="s">
        <v>245</v>
      </c>
      <c r="E952" s="11" t="s">
        <v>22</v>
      </c>
      <c r="F952" s="19">
        <v>1519174.9899999965</v>
      </c>
      <c r="G952" s="160">
        <v>12</v>
      </c>
      <c r="H952" s="160">
        <v>133</v>
      </c>
      <c r="I952" s="197">
        <v>3</v>
      </c>
      <c r="J952" s="197">
        <v>2</v>
      </c>
      <c r="K952" s="197">
        <v>3</v>
      </c>
      <c r="L952" s="197">
        <v>4</v>
      </c>
      <c r="M952" s="197">
        <v>0</v>
      </c>
    </row>
    <row r="953" spans="1:13" x14ac:dyDescent="0.25">
      <c r="A953" s="152">
        <v>43070</v>
      </c>
      <c r="B953" s="13">
        <v>2017</v>
      </c>
      <c r="C953" s="14" t="s">
        <v>129</v>
      </c>
      <c r="D953" s="11" t="s">
        <v>246</v>
      </c>
      <c r="E953" s="11" t="s">
        <v>31</v>
      </c>
      <c r="F953" s="19">
        <v>4178736.6800000072</v>
      </c>
      <c r="G953" s="160">
        <v>12</v>
      </c>
      <c r="H953" s="160">
        <v>161</v>
      </c>
      <c r="I953" s="197">
        <v>3</v>
      </c>
      <c r="J953" s="197">
        <v>8</v>
      </c>
      <c r="K953" s="197">
        <v>1</v>
      </c>
      <c r="L953" s="197">
        <v>0</v>
      </c>
      <c r="M953" s="197">
        <v>0</v>
      </c>
    </row>
    <row r="954" spans="1:13" x14ac:dyDescent="0.25">
      <c r="A954" s="152">
        <v>43070</v>
      </c>
      <c r="B954" s="13">
        <v>2017</v>
      </c>
      <c r="C954" s="14" t="s">
        <v>130</v>
      </c>
      <c r="D954" s="11" t="s">
        <v>246</v>
      </c>
      <c r="E954" s="11" t="s">
        <v>31</v>
      </c>
      <c r="F954" s="19">
        <v>1221954.1500000004</v>
      </c>
      <c r="G954" s="160">
        <v>7</v>
      </c>
      <c r="H954" s="160">
        <v>113</v>
      </c>
      <c r="I954" s="197">
        <v>2</v>
      </c>
      <c r="J954" s="197">
        <v>5</v>
      </c>
      <c r="K954" s="197">
        <v>0</v>
      </c>
      <c r="L954" s="197">
        <v>0</v>
      </c>
      <c r="M954" s="197">
        <v>0</v>
      </c>
    </row>
    <row r="955" spans="1:13" x14ac:dyDescent="0.25">
      <c r="A955" s="152">
        <v>43070</v>
      </c>
      <c r="B955" s="13">
        <v>2017</v>
      </c>
      <c r="C955" s="14" t="s">
        <v>131</v>
      </c>
      <c r="D955" s="11" t="s">
        <v>246</v>
      </c>
      <c r="E955" s="11" t="s">
        <v>31</v>
      </c>
      <c r="F955" s="19">
        <v>2830277.1500000097</v>
      </c>
      <c r="G955" s="160">
        <v>15</v>
      </c>
      <c r="H955" s="160">
        <v>214</v>
      </c>
      <c r="I955" s="197">
        <v>1</v>
      </c>
      <c r="J955" s="197">
        <v>3</v>
      </c>
      <c r="K955" s="197">
        <v>4</v>
      </c>
      <c r="L955" s="197">
        <v>3</v>
      </c>
      <c r="M955" s="197">
        <v>4</v>
      </c>
    </row>
    <row r="956" spans="1:13" x14ac:dyDescent="0.25">
      <c r="A956" s="152">
        <v>43070</v>
      </c>
      <c r="B956" s="13">
        <v>2017</v>
      </c>
      <c r="C956" s="14" t="s">
        <v>132</v>
      </c>
      <c r="D956" s="11" t="s">
        <v>246</v>
      </c>
      <c r="E956" s="11" t="s">
        <v>31</v>
      </c>
      <c r="F956" s="19">
        <v>5479404.6100000069</v>
      </c>
      <c r="G956" s="160">
        <v>14</v>
      </c>
      <c r="H956" s="160">
        <v>215</v>
      </c>
      <c r="I956" s="197">
        <v>2</v>
      </c>
      <c r="J956" s="197">
        <v>0</v>
      </c>
      <c r="K956" s="197">
        <v>4</v>
      </c>
      <c r="L956" s="197">
        <v>2</v>
      </c>
      <c r="M956" s="197">
        <v>6</v>
      </c>
    </row>
    <row r="957" spans="1:13" x14ac:dyDescent="0.25">
      <c r="A957" s="152">
        <v>43070</v>
      </c>
      <c r="B957" s="13">
        <v>2017</v>
      </c>
      <c r="C957" s="14" t="s">
        <v>247</v>
      </c>
      <c r="D957" s="11" t="s">
        <v>246</v>
      </c>
      <c r="E957" s="11" t="s">
        <v>31</v>
      </c>
      <c r="F957" s="19">
        <v>2868654.2200000025</v>
      </c>
      <c r="G957" s="160">
        <v>17</v>
      </c>
      <c r="H957" s="160">
        <v>235</v>
      </c>
      <c r="I957" s="197">
        <v>0</v>
      </c>
      <c r="J957" s="197">
        <v>11</v>
      </c>
      <c r="K957" s="197">
        <v>6</v>
      </c>
      <c r="L957" s="197">
        <v>0</v>
      </c>
      <c r="M957" s="197">
        <v>0</v>
      </c>
    </row>
    <row r="958" spans="1:13" x14ac:dyDescent="0.25">
      <c r="A958" s="152">
        <v>43070</v>
      </c>
      <c r="B958" s="13">
        <v>2017</v>
      </c>
      <c r="C958" s="14" t="s">
        <v>134</v>
      </c>
      <c r="D958" s="11" t="s">
        <v>246</v>
      </c>
      <c r="E958" s="11" t="s">
        <v>31</v>
      </c>
      <c r="F958" s="19">
        <v>6999490.450000003</v>
      </c>
      <c r="G958" s="160">
        <v>21</v>
      </c>
      <c r="H958" s="160">
        <v>319</v>
      </c>
      <c r="I958" s="197">
        <v>6</v>
      </c>
      <c r="J958" s="197">
        <v>7</v>
      </c>
      <c r="K958" s="197">
        <v>5</v>
      </c>
      <c r="L958" s="197">
        <v>2</v>
      </c>
      <c r="M958" s="197">
        <v>1</v>
      </c>
    </row>
    <row r="959" spans="1:13" x14ac:dyDescent="0.25">
      <c r="A959" s="152">
        <v>43070</v>
      </c>
      <c r="B959" s="13">
        <v>2017</v>
      </c>
      <c r="C959" s="14" t="s">
        <v>135</v>
      </c>
      <c r="D959" s="11" t="s">
        <v>246</v>
      </c>
      <c r="E959" s="11" t="s">
        <v>31</v>
      </c>
      <c r="F959" s="19">
        <v>5208591.1900000274</v>
      </c>
      <c r="G959" s="160">
        <v>17</v>
      </c>
      <c r="H959" s="160">
        <v>247</v>
      </c>
      <c r="I959" s="197">
        <v>3</v>
      </c>
      <c r="J959" s="197">
        <v>3</v>
      </c>
      <c r="K959" s="197">
        <v>10</v>
      </c>
      <c r="L959" s="197">
        <v>1</v>
      </c>
      <c r="M959" s="197">
        <v>0</v>
      </c>
    </row>
    <row r="960" spans="1:13" x14ac:dyDescent="0.25">
      <c r="A960" s="152">
        <v>43070</v>
      </c>
      <c r="B960" s="13">
        <v>2017</v>
      </c>
      <c r="C960" s="14" t="s">
        <v>136</v>
      </c>
      <c r="D960" s="11" t="s">
        <v>246</v>
      </c>
      <c r="E960" s="11" t="s">
        <v>31</v>
      </c>
      <c r="F960" s="19">
        <v>5984154.5300000012</v>
      </c>
      <c r="G960" s="160">
        <v>15</v>
      </c>
      <c r="H960" s="160">
        <v>231</v>
      </c>
      <c r="I960" s="197">
        <v>0</v>
      </c>
      <c r="J960" s="197">
        <v>0</v>
      </c>
      <c r="K960" s="197">
        <v>0</v>
      </c>
      <c r="L960" s="197">
        <v>2</v>
      </c>
      <c r="M960" s="197">
        <v>13</v>
      </c>
    </row>
    <row r="961" spans="1:13" x14ac:dyDescent="0.25">
      <c r="A961" s="152">
        <v>43070</v>
      </c>
      <c r="B961" s="13">
        <v>2017</v>
      </c>
      <c r="C961" s="14" t="s">
        <v>137</v>
      </c>
      <c r="D961" s="11" t="s">
        <v>246</v>
      </c>
      <c r="E961" s="11" t="s">
        <v>31</v>
      </c>
      <c r="F961" s="19">
        <v>5207035.6099999771</v>
      </c>
      <c r="G961" s="160">
        <v>14</v>
      </c>
      <c r="H961" s="160">
        <v>206</v>
      </c>
      <c r="I961" s="197">
        <v>0</v>
      </c>
      <c r="J961" s="197">
        <v>0</v>
      </c>
      <c r="K961" s="197">
        <v>1</v>
      </c>
      <c r="L961" s="197">
        <v>6</v>
      </c>
      <c r="M961" s="197">
        <v>7</v>
      </c>
    </row>
    <row r="962" spans="1:13" x14ac:dyDescent="0.25">
      <c r="A962" s="152">
        <v>43070</v>
      </c>
      <c r="B962" s="13">
        <v>2017</v>
      </c>
      <c r="C962" s="14" t="s">
        <v>38</v>
      </c>
      <c r="D962" s="11" t="s">
        <v>246</v>
      </c>
      <c r="E962" s="11" t="s">
        <v>31</v>
      </c>
      <c r="F962" s="19">
        <v>5206576.6600000262</v>
      </c>
      <c r="G962" s="160">
        <v>18</v>
      </c>
      <c r="H962" s="160">
        <v>275</v>
      </c>
      <c r="I962" s="197">
        <v>0</v>
      </c>
      <c r="J962" s="197">
        <v>1</v>
      </c>
      <c r="K962" s="197">
        <v>2</v>
      </c>
      <c r="L962" s="197">
        <v>10</v>
      </c>
      <c r="M962" s="197">
        <v>5</v>
      </c>
    </row>
    <row r="963" spans="1:13" x14ac:dyDescent="0.25">
      <c r="A963" s="152">
        <v>43070</v>
      </c>
      <c r="B963" s="13">
        <v>2017</v>
      </c>
      <c r="C963" s="14" t="s">
        <v>138</v>
      </c>
      <c r="D963" s="11" t="s">
        <v>246</v>
      </c>
      <c r="E963" s="11" t="s">
        <v>31</v>
      </c>
      <c r="F963" s="19">
        <v>1354374.2599999942</v>
      </c>
      <c r="G963" s="160">
        <v>6</v>
      </c>
      <c r="H963" s="160">
        <v>69</v>
      </c>
      <c r="I963" s="197">
        <v>3</v>
      </c>
      <c r="J963" s="197">
        <v>2</v>
      </c>
      <c r="K963" s="197">
        <v>1</v>
      </c>
      <c r="L963" s="197">
        <v>0</v>
      </c>
      <c r="M963" s="197">
        <v>0</v>
      </c>
    </row>
    <row r="964" spans="1:13" x14ac:dyDescent="0.25">
      <c r="A964" s="152">
        <v>43070</v>
      </c>
      <c r="B964" s="13">
        <v>2017</v>
      </c>
      <c r="C964" s="14" t="s">
        <v>139</v>
      </c>
      <c r="D964" s="11" t="s">
        <v>246</v>
      </c>
      <c r="E964" s="11" t="s">
        <v>31</v>
      </c>
      <c r="F964" s="19">
        <v>6769515.9299999923</v>
      </c>
      <c r="G964" s="160">
        <v>18</v>
      </c>
      <c r="H964" s="160">
        <v>255</v>
      </c>
      <c r="I964" s="197">
        <v>0</v>
      </c>
      <c r="J964" s="197">
        <v>0</v>
      </c>
      <c r="K964" s="197">
        <v>0</v>
      </c>
      <c r="L964" s="197">
        <v>6</v>
      </c>
      <c r="M964" s="197">
        <v>12</v>
      </c>
    </row>
    <row r="965" spans="1:13" x14ac:dyDescent="0.25">
      <c r="A965" s="152">
        <v>43070</v>
      </c>
      <c r="B965" s="13">
        <v>2017</v>
      </c>
      <c r="C965" s="14" t="s">
        <v>153</v>
      </c>
      <c r="D965" s="11" t="s">
        <v>246</v>
      </c>
      <c r="E965" s="11" t="s">
        <v>31</v>
      </c>
      <c r="F965" s="19">
        <v>1376456.5199999996</v>
      </c>
      <c r="G965" s="160">
        <v>3</v>
      </c>
      <c r="H965" s="160">
        <v>27</v>
      </c>
      <c r="I965" s="197">
        <v>0</v>
      </c>
      <c r="J965" s="197">
        <v>1</v>
      </c>
      <c r="K965" s="197">
        <v>0</v>
      </c>
      <c r="L965" s="197">
        <v>2</v>
      </c>
      <c r="M965" s="197">
        <v>0</v>
      </c>
    </row>
    <row r="966" spans="1:13" x14ac:dyDescent="0.25">
      <c r="A966" s="152">
        <v>43070</v>
      </c>
      <c r="B966" s="13">
        <v>2017</v>
      </c>
      <c r="C966" s="14" t="s">
        <v>96</v>
      </c>
      <c r="D966" s="11" t="s">
        <v>246</v>
      </c>
      <c r="E966" s="11" t="s">
        <v>31</v>
      </c>
      <c r="F966" s="19">
        <v>2126324.3900000006</v>
      </c>
      <c r="G966" s="160">
        <v>11</v>
      </c>
      <c r="H966" s="160">
        <v>133</v>
      </c>
      <c r="I966" s="197">
        <v>2</v>
      </c>
      <c r="J966" s="197">
        <v>8</v>
      </c>
      <c r="K966" s="197">
        <v>1</v>
      </c>
      <c r="L966" s="197">
        <v>0</v>
      </c>
      <c r="M966" s="197">
        <v>0</v>
      </c>
    </row>
    <row r="967" spans="1:13" x14ac:dyDescent="0.25">
      <c r="A967" s="152">
        <v>43070</v>
      </c>
      <c r="B967" s="13">
        <v>2017</v>
      </c>
      <c r="C967" s="14" t="s">
        <v>56</v>
      </c>
      <c r="D967" s="11" t="s">
        <v>246</v>
      </c>
      <c r="E967" s="11" t="s">
        <v>31</v>
      </c>
      <c r="F967" s="19">
        <v>204868.56000000006</v>
      </c>
      <c r="G967" s="160">
        <v>2</v>
      </c>
      <c r="H967" s="160">
        <v>16</v>
      </c>
      <c r="I967" s="197">
        <v>0</v>
      </c>
      <c r="J967" s="197">
        <v>0</v>
      </c>
      <c r="K967" s="197">
        <v>1</v>
      </c>
      <c r="L967" s="197">
        <v>1</v>
      </c>
      <c r="M967" s="197">
        <v>0</v>
      </c>
    </row>
    <row r="968" spans="1:13" x14ac:dyDescent="0.25">
      <c r="A968" s="152">
        <v>43070</v>
      </c>
      <c r="B968" s="13">
        <v>2017</v>
      </c>
      <c r="C968" s="14" t="s">
        <v>142</v>
      </c>
      <c r="D968" s="11" t="s">
        <v>246</v>
      </c>
      <c r="E968" s="11" t="s">
        <v>31</v>
      </c>
      <c r="F968" s="19">
        <v>4093642.6799999923</v>
      </c>
      <c r="G968" s="160">
        <v>20</v>
      </c>
      <c r="H968" s="160">
        <v>259</v>
      </c>
      <c r="I968" s="197">
        <v>1</v>
      </c>
      <c r="J968" s="197">
        <v>3</v>
      </c>
      <c r="K968" s="197">
        <v>6</v>
      </c>
      <c r="L968" s="197">
        <v>2</v>
      </c>
      <c r="M968" s="197">
        <v>8</v>
      </c>
    </row>
    <row r="969" spans="1:13" x14ac:dyDescent="0.25">
      <c r="A969" s="152">
        <v>43070</v>
      </c>
      <c r="B969" s="13">
        <v>2017</v>
      </c>
      <c r="C969" s="14" t="s">
        <v>143</v>
      </c>
      <c r="D969" s="11" t="s">
        <v>246</v>
      </c>
      <c r="E969" s="11" t="s">
        <v>31</v>
      </c>
      <c r="F969" s="19">
        <v>2502094.590000011</v>
      </c>
      <c r="G969" s="160">
        <v>11</v>
      </c>
      <c r="H969" s="160">
        <v>138</v>
      </c>
      <c r="I969" s="197">
        <v>0</v>
      </c>
      <c r="J969" s="197">
        <v>1</v>
      </c>
      <c r="K969" s="197">
        <v>1</v>
      </c>
      <c r="L969" s="197">
        <v>4</v>
      </c>
      <c r="M969" s="197">
        <v>5</v>
      </c>
    </row>
    <row r="970" spans="1:13" x14ac:dyDescent="0.25">
      <c r="A970" s="152">
        <v>43070</v>
      </c>
      <c r="B970" s="13">
        <v>2017</v>
      </c>
      <c r="C970" s="14" t="s">
        <v>248</v>
      </c>
      <c r="D970" s="11" t="s">
        <v>248</v>
      </c>
      <c r="E970" s="11" t="s">
        <v>15</v>
      </c>
      <c r="F970" s="19">
        <v>608003.18999999762</v>
      </c>
      <c r="G970" s="160">
        <v>8</v>
      </c>
      <c r="H970" s="160">
        <v>72</v>
      </c>
      <c r="I970" s="197">
        <v>0</v>
      </c>
      <c r="J970" s="197">
        <v>0</v>
      </c>
      <c r="K970" s="197">
        <v>2</v>
      </c>
      <c r="L970" s="197">
        <v>6</v>
      </c>
      <c r="M970" s="197">
        <v>0</v>
      </c>
    </row>
    <row r="971" spans="1:13" x14ac:dyDescent="0.25">
      <c r="A971" s="152">
        <v>43070</v>
      </c>
      <c r="B971" s="13">
        <v>2017</v>
      </c>
      <c r="C971" s="14" t="s">
        <v>249</v>
      </c>
      <c r="D971" s="11" t="s">
        <v>249</v>
      </c>
      <c r="E971" s="11" t="s">
        <v>20</v>
      </c>
      <c r="F971" s="19">
        <v>416461.23999999929</v>
      </c>
      <c r="G971" s="160">
        <v>3</v>
      </c>
      <c r="H971" s="160">
        <v>45</v>
      </c>
      <c r="I971" s="197">
        <v>0</v>
      </c>
      <c r="J971" s="197">
        <v>0</v>
      </c>
      <c r="K971" s="197">
        <v>0</v>
      </c>
      <c r="L971" s="197">
        <v>3</v>
      </c>
      <c r="M971" s="197">
        <v>0</v>
      </c>
    </row>
    <row r="972" spans="1:13" x14ac:dyDescent="0.25">
      <c r="A972" s="152">
        <v>43070</v>
      </c>
      <c r="B972" s="13">
        <v>2017</v>
      </c>
      <c r="C972" s="14" t="s">
        <v>250</v>
      </c>
      <c r="D972" s="11" t="s">
        <v>250</v>
      </c>
      <c r="E972" s="11" t="s">
        <v>75</v>
      </c>
      <c r="F972" s="19">
        <v>533804.51999999862</v>
      </c>
      <c r="G972" s="160">
        <v>4</v>
      </c>
      <c r="H972" s="160">
        <v>45</v>
      </c>
      <c r="I972" s="197">
        <v>0</v>
      </c>
      <c r="J972" s="197">
        <v>0</v>
      </c>
      <c r="K972" s="197">
        <v>0</v>
      </c>
      <c r="L972" s="197">
        <v>4</v>
      </c>
      <c r="M972" s="197">
        <v>0</v>
      </c>
    </row>
    <row r="973" spans="1:13" x14ac:dyDescent="0.25">
      <c r="A973" s="152">
        <v>43070</v>
      </c>
      <c r="B973" s="13">
        <v>2017</v>
      </c>
      <c r="C973" s="14" t="s">
        <v>251</v>
      </c>
      <c r="D973" s="11" t="s">
        <v>251</v>
      </c>
      <c r="E973" s="11" t="s">
        <v>29</v>
      </c>
      <c r="F973" s="19">
        <v>1025283.4199999962</v>
      </c>
      <c r="G973" s="160">
        <v>12</v>
      </c>
      <c r="H973" s="160">
        <v>129</v>
      </c>
      <c r="I973" s="197">
        <v>1</v>
      </c>
      <c r="J973" s="197">
        <v>1</v>
      </c>
      <c r="K973" s="197">
        <v>9</v>
      </c>
      <c r="L973" s="197">
        <v>1</v>
      </c>
      <c r="M973" s="197">
        <v>0</v>
      </c>
    </row>
    <row r="974" spans="1:13" x14ac:dyDescent="0.25">
      <c r="A974" s="152">
        <v>43070</v>
      </c>
      <c r="B974" s="13">
        <v>2017</v>
      </c>
      <c r="C974" s="14" t="s">
        <v>252</v>
      </c>
      <c r="D974" s="11" t="s">
        <v>252</v>
      </c>
      <c r="E974" s="11" t="s">
        <v>22</v>
      </c>
      <c r="F974" s="19">
        <v>54733.779999999912</v>
      </c>
      <c r="G974" s="160">
        <v>1</v>
      </c>
      <c r="H974" s="160">
        <v>2</v>
      </c>
      <c r="I974" s="197">
        <v>0</v>
      </c>
      <c r="J974" s="197">
        <v>0</v>
      </c>
      <c r="K974" s="197">
        <v>0</v>
      </c>
      <c r="L974" s="197">
        <v>1</v>
      </c>
      <c r="M974" s="197">
        <v>0</v>
      </c>
    </row>
    <row r="975" spans="1:13" x14ac:dyDescent="0.25">
      <c r="A975" s="152">
        <v>43070</v>
      </c>
      <c r="B975" s="13">
        <v>2017</v>
      </c>
      <c r="C975" s="14" t="s">
        <v>254</v>
      </c>
      <c r="D975" s="11" t="s">
        <v>254</v>
      </c>
      <c r="E975" s="11" t="s">
        <v>29</v>
      </c>
      <c r="F975" s="19">
        <v>537495.67000000016</v>
      </c>
      <c r="G975" s="160">
        <v>12</v>
      </c>
      <c r="H975" s="160">
        <v>77</v>
      </c>
      <c r="I975" s="197">
        <v>1</v>
      </c>
      <c r="J975" s="197">
        <v>1</v>
      </c>
      <c r="K975" s="197">
        <v>6</v>
      </c>
      <c r="L975" s="197">
        <v>4</v>
      </c>
      <c r="M975" s="197">
        <v>0</v>
      </c>
    </row>
    <row r="976" spans="1:13" x14ac:dyDescent="0.25">
      <c r="A976" s="152">
        <v>43070</v>
      </c>
      <c r="B976" s="13">
        <v>2017</v>
      </c>
      <c r="C976" s="14" t="s">
        <v>255</v>
      </c>
      <c r="D976" s="11" t="s">
        <v>255</v>
      </c>
      <c r="E976" s="11" t="s">
        <v>29</v>
      </c>
      <c r="F976" s="19">
        <v>4279683.7300000004</v>
      </c>
      <c r="G976" s="160">
        <v>32</v>
      </c>
      <c r="H976" s="160">
        <v>423</v>
      </c>
      <c r="I976" s="197">
        <v>1</v>
      </c>
      <c r="J976" s="197">
        <v>1</v>
      </c>
      <c r="K976" s="197">
        <v>10</v>
      </c>
      <c r="L976" s="197">
        <v>15</v>
      </c>
      <c r="M976" s="197">
        <v>5</v>
      </c>
    </row>
    <row r="977" spans="1:13" x14ac:dyDescent="0.25">
      <c r="A977" s="152">
        <v>43070</v>
      </c>
      <c r="B977" s="13">
        <v>2017</v>
      </c>
      <c r="C977" s="14" t="s">
        <v>256</v>
      </c>
      <c r="D977" s="11" t="s">
        <v>256</v>
      </c>
      <c r="E977" s="11" t="s">
        <v>48</v>
      </c>
      <c r="F977" s="19">
        <v>3483073.8100000098</v>
      </c>
      <c r="G977" s="160">
        <v>23</v>
      </c>
      <c r="H977" s="160">
        <v>305</v>
      </c>
      <c r="I977" s="197">
        <v>0</v>
      </c>
      <c r="J977" s="197">
        <v>0</v>
      </c>
      <c r="K977" s="197">
        <v>3</v>
      </c>
      <c r="L977" s="197">
        <v>6</v>
      </c>
      <c r="M977" s="197">
        <v>14</v>
      </c>
    </row>
    <row r="978" spans="1:13" x14ac:dyDescent="0.25">
      <c r="A978" s="152">
        <v>43070</v>
      </c>
      <c r="B978" s="13">
        <v>2017</v>
      </c>
      <c r="C978" s="14" t="s">
        <v>257</v>
      </c>
      <c r="D978" s="11" t="s">
        <v>257</v>
      </c>
      <c r="E978" s="11" t="s">
        <v>44</v>
      </c>
      <c r="F978" s="19">
        <v>2696965.320000004</v>
      </c>
      <c r="G978" s="160">
        <v>12</v>
      </c>
      <c r="H978" s="160">
        <v>180</v>
      </c>
      <c r="I978" s="197">
        <v>0</v>
      </c>
      <c r="J978" s="197">
        <v>0</v>
      </c>
      <c r="K978" s="197">
        <v>0</v>
      </c>
      <c r="L978" s="197">
        <v>0</v>
      </c>
      <c r="M978" s="197">
        <v>12</v>
      </c>
    </row>
    <row r="979" spans="1:13" x14ac:dyDescent="0.25">
      <c r="A979" s="152">
        <v>43070</v>
      </c>
      <c r="B979" s="13">
        <v>2017</v>
      </c>
      <c r="C979" s="14" t="s">
        <v>258</v>
      </c>
      <c r="D979" s="11" t="s">
        <v>258</v>
      </c>
      <c r="E979" s="11" t="s">
        <v>65</v>
      </c>
      <c r="F979" s="19">
        <v>775829.92000000086</v>
      </c>
      <c r="G979" s="160">
        <v>7</v>
      </c>
      <c r="H979" s="160">
        <v>85</v>
      </c>
      <c r="I979" s="197">
        <v>1</v>
      </c>
      <c r="J979" s="197">
        <v>0</v>
      </c>
      <c r="K979" s="197">
        <v>2</v>
      </c>
      <c r="L979" s="197">
        <v>2</v>
      </c>
      <c r="M979" s="197">
        <v>2</v>
      </c>
    </row>
    <row r="980" spans="1:13" x14ac:dyDescent="0.25">
      <c r="A980" s="152">
        <v>43070</v>
      </c>
      <c r="B980" s="13">
        <v>2017</v>
      </c>
      <c r="C980" s="14" t="s">
        <v>259</v>
      </c>
      <c r="D980" s="11" t="s">
        <v>259</v>
      </c>
      <c r="E980" s="11" t="s">
        <v>15</v>
      </c>
      <c r="F980" s="19">
        <v>878678.68000000156</v>
      </c>
      <c r="G980" s="160">
        <v>9</v>
      </c>
      <c r="H980" s="160">
        <v>90</v>
      </c>
      <c r="I980" s="197">
        <v>1</v>
      </c>
      <c r="J980" s="197">
        <v>0</v>
      </c>
      <c r="K980" s="197">
        <v>2</v>
      </c>
      <c r="L980" s="197">
        <v>5</v>
      </c>
      <c r="M980" s="197">
        <v>1</v>
      </c>
    </row>
    <row r="981" spans="1:13" x14ac:dyDescent="0.25">
      <c r="A981" s="152">
        <v>43070</v>
      </c>
      <c r="B981" s="13">
        <v>2017</v>
      </c>
      <c r="C981" s="14" t="s">
        <v>260</v>
      </c>
      <c r="D981" s="11" t="s">
        <v>260</v>
      </c>
      <c r="E981" s="11" t="s">
        <v>18</v>
      </c>
      <c r="F981" s="19">
        <v>6223928.4200000092</v>
      </c>
      <c r="G981" s="160">
        <v>28</v>
      </c>
      <c r="H981" s="160">
        <v>429</v>
      </c>
      <c r="I981" s="197">
        <v>0</v>
      </c>
      <c r="J981" s="197">
        <v>2</v>
      </c>
      <c r="K981" s="197">
        <v>1</v>
      </c>
      <c r="L981" s="197">
        <v>10</v>
      </c>
      <c r="M981" s="197">
        <v>15</v>
      </c>
    </row>
    <row r="982" spans="1:13" x14ac:dyDescent="0.25">
      <c r="A982" s="152">
        <v>43070</v>
      </c>
      <c r="B982" s="13">
        <v>2017</v>
      </c>
      <c r="C982" s="14" t="s">
        <v>261</v>
      </c>
      <c r="D982" s="11" t="s">
        <v>261</v>
      </c>
      <c r="E982" s="11" t="s">
        <v>75</v>
      </c>
      <c r="F982" s="19">
        <v>4463268.5600000024</v>
      </c>
      <c r="G982" s="160">
        <v>18</v>
      </c>
      <c r="H982" s="160">
        <v>278</v>
      </c>
      <c r="I982" s="197">
        <v>1</v>
      </c>
      <c r="J982" s="197">
        <v>3</v>
      </c>
      <c r="K982" s="197">
        <v>0</v>
      </c>
      <c r="L982" s="197">
        <v>2</v>
      </c>
      <c r="M982" s="197">
        <v>12</v>
      </c>
    </row>
    <row r="983" spans="1:13" x14ac:dyDescent="0.25">
      <c r="A983" s="152">
        <v>43070</v>
      </c>
      <c r="B983" s="13">
        <v>2017</v>
      </c>
      <c r="C983" s="14" t="s">
        <v>262</v>
      </c>
      <c r="D983" s="11" t="s">
        <v>262</v>
      </c>
      <c r="E983" s="11" t="s">
        <v>18</v>
      </c>
      <c r="F983" s="19">
        <v>1232452.6499999985</v>
      </c>
      <c r="G983" s="160">
        <v>9</v>
      </c>
      <c r="H983" s="160">
        <v>119</v>
      </c>
      <c r="I983" s="197">
        <v>1</v>
      </c>
      <c r="J983" s="197">
        <v>0</v>
      </c>
      <c r="K983" s="197">
        <v>0</v>
      </c>
      <c r="L983" s="197">
        <v>1</v>
      </c>
      <c r="M983" s="197">
        <v>7</v>
      </c>
    </row>
    <row r="984" spans="1:13" x14ac:dyDescent="0.25">
      <c r="A984" s="152">
        <v>43070</v>
      </c>
      <c r="B984" s="13">
        <v>2017</v>
      </c>
      <c r="C984" s="14" t="s">
        <v>263</v>
      </c>
      <c r="D984" s="11" t="s">
        <v>263</v>
      </c>
      <c r="E984" s="11" t="s">
        <v>50</v>
      </c>
      <c r="F984" s="19">
        <v>2019691.6900000013</v>
      </c>
      <c r="G984" s="160">
        <v>10</v>
      </c>
      <c r="H984" s="160">
        <v>154</v>
      </c>
      <c r="I984" s="197">
        <v>0</v>
      </c>
      <c r="J984" s="197">
        <v>0</v>
      </c>
      <c r="K984" s="197">
        <v>0</v>
      </c>
      <c r="L984" s="197">
        <v>0</v>
      </c>
      <c r="M984" s="197">
        <v>10</v>
      </c>
    </row>
    <row r="985" spans="1:13" x14ac:dyDescent="0.25">
      <c r="A985" s="152">
        <v>43070</v>
      </c>
      <c r="B985" s="13">
        <v>2017</v>
      </c>
      <c r="C985" s="14" t="s">
        <v>384</v>
      </c>
      <c r="D985" s="11" t="s">
        <v>384</v>
      </c>
      <c r="E985" s="11" t="s">
        <v>22</v>
      </c>
      <c r="F985" s="19">
        <v>370924.91999999946</v>
      </c>
      <c r="G985" s="160">
        <v>9</v>
      </c>
      <c r="H985" s="160">
        <v>57</v>
      </c>
      <c r="I985" s="197">
        <v>2</v>
      </c>
      <c r="J985" s="197">
        <v>3</v>
      </c>
      <c r="K985" s="197">
        <v>2</v>
      </c>
      <c r="L985" s="197">
        <v>2</v>
      </c>
      <c r="M985" s="197">
        <v>0</v>
      </c>
    </row>
    <row r="986" spans="1:13" x14ac:dyDescent="0.25">
      <c r="A986" s="152">
        <v>43070</v>
      </c>
      <c r="B986" s="13">
        <v>2017</v>
      </c>
      <c r="C986" s="14" t="s">
        <v>264</v>
      </c>
      <c r="D986" s="11" t="s">
        <v>264</v>
      </c>
      <c r="E986" s="11" t="s">
        <v>65</v>
      </c>
      <c r="F986" s="19">
        <v>4079705.3999999911</v>
      </c>
      <c r="G986" s="160">
        <v>17</v>
      </c>
      <c r="H986" s="160">
        <v>247</v>
      </c>
      <c r="I986" s="197">
        <v>1</v>
      </c>
      <c r="J986" s="197">
        <v>3</v>
      </c>
      <c r="K986" s="197">
        <v>1</v>
      </c>
      <c r="L986" s="197">
        <v>5</v>
      </c>
      <c r="M986" s="197">
        <v>7</v>
      </c>
    </row>
    <row r="987" spans="1:13" x14ac:dyDescent="0.25">
      <c r="A987" s="152">
        <v>43070</v>
      </c>
      <c r="B987" s="13">
        <v>2017</v>
      </c>
      <c r="C987" s="14" t="s">
        <v>265</v>
      </c>
      <c r="D987" s="11" t="s">
        <v>265</v>
      </c>
      <c r="E987" s="11" t="s">
        <v>22</v>
      </c>
      <c r="F987" s="19">
        <v>361267.43999999994</v>
      </c>
      <c r="G987" s="160">
        <v>3</v>
      </c>
      <c r="H987" s="160">
        <v>15</v>
      </c>
      <c r="I987" s="197">
        <v>0</v>
      </c>
      <c r="J987" s="197">
        <v>0</v>
      </c>
      <c r="K987" s="197">
        <v>0</v>
      </c>
      <c r="L987" s="197">
        <v>3</v>
      </c>
      <c r="M987" s="197">
        <v>0</v>
      </c>
    </row>
    <row r="988" spans="1:13" x14ac:dyDescent="0.25">
      <c r="A988" s="152">
        <v>43070</v>
      </c>
      <c r="B988" s="13">
        <v>2017</v>
      </c>
      <c r="C988" s="14" t="s">
        <v>266</v>
      </c>
      <c r="D988" s="11" t="s">
        <v>266</v>
      </c>
      <c r="E988" s="11" t="s">
        <v>48</v>
      </c>
      <c r="F988" s="19">
        <v>738691.2099999981</v>
      </c>
      <c r="G988" s="160">
        <v>7</v>
      </c>
      <c r="H988" s="160">
        <v>60</v>
      </c>
      <c r="I988" s="197">
        <v>0</v>
      </c>
      <c r="J988" s="197">
        <v>0</v>
      </c>
      <c r="K988" s="197">
        <v>0</v>
      </c>
      <c r="L988" s="197">
        <v>3</v>
      </c>
      <c r="M988" s="197">
        <v>4</v>
      </c>
    </row>
    <row r="989" spans="1:13" x14ac:dyDescent="0.25">
      <c r="A989" s="152">
        <v>43070</v>
      </c>
      <c r="B989" s="13">
        <v>2017</v>
      </c>
      <c r="C989" s="14" t="s">
        <v>267</v>
      </c>
      <c r="D989" s="11" t="s">
        <v>267</v>
      </c>
      <c r="E989" s="11" t="s">
        <v>20</v>
      </c>
      <c r="F989" s="19">
        <v>2200936.0700000003</v>
      </c>
      <c r="G989" s="160">
        <v>12</v>
      </c>
      <c r="H989" s="160">
        <v>191</v>
      </c>
      <c r="I989" s="197">
        <v>0</v>
      </c>
      <c r="J989" s="197">
        <v>1</v>
      </c>
      <c r="K989" s="197">
        <v>5</v>
      </c>
      <c r="L989" s="197">
        <v>2</v>
      </c>
      <c r="M989" s="197">
        <v>4</v>
      </c>
    </row>
    <row r="990" spans="1:13" x14ac:dyDescent="0.25">
      <c r="A990" s="152">
        <v>43070</v>
      </c>
      <c r="B990" s="13">
        <v>2017</v>
      </c>
      <c r="C990" s="14" t="s">
        <v>268</v>
      </c>
      <c r="D990" s="11" t="s">
        <v>268</v>
      </c>
      <c r="E990" s="11" t="s">
        <v>35</v>
      </c>
      <c r="F990" s="19">
        <v>631011.94999999925</v>
      </c>
      <c r="G990" s="160">
        <v>4</v>
      </c>
      <c r="H990" s="160">
        <v>54</v>
      </c>
      <c r="I990" s="197">
        <v>0</v>
      </c>
      <c r="J990" s="197">
        <v>0</v>
      </c>
      <c r="K990" s="197">
        <v>0</v>
      </c>
      <c r="L990" s="197">
        <v>0</v>
      </c>
      <c r="M990" s="197">
        <v>4</v>
      </c>
    </row>
    <row r="991" spans="1:13" x14ac:dyDescent="0.25">
      <c r="A991" s="152">
        <v>43070</v>
      </c>
      <c r="B991" s="13">
        <v>2017</v>
      </c>
      <c r="C991" s="14" t="s">
        <v>269</v>
      </c>
      <c r="D991" s="11" t="s">
        <v>269</v>
      </c>
      <c r="E991" s="11" t="s">
        <v>20</v>
      </c>
      <c r="F991" s="19">
        <v>7043631.5199999958</v>
      </c>
      <c r="G991" s="160">
        <v>28</v>
      </c>
      <c r="H991" s="160">
        <v>428</v>
      </c>
      <c r="I991" s="197">
        <v>6</v>
      </c>
      <c r="J991" s="197">
        <v>0</v>
      </c>
      <c r="K991" s="197">
        <v>6</v>
      </c>
      <c r="L991" s="197">
        <v>10</v>
      </c>
      <c r="M991" s="197">
        <v>6</v>
      </c>
    </row>
    <row r="992" spans="1:13" x14ac:dyDescent="0.25">
      <c r="A992" s="152">
        <v>43070</v>
      </c>
      <c r="B992" s="13">
        <v>2017</v>
      </c>
      <c r="C992" s="14" t="s">
        <v>270</v>
      </c>
      <c r="D992" s="11" t="s">
        <v>270</v>
      </c>
      <c r="E992" s="11" t="s">
        <v>22</v>
      </c>
      <c r="F992" s="19">
        <v>238673.34999999963</v>
      </c>
      <c r="G992" s="160">
        <v>5</v>
      </c>
      <c r="H992" s="160">
        <v>41</v>
      </c>
      <c r="I992" s="197">
        <v>0</v>
      </c>
      <c r="J992" s="197">
        <v>4</v>
      </c>
      <c r="K992" s="197">
        <v>1</v>
      </c>
      <c r="L992" s="197">
        <v>0</v>
      </c>
      <c r="M992" s="197">
        <v>0</v>
      </c>
    </row>
    <row r="993" spans="1:13" x14ac:dyDescent="0.25">
      <c r="A993" s="152">
        <v>43070</v>
      </c>
      <c r="B993" s="13">
        <v>2017</v>
      </c>
      <c r="C993" s="14" t="s">
        <v>271</v>
      </c>
      <c r="D993" s="11" t="s">
        <v>271</v>
      </c>
      <c r="E993" s="11" t="s">
        <v>50</v>
      </c>
      <c r="F993" s="19">
        <v>737950.77000000048</v>
      </c>
      <c r="G993" s="160">
        <v>5</v>
      </c>
      <c r="H993" s="160">
        <v>76</v>
      </c>
      <c r="I993" s="197">
        <v>0</v>
      </c>
      <c r="J993" s="197">
        <v>0</v>
      </c>
      <c r="K993" s="197">
        <v>0</v>
      </c>
      <c r="L993" s="197">
        <v>5</v>
      </c>
      <c r="M993" s="197">
        <v>0</v>
      </c>
    </row>
    <row r="994" spans="1:13" x14ac:dyDescent="0.25">
      <c r="A994" s="152">
        <v>43070</v>
      </c>
      <c r="B994" s="13">
        <v>2017</v>
      </c>
      <c r="C994" s="14" t="s">
        <v>272</v>
      </c>
      <c r="D994" s="11" t="s">
        <v>272</v>
      </c>
      <c r="E994" s="11" t="s">
        <v>24</v>
      </c>
      <c r="F994" s="19">
        <v>2735553.4599999972</v>
      </c>
      <c r="G994" s="160">
        <v>15</v>
      </c>
      <c r="H994" s="160">
        <v>203</v>
      </c>
      <c r="I994" s="197">
        <v>0</v>
      </c>
      <c r="J994" s="197">
        <v>3</v>
      </c>
      <c r="K994" s="197">
        <v>2</v>
      </c>
      <c r="L994" s="197">
        <v>9</v>
      </c>
      <c r="M994" s="197">
        <v>1</v>
      </c>
    </row>
    <row r="995" spans="1:13" x14ac:dyDescent="0.25">
      <c r="A995" s="152">
        <v>43070</v>
      </c>
      <c r="B995" s="13">
        <v>2017</v>
      </c>
      <c r="C995" s="14" t="s">
        <v>273</v>
      </c>
      <c r="D995" s="11" t="s">
        <v>273</v>
      </c>
      <c r="E995" s="11" t="s">
        <v>20</v>
      </c>
      <c r="F995" s="19">
        <v>1083811.8099999987</v>
      </c>
      <c r="G995" s="160">
        <v>4</v>
      </c>
      <c r="H995" s="160">
        <v>64</v>
      </c>
      <c r="I995" s="197">
        <v>0</v>
      </c>
      <c r="J995" s="197">
        <v>0</v>
      </c>
      <c r="K995" s="197">
        <v>0</v>
      </c>
      <c r="L995" s="197">
        <v>0</v>
      </c>
      <c r="M995" s="197">
        <v>4</v>
      </c>
    </row>
    <row r="996" spans="1:13" x14ac:dyDescent="0.25">
      <c r="A996" s="152">
        <v>43070</v>
      </c>
      <c r="B996" s="13">
        <v>2017</v>
      </c>
      <c r="C996" s="14" t="s">
        <v>274</v>
      </c>
      <c r="D996" s="11" t="s">
        <v>274</v>
      </c>
      <c r="E996" s="11" t="s">
        <v>18</v>
      </c>
      <c r="F996" s="19">
        <v>1529035.0099999998</v>
      </c>
      <c r="G996" s="160">
        <v>13</v>
      </c>
      <c r="H996" s="160">
        <v>157</v>
      </c>
      <c r="I996" s="197">
        <v>0</v>
      </c>
      <c r="J996" s="197">
        <v>0</v>
      </c>
      <c r="K996" s="197">
        <v>3</v>
      </c>
      <c r="L996" s="197">
        <v>7</v>
      </c>
      <c r="M996" s="197">
        <v>3</v>
      </c>
    </row>
    <row r="997" spans="1:13" x14ac:dyDescent="0.25">
      <c r="A997" s="152">
        <v>43070</v>
      </c>
      <c r="B997" s="13">
        <v>2017</v>
      </c>
      <c r="C997" s="14" t="s">
        <v>275</v>
      </c>
      <c r="D997" s="11" t="s">
        <v>275</v>
      </c>
      <c r="E997" s="11" t="s">
        <v>75</v>
      </c>
      <c r="F997" s="19">
        <v>4920138.8199999779</v>
      </c>
      <c r="G997" s="160">
        <v>18</v>
      </c>
      <c r="H997" s="160">
        <v>290</v>
      </c>
      <c r="I997" s="197">
        <v>0</v>
      </c>
      <c r="J997" s="197">
        <v>7</v>
      </c>
      <c r="K997" s="197">
        <v>4</v>
      </c>
      <c r="L997" s="197">
        <v>5</v>
      </c>
      <c r="M997" s="197">
        <v>2</v>
      </c>
    </row>
    <row r="998" spans="1:13" x14ac:dyDescent="0.25">
      <c r="A998" s="152">
        <v>43070</v>
      </c>
      <c r="B998" s="13">
        <v>2017</v>
      </c>
      <c r="C998" s="14" t="s">
        <v>276</v>
      </c>
      <c r="D998" s="11" t="s">
        <v>276</v>
      </c>
      <c r="E998" s="11" t="s">
        <v>84</v>
      </c>
      <c r="F998" s="19">
        <v>2535031.6199999973</v>
      </c>
      <c r="G998" s="160">
        <v>12</v>
      </c>
      <c r="H998" s="160">
        <v>172</v>
      </c>
      <c r="I998" s="197">
        <v>0</v>
      </c>
      <c r="J998" s="197">
        <v>1</v>
      </c>
      <c r="K998" s="197">
        <v>0</v>
      </c>
      <c r="L998" s="197">
        <v>10</v>
      </c>
      <c r="M998" s="197">
        <v>1</v>
      </c>
    </row>
    <row r="999" spans="1:13" x14ac:dyDescent="0.25">
      <c r="A999" s="152">
        <v>43070</v>
      </c>
      <c r="B999" s="13">
        <v>2017</v>
      </c>
      <c r="C999" s="14" t="s">
        <v>277</v>
      </c>
      <c r="D999" s="11" t="s">
        <v>277</v>
      </c>
      <c r="E999" s="11" t="s">
        <v>27</v>
      </c>
      <c r="F999" s="19">
        <v>3983023.4999999776</v>
      </c>
      <c r="G999" s="160">
        <v>24</v>
      </c>
      <c r="H999" s="160">
        <v>321</v>
      </c>
      <c r="I999" s="197">
        <v>1</v>
      </c>
      <c r="J999" s="197">
        <v>0</v>
      </c>
      <c r="K999" s="197">
        <v>7</v>
      </c>
      <c r="L999" s="197">
        <v>12</v>
      </c>
      <c r="M999" s="197">
        <v>4</v>
      </c>
    </row>
    <row r="1000" spans="1:13" x14ac:dyDescent="0.25">
      <c r="A1000" s="152">
        <v>43070</v>
      </c>
      <c r="B1000" s="13">
        <v>2017</v>
      </c>
      <c r="C1000" s="14" t="s">
        <v>278</v>
      </c>
      <c r="D1000" s="11" t="s">
        <v>278</v>
      </c>
      <c r="E1000" s="11" t="s">
        <v>35</v>
      </c>
      <c r="F1000" s="19">
        <v>682262.13999999966</v>
      </c>
      <c r="G1000" s="160">
        <v>4</v>
      </c>
      <c r="H1000" s="160">
        <v>57</v>
      </c>
      <c r="I1000" s="197">
        <v>0</v>
      </c>
      <c r="J1000" s="197">
        <v>0</v>
      </c>
      <c r="K1000" s="197">
        <v>0</v>
      </c>
      <c r="L1000" s="197">
        <v>0</v>
      </c>
      <c r="M1000" s="197">
        <v>4</v>
      </c>
    </row>
    <row r="1001" spans="1:13" x14ac:dyDescent="0.25">
      <c r="A1001" s="152">
        <v>43070</v>
      </c>
      <c r="B1001" s="13">
        <v>2017</v>
      </c>
      <c r="C1001" s="14" t="s">
        <v>279</v>
      </c>
      <c r="D1001" s="11" t="s">
        <v>279</v>
      </c>
      <c r="E1001" s="11" t="s">
        <v>18</v>
      </c>
      <c r="F1001" s="19">
        <v>226618.08000000007</v>
      </c>
      <c r="G1001" s="160">
        <v>2</v>
      </c>
      <c r="H1001" s="160">
        <v>23</v>
      </c>
      <c r="I1001" s="197">
        <v>0</v>
      </c>
      <c r="J1001" s="197">
        <v>0</v>
      </c>
      <c r="K1001" s="197">
        <v>0</v>
      </c>
      <c r="L1001" s="197">
        <v>0</v>
      </c>
      <c r="M1001" s="197">
        <v>2</v>
      </c>
    </row>
    <row r="1002" spans="1:13" x14ac:dyDescent="0.25">
      <c r="A1002" s="152">
        <v>43070</v>
      </c>
      <c r="B1002" s="13">
        <v>2017</v>
      </c>
      <c r="C1002" s="14" t="s">
        <v>280</v>
      </c>
      <c r="D1002" s="11" t="s">
        <v>280</v>
      </c>
      <c r="E1002" s="11" t="s">
        <v>50</v>
      </c>
      <c r="F1002" s="19">
        <v>4623896.0600000024</v>
      </c>
      <c r="G1002" s="160">
        <v>23</v>
      </c>
      <c r="H1002" s="160">
        <v>322</v>
      </c>
      <c r="I1002" s="197">
        <v>1</v>
      </c>
      <c r="J1002" s="197">
        <v>0</v>
      </c>
      <c r="K1002" s="197">
        <v>2</v>
      </c>
      <c r="L1002" s="197">
        <v>4</v>
      </c>
      <c r="M1002" s="197">
        <v>16</v>
      </c>
    </row>
    <row r="1003" spans="1:13" x14ac:dyDescent="0.25">
      <c r="A1003" s="152">
        <v>43070</v>
      </c>
      <c r="B1003" s="13">
        <v>2017</v>
      </c>
      <c r="C1003" s="14" t="s">
        <v>281</v>
      </c>
      <c r="D1003" s="11" t="s">
        <v>281</v>
      </c>
      <c r="E1003" s="11" t="s">
        <v>20</v>
      </c>
      <c r="F1003" s="19">
        <v>3263054.5500000045</v>
      </c>
      <c r="G1003" s="160">
        <v>12</v>
      </c>
      <c r="H1003" s="160">
        <v>165</v>
      </c>
      <c r="I1003" s="197">
        <v>2</v>
      </c>
      <c r="J1003" s="197">
        <v>0</v>
      </c>
      <c r="K1003" s="197">
        <v>0</v>
      </c>
      <c r="L1003" s="197">
        <v>0</v>
      </c>
      <c r="M1003" s="197">
        <v>10</v>
      </c>
    </row>
    <row r="1004" spans="1:13" x14ac:dyDescent="0.25">
      <c r="A1004" s="152">
        <v>43070</v>
      </c>
      <c r="B1004" s="13">
        <v>2017</v>
      </c>
      <c r="C1004" s="14" t="s">
        <v>282</v>
      </c>
      <c r="D1004" s="11" t="s">
        <v>282</v>
      </c>
      <c r="E1004" s="11" t="s">
        <v>29</v>
      </c>
      <c r="F1004" s="19">
        <v>755306.57999999821</v>
      </c>
      <c r="G1004" s="160">
        <v>8</v>
      </c>
      <c r="H1004" s="160">
        <v>90</v>
      </c>
      <c r="I1004" s="197">
        <v>5</v>
      </c>
      <c r="J1004" s="197">
        <v>1</v>
      </c>
      <c r="K1004" s="197">
        <v>2</v>
      </c>
      <c r="L1004" s="197">
        <v>0</v>
      </c>
      <c r="M1004" s="197">
        <v>0</v>
      </c>
    </row>
    <row r="1005" spans="1:13" x14ac:dyDescent="0.25">
      <c r="A1005" s="152">
        <v>43070</v>
      </c>
      <c r="B1005" s="13">
        <v>2017</v>
      </c>
      <c r="C1005" s="14" t="s">
        <v>283</v>
      </c>
      <c r="D1005" s="11" t="s">
        <v>283</v>
      </c>
      <c r="E1005" s="11" t="s">
        <v>50</v>
      </c>
      <c r="F1005" s="19">
        <v>630022.53000000026</v>
      </c>
      <c r="G1005" s="160">
        <v>5</v>
      </c>
      <c r="H1005" s="160">
        <v>58</v>
      </c>
      <c r="I1005" s="197">
        <v>0</v>
      </c>
      <c r="J1005" s="197">
        <v>0</v>
      </c>
      <c r="K1005" s="197">
        <v>0</v>
      </c>
      <c r="L1005" s="197">
        <v>2</v>
      </c>
      <c r="M1005" s="197">
        <v>3</v>
      </c>
    </row>
    <row r="1006" spans="1:13" x14ac:dyDescent="0.25">
      <c r="A1006" s="152">
        <v>43070</v>
      </c>
      <c r="B1006" s="13">
        <v>2017</v>
      </c>
      <c r="C1006" s="14" t="s">
        <v>284</v>
      </c>
      <c r="D1006" s="11" t="s">
        <v>284</v>
      </c>
      <c r="E1006" s="11" t="s">
        <v>35</v>
      </c>
      <c r="F1006" s="19">
        <v>5907186.0799999908</v>
      </c>
      <c r="G1006" s="160">
        <v>26</v>
      </c>
      <c r="H1006" s="160">
        <v>386</v>
      </c>
      <c r="I1006" s="197">
        <v>0</v>
      </c>
      <c r="J1006" s="197">
        <v>1</v>
      </c>
      <c r="K1006" s="197">
        <v>1</v>
      </c>
      <c r="L1006" s="197">
        <v>4</v>
      </c>
      <c r="M1006" s="197">
        <v>20</v>
      </c>
    </row>
    <row r="1007" spans="1:13" x14ac:dyDescent="0.25">
      <c r="A1007" s="152">
        <v>43070</v>
      </c>
      <c r="B1007" s="13">
        <v>2017</v>
      </c>
      <c r="C1007" s="14" t="s">
        <v>285</v>
      </c>
      <c r="D1007" s="11" t="s">
        <v>285</v>
      </c>
      <c r="E1007" s="11" t="s">
        <v>50</v>
      </c>
      <c r="F1007" s="19">
        <v>625402.00999999978</v>
      </c>
      <c r="G1007" s="160">
        <v>7</v>
      </c>
      <c r="H1007" s="160">
        <v>89</v>
      </c>
      <c r="I1007" s="197">
        <v>0</v>
      </c>
      <c r="J1007" s="197">
        <v>0</v>
      </c>
      <c r="K1007" s="197">
        <v>0</v>
      </c>
      <c r="L1007" s="197">
        <v>3</v>
      </c>
      <c r="M1007" s="197">
        <v>4</v>
      </c>
    </row>
    <row r="1008" spans="1:13" x14ac:dyDescent="0.25">
      <c r="A1008" s="152">
        <v>43070</v>
      </c>
      <c r="B1008" s="13">
        <v>2017</v>
      </c>
      <c r="C1008" s="14" t="s">
        <v>286</v>
      </c>
      <c r="D1008" s="11" t="s">
        <v>286</v>
      </c>
      <c r="E1008" s="11" t="s">
        <v>22</v>
      </c>
      <c r="F1008" s="19">
        <v>1058020.67</v>
      </c>
      <c r="G1008" s="160">
        <v>12</v>
      </c>
      <c r="H1008" s="160">
        <v>112</v>
      </c>
      <c r="I1008" s="197">
        <v>10</v>
      </c>
      <c r="J1008" s="197">
        <v>2</v>
      </c>
      <c r="K1008" s="197">
        <v>0</v>
      </c>
      <c r="L1008" s="197">
        <v>0</v>
      </c>
      <c r="M1008" s="197">
        <v>0</v>
      </c>
    </row>
    <row r="1009" spans="1:13" x14ac:dyDescent="0.25">
      <c r="A1009" s="152">
        <v>43070</v>
      </c>
      <c r="B1009" s="13">
        <v>2017</v>
      </c>
      <c r="C1009" s="14" t="s">
        <v>287</v>
      </c>
      <c r="D1009" s="11" t="s">
        <v>287</v>
      </c>
      <c r="E1009" s="11" t="s">
        <v>65</v>
      </c>
      <c r="F1009" s="19">
        <v>631305.51999999862</v>
      </c>
      <c r="G1009" s="160">
        <v>17</v>
      </c>
      <c r="H1009" s="160">
        <v>94</v>
      </c>
      <c r="I1009" s="197">
        <v>1</v>
      </c>
      <c r="J1009" s="197">
        <v>8</v>
      </c>
      <c r="K1009" s="197">
        <v>2</v>
      </c>
      <c r="L1009" s="197">
        <v>5</v>
      </c>
      <c r="M1009" s="197">
        <v>1</v>
      </c>
    </row>
    <row r="1010" spans="1:13" x14ac:dyDescent="0.25">
      <c r="A1010" s="152">
        <v>43070</v>
      </c>
      <c r="B1010" s="13">
        <v>2017</v>
      </c>
      <c r="C1010" s="14" t="s">
        <v>288</v>
      </c>
      <c r="D1010" s="11" t="s">
        <v>288</v>
      </c>
      <c r="E1010" s="11" t="s">
        <v>27</v>
      </c>
      <c r="F1010" s="19">
        <v>1189837.0800000019</v>
      </c>
      <c r="G1010" s="160">
        <v>10</v>
      </c>
      <c r="H1010" s="160">
        <v>120</v>
      </c>
      <c r="I1010" s="197">
        <v>0</v>
      </c>
      <c r="J1010" s="197">
        <v>0</v>
      </c>
      <c r="K1010" s="197">
        <v>0</v>
      </c>
      <c r="L1010" s="197">
        <v>4</v>
      </c>
      <c r="M1010" s="197">
        <v>6</v>
      </c>
    </row>
    <row r="1011" spans="1:13" x14ac:dyDescent="0.25">
      <c r="A1011" s="152">
        <v>43070</v>
      </c>
      <c r="B1011" s="13">
        <v>2017</v>
      </c>
      <c r="C1011" s="14" t="s">
        <v>289</v>
      </c>
      <c r="D1011" s="11" t="s">
        <v>289</v>
      </c>
      <c r="E1011" s="11" t="s">
        <v>18</v>
      </c>
      <c r="F1011" s="19">
        <v>1851167.929999996</v>
      </c>
      <c r="G1011" s="160">
        <v>12</v>
      </c>
      <c r="H1011" s="160">
        <v>178</v>
      </c>
      <c r="I1011" s="197">
        <v>0</v>
      </c>
      <c r="J1011" s="197">
        <v>0</v>
      </c>
      <c r="K1011" s="197">
        <v>0</v>
      </c>
      <c r="L1011" s="197">
        <v>1</v>
      </c>
      <c r="M1011" s="197">
        <v>11</v>
      </c>
    </row>
    <row r="1012" spans="1:13" x14ac:dyDescent="0.25">
      <c r="A1012" s="152">
        <v>43070</v>
      </c>
      <c r="B1012" s="13">
        <v>2017</v>
      </c>
      <c r="C1012" s="14" t="s">
        <v>290</v>
      </c>
      <c r="D1012" s="11" t="s">
        <v>290</v>
      </c>
      <c r="E1012" s="11" t="s">
        <v>20</v>
      </c>
      <c r="F1012" s="19">
        <v>454614.87000000011</v>
      </c>
      <c r="G1012" s="160">
        <v>6</v>
      </c>
      <c r="H1012" s="160">
        <v>65</v>
      </c>
      <c r="I1012" s="197">
        <v>0</v>
      </c>
      <c r="J1012" s="197">
        <v>0</v>
      </c>
      <c r="K1012" s="197">
        <v>4</v>
      </c>
      <c r="L1012" s="197">
        <v>0</v>
      </c>
      <c r="M1012" s="197">
        <v>2</v>
      </c>
    </row>
    <row r="1013" spans="1:13" x14ac:dyDescent="0.25">
      <c r="A1013" s="152">
        <v>43070</v>
      </c>
      <c r="B1013" s="13">
        <v>2017</v>
      </c>
      <c r="C1013" s="14" t="s">
        <v>291</v>
      </c>
      <c r="D1013" s="11" t="s">
        <v>291</v>
      </c>
      <c r="E1013" s="11" t="s">
        <v>27</v>
      </c>
      <c r="F1013" s="19">
        <v>359413.08000000007</v>
      </c>
      <c r="G1013" s="160">
        <v>2</v>
      </c>
      <c r="H1013" s="160">
        <v>27</v>
      </c>
      <c r="I1013" s="197">
        <v>0</v>
      </c>
      <c r="J1013" s="197">
        <v>0</v>
      </c>
      <c r="K1013" s="197">
        <v>0</v>
      </c>
      <c r="L1013" s="197">
        <v>2</v>
      </c>
      <c r="M1013" s="197">
        <v>0</v>
      </c>
    </row>
    <row r="1014" spans="1:13" x14ac:dyDescent="0.25">
      <c r="A1014" s="152">
        <v>43070</v>
      </c>
      <c r="B1014" s="13">
        <v>2017</v>
      </c>
      <c r="C1014" s="14" t="s">
        <v>292</v>
      </c>
      <c r="D1014" s="11" t="s">
        <v>292</v>
      </c>
      <c r="E1014" s="11" t="s">
        <v>50</v>
      </c>
      <c r="F1014" s="19">
        <v>947061.98000000045</v>
      </c>
      <c r="G1014" s="160">
        <v>10</v>
      </c>
      <c r="H1014" s="160">
        <v>119</v>
      </c>
      <c r="I1014" s="197">
        <v>0</v>
      </c>
      <c r="J1014" s="197">
        <v>0</v>
      </c>
      <c r="K1014" s="197">
        <v>1</v>
      </c>
      <c r="L1014" s="197">
        <v>1</v>
      </c>
      <c r="M1014" s="197">
        <v>8</v>
      </c>
    </row>
    <row r="1015" spans="1:13" x14ac:dyDescent="0.25">
      <c r="A1015" s="152">
        <v>43070</v>
      </c>
      <c r="B1015" s="13">
        <v>2017</v>
      </c>
      <c r="C1015" s="14" t="s">
        <v>293</v>
      </c>
      <c r="D1015" s="11" t="s">
        <v>293</v>
      </c>
      <c r="E1015" s="11" t="s">
        <v>73</v>
      </c>
      <c r="F1015" s="19">
        <v>1941406.129999999</v>
      </c>
      <c r="G1015" s="160">
        <v>13</v>
      </c>
      <c r="H1015" s="160">
        <v>166</v>
      </c>
      <c r="I1015" s="197">
        <v>2</v>
      </c>
      <c r="J1015" s="197">
        <v>1</v>
      </c>
      <c r="K1015" s="197">
        <v>4</v>
      </c>
      <c r="L1015" s="197">
        <v>5</v>
      </c>
      <c r="M1015" s="197">
        <v>1</v>
      </c>
    </row>
    <row r="1016" spans="1:13" x14ac:dyDescent="0.25">
      <c r="A1016" s="152">
        <v>43070</v>
      </c>
      <c r="B1016" s="13">
        <v>2017</v>
      </c>
      <c r="C1016" s="14" t="s">
        <v>294</v>
      </c>
      <c r="D1016" s="11" t="s">
        <v>294</v>
      </c>
      <c r="E1016" s="11" t="s">
        <v>18</v>
      </c>
      <c r="F1016" s="19">
        <v>2190102.3699999861</v>
      </c>
      <c r="G1016" s="160">
        <v>11</v>
      </c>
      <c r="H1016" s="160">
        <v>160</v>
      </c>
      <c r="I1016" s="197">
        <v>0</v>
      </c>
      <c r="J1016" s="197">
        <v>0</v>
      </c>
      <c r="K1016" s="197">
        <v>0</v>
      </c>
      <c r="L1016" s="197">
        <v>1</v>
      </c>
      <c r="M1016" s="197">
        <v>10</v>
      </c>
    </row>
    <row r="1017" spans="1:13" x14ac:dyDescent="0.25">
      <c r="A1017" s="152">
        <v>43070</v>
      </c>
      <c r="B1017" s="13">
        <v>2017</v>
      </c>
      <c r="C1017" s="14" t="s">
        <v>295</v>
      </c>
      <c r="D1017" s="11" t="s">
        <v>295</v>
      </c>
      <c r="E1017" s="11" t="s">
        <v>35</v>
      </c>
      <c r="F1017" s="19">
        <v>8980961.5800000429</v>
      </c>
      <c r="G1017" s="160">
        <v>38</v>
      </c>
      <c r="H1017" s="160">
        <v>517</v>
      </c>
      <c r="I1017" s="197">
        <v>1</v>
      </c>
      <c r="J1017" s="197">
        <v>2</v>
      </c>
      <c r="K1017" s="197">
        <v>9</v>
      </c>
      <c r="L1017" s="197">
        <v>16</v>
      </c>
      <c r="M1017" s="197">
        <v>10</v>
      </c>
    </row>
    <row r="1018" spans="1:13" x14ac:dyDescent="0.25">
      <c r="A1018" s="152">
        <v>43070</v>
      </c>
      <c r="B1018" s="13">
        <v>2017</v>
      </c>
      <c r="C1018" s="14" t="s">
        <v>296</v>
      </c>
      <c r="D1018" s="11" t="s">
        <v>296</v>
      </c>
      <c r="E1018" s="11" t="s">
        <v>18</v>
      </c>
      <c r="F1018" s="19">
        <v>2600215.8600000069</v>
      </c>
      <c r="G1018" s="160">
        <v>21</v>
      </c>
      <c r="H1018" s="160">
        <v>259</v>
      </c>
      <c r="I1018" s="197">
        <v>1</v>
      </c>
      <c r="J1018" s="197">
        <v>0</v>
      </c>
      <c r="K1018" s="197">
        <v>3</v>
      </c>
      <c r="L1018" s="197">
        <v>10</v>
      </c>
      <c r="M1018" s="197">
        <v>7</v>
      </c>
    </row>
    <row r="1019" spans="1:13" x14ac:dyDescent="0.25">
      <c r="A1019" s="152">
        <v>43070</v>
      </c>
      <c r="B1019" s="13">
        <v>2017</v>
      </c>
      <c r="C1019" s="14" t="s">
        <v>297</v>
      </c>
      <c r="D1019" s="11" t="s">
        <v>297</v>
      </c>
      <c r="E1019" s="11" t="s">
        <v>22</v>
      </c>
      <c r="F1019" s="19">
        <v>2484878.0400000066</v>
      </c>
      <c r="G1019" s="160">
        <v>13</v>
      </c>
      <c r="H1019" s="160">
        <v>165</v>
      </c>
      <c r="I1019" s="197">
        <v>0</v>
      </c>
      <c r="J1019" s="197">
        <v>2</v>
      </c>
      <c r="K1019" s="197">
        <v>6</v>
      </c>
      <c r="L1019" s="197">
        <v>5</v>
      </c>
      <c r="M1019" s="197">
        <v>0</v>
      </c>
    </row>
    <row r="1020" spans="1:13" x14ac:dyDescent="0.25">
      <c r="A1020" s="152">
        <v>43070</v>
      </c>
      <c r="B1020" s="13">
        <v>2017</v>
      </c>
      <c r="C1020" s="14" t="s">
        <v>298</v>
      </c>
      <c r="D1020" s="11" t="s">
        <v>298</v>
      </c>
      <c r="E1020" s="11" t="s">
        <v>20</v>
      </c>
      <c r="F1020" s="19">
        <v>2499263.5799999982</v>
      </c>
      <c r="G1020" s="160">
        <v>10</v>
      </c>
      <c r="H1020" s="160">
        <v>148</v>
      </c>
      <c r="I1020" s="197">
        <v>0</v>
      </c>
      <c r="J1020" s="197">
        <v>1</v>
      </c>
      <c r="K1020" s="197">
        <v>0</v>
      </c>
      <c r="L1020" s="197">
        <v>3</v>
      </c>
      <c r="M1020" s="197">
        <v>6</v>
      </c>
    </row>
    <row r="1021" spans="1:13" x14ac:dyDescent="0.25">
      <c r="A1021" s="152">
        <v>43070</v>
      </c>
      <c r="B1021" s="13">
        <v>2017</v>
      </c>
      <c r="C1021" s="14" t="s">
        <v>299</v>
      </c>
      <c r="D1021" s="11" t="s">
        <v>299</v>
      </c>
      <c r="E1021" s="11" t="s">
        <v>18</v>
      </c>
      <c r="F1021" s="19">
        <v>2307355.5</v>
      </c>
      <c r="G1021" s="160">
        <v>19</v>
      </c>
      <c r="H1021" s="160">
        <v>243</v>
      </c>
      <c r="I1021" s="197">
        <v>1</v>
      </c>
      <c r="J1021" s="197">
        <v>2</v>
      </c>
      <c r="K1021" s="197">
        <v>3</v>
      </c>
      <c r="L1021" s="197">
        <v>3</v>
      </c>
      <c r="M1021" s="197">
        <v>10</v>
      </c>
    </row>
    <row r="1022" spans="1:13" x14ac:dyDescent="0.25">
      <c r="A1022" s="152">
        <v>43070</v>
      </c>
      <c r="B1022" s="13">
        <v>2017</v>
      </c>
      <c r="C1022" s="14" t="s">
        <v>300</v>
      </c>
      <c r="D1022" s="11" t="s">
        <v>300</v>
      </c>
      <c r="E1022" s="11" t="s">
        <v>22</v>
      </c>
      <c r="F1022" s="19">
        <v>2045336.4100000039</v>
      </c>
      <c r="G1022" s="160">
        <v>12</v>
      </c>
      <c r="H1022" s="160">
        <v>163</v>
      </c>
      <c r="I1022" s="197">
        <v>2</v>
      </c>
      <c r="J1022" s="197">
        <v>1</v>
      </c>
      <c r="K1022" s="197">
        <v>4</v>
      </c>
      <c r="L1022" s="197">
        <v>5</v>
      </c>
      <c r="M1022" s="197">
        <v>0</v>
      </c>
    </row>
    <row r="1023" spans="1:13" x14ac:dyDescent="0.25">
      <c r="A1023" s="152">
        <v>43070</v>
      </c>
      <c r="B1023" s="13">
        <v>2017</v>
      </c>
      <c r="C1023" s="14" t="s">
        <v>301</v>
      </c>
      <c r="D1023" s="11" t="s">
        <v>301</v>
      </c>
      <c r="E1023" s="11" t="s">
        <v>22</v>
      </c>
      <c r="F1023" s="19">
        <v>198939.70999999973</v>
      </c>
      <c r="G1023" s="160">
        <v>4</v>
      </c>
      <c r="H1023" s="160">
        <v>25</v>
      </c>
      <c r="I1023" s="197">
        <v>0</v>
      </c>
      <c r="J1023" s="197">
        <v>0</v>
      </c>
      <c r="K1023" s="197">
        <v>0</v>
      </c>
      <c r="L1023" s="197">
        <v>0</v>
      </c>
      <c r="M1023" s="197">
        <v>4</v>
      </c>
    </row>
    <row r="1024" spans="1:13" x14ac:dyDescent="0.25">
      <c r="A1024" s="152">
        <v>43070</v>
      </c>
      <c r="B1024" s="13">
        <v>2017</v>
      </c>
      <c r="C1024" s="14" t="s">
        <v>302</v>
      </c>
      <c r="D1024" s="11" t="s">
        <v>302</v>
      </c>
      <c r="E1024" s="11" t="s">
        <v>18</v>
      </c>
      <c r="F1024" s="19">
        <v>2062735.5099999942</v>
      </c>
      <c r="G1024" s="160">
        <v>15</v>
      </c>
      <c r="H1024" s="160">
        <v>228</v>
      </c>
      <c r="I1024" s="197">
        <v>0</v>
      </c>
      <c r="J1024" s="197">
        <v>1</v>
      </c>
      <c r="K1024" s="197">
        <v>2</v>
      </c>
      <c r="L1024" s="197">
        <v>12</v>
      </c>
      <c r="M1024" s="197">
        <v>0</v>
      </c>
    </row>
    <row r="1025" spans="1:13" x14ac:dyDescent="0.25">
      <c r="A1025" s="152">
        <v>43070</v>
      </c>
      <c r="B1025" s="13">
        <v>2017</v>
      </c>
      <c r="C1025" s="14" t="s">
        <v>303</v>
      </c>
      <c r="D1025" s="11" t="s">
        <v>303</v>
      </c>
      <c r="E1025" s="11" t="s">
        <v>75</v>
      </c>
      <c r="F1025" s="19">
        <v>616292.05000000075</v>
      </c>
      <c r="G1025" s="160">
        <v>4</v>
      </c>
      <c r="H1025" s="160">
        <v>58</v>
      </c>
      <c r="I1025" s="197">
        <v>0</v>
      </c>
      <c r="J1025" s="197">
        <v>1</v>
      </c>
      <c r="K1025" s="197">
        <v>0</v>
      </c>
      <c r="L1025" s="197">
        <v>1</v>
      </c>
      <c r="M1025" s="197">
        <v>2</v>
      </c>
    </row>
    <row r="1026" spans="1:13" x14ac:dyDescent="0.25">
      <c r="A1026" s="152">
        <v>43070</v>
      </c>
      <c r="B1026" s="13">
        <v>2017</v>
      </c>
      <c r="C1026" s="14" t="s">
        <v>304</v>
      </c>
      <c r="D1026" s="11" t="s">
        <v>304</v>
      </c>
      <c r="E1026" s="11" t="s">
        <v>22</v>
      </c>
      <c r="F1026" s="19">
        <v>824993.07999999914</v>
      </c>
      <c r="G1026" s="160">
        <v>12</v>
      </c>
      <c r="H1026" s="160">
        <v>115</v>
      </c>
      <c r="I1026" s="197">
        <v>1</v>
      </c>
      <c r="J1026" s="197">
        <v>2</v>
      </c>
      <c r="K1026" s="197">
        <v>1</v>
      </c>
      <c r="L1026" s="197">
        <v>8</v>
      </c>
      <c r="M1026" s="197">
        <v>0</v>
      </c>
    </row>
    <row r="1027" spans="1:13" x14ac:dyDescent="0.25">
      <c r="A1027" s="152">
        <v>43070</v>
      </c>
      <c r="B1027" s="13">
        <v>2017</v>
      </c>
      <c r="C1027" s="14" t="s">
        <v>305</v>
      </c>
      <c r="D1027" s="11" t="s">
        <v>305</v>
      </c>
      <c r="E1027" s="11" t="s">
        <v>18</v>
      </c>
      <c r="F1027" s="19">
        <v>584954.83000000101</v>
      </c>
      <c r="G1027" s="160">
        <v>5</v>
      </c>
      <c r="H1027" s="160">
        <v>63</v>
      </c>
      <c r="I1027" s="197">
        <v>0</v>
      </c>
      <c r="J1027" s="197">
        <v>0</v>
      </c>
      <c r="K1027" s="197">
        <v>0</v>
      </c>
      <c r="L1027" s="197">
        <v>1</v>
      </c>
      <c r="M1027" s="197">
        <v>4</v>
      </c>
    </row>
    <row r="1028" spans="1:13" x14ac:dyDescent="0.25">
      <c r="A1028" s="152">
        <v>43070</v>
      </c>
      <c r="B1028" s="13">
        <v>2017</v>
      </c>
      <c r="C1028" s="14" t="s">
        <v>306</v>
      </c>
      <c r="D1028" s="11" t="s">
        <v>306</v>
      </c>
      <c r="E1028" s="11" t="s">
        <v>50</v>
      </c>
      <c r="F1028" s="19">
        <v>2657715.7900000103</v>
      </c>
      <c r="G1028" s="160">
        <v>15</v>
      </c>
      <c r="H1028" s="160">
        <v>225</v>
      </c>
      <c r="I1028" s="197">
        <v>0</v>
      </c>
      <c r="J1028" s="197">
        <v>0</v>
      </c>
      <c r="K1028" s="197">
        <v>1</v>
      </c>
      <c r="L1028" s="197">
        <v>0</v>
      </c>
      <c r="M1028" s="197">
        <v>14</v>
      </c>
    </row>
    <row r="1029" spans="1:13" x14ac:dyDescent="0.25">
      <c r="A1029" s="152">
        <v>43070</v>
      </c>
      <c r="B1029" s="13">
        <v>2017</v>
      </c>
      <c r="C1029" s="14" t="s">
        <v>307</v>
      </c>
      <c r="D1029" s="11" t="s">
        <v>307</v>
      </c>
      <c r="E1029" s="11" t="s">
        <v>20</v>
      </c>
      <c r="F1029" s="19">
        <v>10249562.029999852</v>
      </c>
      <c r="G1029" s="160">
        <v>45</v>
      </c>
      <c r="H1029" s="160">
        <v>691</v>
      </c>
      <c r="I1029" s="197">
        <v>3</v>
      </c>
      <c r="J1029" s="197">
        <v>4</v>
      </c>
      <c r="K1029" s="197">
        <v>13</v>
      </c>
      <c r="L1029" s="197">
        <v>25</v>
      </c>
      <c r="M1029" s="197">
        <v>0</v>
      </c>
    </row>
    <row r="1030" spans="1:13" x14ac:dyDescent="0.25">
      <c r="A1030" s="152">
        <v>43070</v>
      </c>
      <c r="B1030" s="13">
        <v>2017</v>
      </c>
      <c r="C1030" s="14" t="s">
        <v>308</v>
      </c>
      <c r="D1030" s="11" t="s">
        <v>308</v>
      </c>
      <c r="E1030" s="11" t="s">
        <v>35</v>
      </c>
      <c r="F1030" s="19">
        <v>1546469.2099999972</v>
      </c>
      <c r="G1030" s="160">
        <v>12</v>
      </c>
      <c r="H1030" s="160">
        <v>160</v>
      </c>
      <c r="I1030" s="197">
        <v>0</v>
      </c>
      <c r="J1030" s="197">
        <v>1</v>
      </c>
      <c r="K1030" s="197">
        <v>6</v>
      </c>
      <c r="L1030" s="197">
        <v>1</v>
      </c>
      <c r="M1030" s="197">
        <v>4</v>
      </c>
    </row>
    <row r="1031" spans="1:13" x14ac:dyDescent="0.25">
      <c r="A1031" s="152">
        <v>43070</v>
      </c>
      <c r="B1031" s="13">
        <v>2017</v>
      </c>
      <c r="C1031" s="14" t="s">
        <v>309</v>
      </c>
      <c r="D1031" s="11" t="s">
        <v>309</v>
      </c>
      <c r="E1031" s="11" t="s">
        <v>15</v>
      </c>
      <c r="F1031" s="19">
        <v>434498.99000000115</v>
      </c>
      <c r="G1031" s="160">
        <v>7</v>
      </c>
      <c r="H1031" s="160">
        <v>60</v>
      </c>
      <c r="I1031" s="197">
        <v>0</v>
      </c>
      <c r="J1031" s="197">
        <v>1</v>
      </c>
      <c r="K1031" s="197">
        <v>0</v>
      </c>
      <c r="L1031" s="197">
        <v>6</v>
      </c>
      <c r="M1031" s="197">
        <v>0</v>
      </c>
    </row>
    <row r="1032" spans="1:13" x14ac:dyDescent="0.25">
      <c r="A1032" s="152">
        <v>43070</v>
      </c>
      <c r="B1032" s="13">
        <v>2017</v>
      </c>
      <c r="C1032" s="14" t="s">
        <v>310</v>
      </c>
      <c r="D1032" s="11" t="s">
        <v>310</v>
      </c>
      <c r="E1032" s="11" t="s">
        <v>35</v>
      </c>
      <c r="F1032" s="19">
        <v>2572397.6300000101</v>
      </c>
      <c r="G1032" s="160">
        <v>12</v>
      </c>
      <c r="H1032" s="160">
        <v>179</v>
      </c>
      <c r="I1032" s="197">
        <v>0</v>
      </c>
      <c r="J1032" s="197">
        <v>1</v>
      </c>
      <c r="K1032" s="197">
        <v>0</v>
      </c>
      <c r="L1032" s="197">
        <v>0</v>
      </c>
      <c r="M1032" s="197">
        <v>11</v>
      </c>
    </row>
    <row r="1033" spans="1:13" x14ac:dyDescent="0.25">
      <c r="A1033" s="152">
        <v>43070</v>
      </c>
      <c r="B1033" s="13">
        <v>2017</v>
      </c>
      <c r="C1033" s="14" t="s">
        <v>311</v>
      </c>
      <c r="D1033" s="11" t="s">
        <v>311</v>
      </c>
      <c r="E1033" s="11" t="s">
        <v>48</v>
      </c>
      <c r="F1033" s="19">
        <v>4194866.359999992</v>
      </c>
      <c r="G1033" s="160">
        <v>20</v>
      </c>
      <c r="H1033" s="160">
        <v>283</v>
      </c>
      <c r="I1033" s="197">
        <v>0</v>
      </c>
      <c r="J1033" s="197">
        <v>1</v>
      </c>
      <c r="K1033" s="197">
        <v>2</v>
      </c>
      <c r="L1033" s="197">
        <v>5</v>
      </c>
      <c r="M1033" s="197">
        <v>12</v>
      </c>
    </row>
    <row r="1034" spans="1:13" x14ac:dyDescent="0.25">
      <c r="A1034" s="152">
        <v>43160</v>
      </c>
      <c r="B1034" s="13">
        <v>2018</v>
      </c>
      <c r="C1034" s="14" t="s">
        <v>245</v>
      </c>
      <c r="D1034" s="11" t="s">
        <v>245</v>
      </c>
      <c r="E1034" s="11" t="s">
        <v>22</v>
      </c>
      <c r="F1034" s="19">
        <v>1421641.2400000039</v>
      </c>
      <c r="G1034" s="160">
        <v>12</v>
      </c>
      <c r="H1034" s="160">
        <v>133</v>
      </c>
      <c r="I1034" s="197">
        <v>3</v>
      </c>
      <c r="J1034" s="197">
        <v>2</v>
      </c>
      <c r="K1034" s="197">
        <v>3</v>
      </c>
      <c r="L1034" s="197">
        <v>4</v>
      </c>
      <c r="M1034" s="197">
        <v>0</v>
      </c>
    </row>
    <row r="1035" spans="1:13" x14ac:dyDescent="0.25">
      <c r="A1035" s="152">
        <v>43160</v>
      </c>
      <c r="B1035" s="13">
        <v>2018</v>
      </c>
      <c r="C1035" s="14" t="s">
        <v>129</v>
      </c>
      <c r="D1035" s="11" t="s">
        <v>246</v>
      </c>
      <c r="E1035" s="11" t="s">
        <v>31</v>
      </c>
      <c r="F1035" s="19">
        <v>3683625.5300000012</v>
      </c>
      <c r="G1035" s="160">
        <v>12</v>
      </c>
      <c r="H1035" s="160">
        <v>161</v>
      </c>
      <c r="I1035" s="197">
        <v>3</v>
      </c>
      <c r="J1035" s="197">
        <v>8</v>
      </c>
      <c r="K1035" s="197">
        <v>1</v>
      </c>
      <c r="L1035" s="197">
        <v>0</v>
      </c>
      <c r="M1035" s="197">
        <v>0</v>
      </c>
    </row>
    <row r="1036" spans="1:13" x14ac:dyDescent="0.25">
      <c r="A1036" s="152">
        <v>43160</v>
      </c>
      <c r="B1036" s="13">
        <v>2018</v>
      </c>
      <c r="C1036" s="14" t="s">
        <v>130</v>
      </c>
      <c r="D1036" s="11" t="s">
        <v>246</v>
      </c>
      <c r="E1036" s="11" t="s">
        <v>31</v>
      </c>
      <c r="F1036" s="19">
        <v>1074494.299999997</v>
      </c>
      <c r="G1036" s="160">
        <v>7</v>
      </c>
      <c r="H1036" s="160">
        <v>111</v>
      </c>
      <c r="I1036" s="197">
        <v>2</v>
      </c>
      <c r="J1036" s="197">
        <v>5</v>
      </c>
      <c r="K1036" s="197">
        <v>0</v>
      </c>
      <c r="L1036" s="197">
        <v>0</v>
      </c>
      <c r="M1036" s="197">
        <v>0</v>
      </c>
    </row>
    <row r="1037" spans="1:13" x14ac:dyDescent="0.25">
      <c r="A1037" s="152">
        <v>43160</v>
      </c>
      <c r="B1037" s="13">
        <v>2018</v>
      </c>
      <c r="C1037" s="14" t="s">
        <v>131</v>
      </c>
      <c r="D1037" s="11" t="s">
        <v>246</v>
      </c>
      <c r="E1037" s="11" t="s">
        <v>31</v>
      </c>
      <c r="F1037" s="19">
        <v>2580606.5100000091</v>
      </c>
      <c r="G1037" s="160">
        <v>15</v>
      </c>
      <c r="H1037" s="160">
        <v>214</v>
      </c>
      <c r="I1037" s="197">
        <v>1</v>
      </c>
      <c r="J1037" s="197">
        <v>3</v>
      </c>
      <c r="K1037" s="197">
        <v>4</v>
      </c>
      <c r="L1037" s="197">
        <v>3</v>
      </c>
      <c r="M1037" s="197">
        <v>4</v>
      </c>
    </row>
    <row r="1038" spans="1:13" x14ac:dyDescent="0.25">
      <c r="A1038" s="152">
        <v>43160</v>
      </c>
      <c r="B1038" s="13">
        <v>2018</v>
      </c>
      <c r="C1038" s="14" t="s">
        <v>132</v>
      </c>
      <c r="D1038" s="11" t="s">
        <v>246</v>
      </c>
      <c r="E1038" s="11" t="s">
        <v>31</v>
      </c>
      <c r="F1038" s="19">
        <v>4975296.5200000033</v>
      </c>
      <c r="G1038" s="160">
        <v>14</v>
      </c>
      <c r="H1038" s="160">
        <v>215</v>
      </c>
      <c r="I1038" s="197">
        <v>2</v>
      </c>
      <c r="J1038" s="197">
        <v>0</v>
      </c>
      <c r="K1038" s="197">
        <v>4</v>
      </c>
      <c r="L1038" s="197">
        <v>2</v>
      </c>
      <c r="M1038" s="197">
        <v>6</v>
      </c>
    </row>
    <row r="1039" spans="1:13" x14ac:dyDescent="0.25">
      <c r="A1039" s="152">
        <v>43160</v>
      </c>
      <c r="B1039" s="13">
        <v>2018</v>
      </c>
      <c r="C1039" s="14" t="s">
        <v>247</v>
      </c>
      <c r="D1039" s="11" t="s">
        <v>246</v>
      </c>
      <c r="E1039" s="11" t="s">
        <v>31</v>
      </c>
      <c r="F1039" s="19">
        <v>2677055.6200000048</v>
      </c>
      <c r="G1039" s="160">
        <v>17</v>
      </c>
      <c r="H1039" s="160">
        <v>229</v>
      </c>
      <c r="I1039" s="197">
        <v>0</v>
      </c>
      <c r="J1039" s="197">
        <v>11</v>
      </c>
      <c r="K1039" s="197">
        <v>6</v>
      </c>
      <c r="L1039" s="197">
        <v>0</v>
      </c>
      <c r="M1039" s="197">
        <v>0</v>
      </c>
    </row>
    <row r="1040" spans="1:13" x14ac:dyDescent="0.25">
      <c r="A1040" s="152">
        <v>43160</v>
      </c>
      <c r="B1040" s="13">
        <v>2018</v>
      </c>
      <c r="C1040" s="14" t="s">
        <v>134</v>
      </c>
      <c r="D1040" s="11" t="s">
        <v>246</v>
      </c>
      <c r="E1040" s="11" t="s">
        <v>31</v>
      </c>
      <c r="F1040" s="19">
        <v>6330116.3400000185</v>
      </c>
      <c r="G1040" s="160">
        <v>20</v>
      </c>
      <c r="H1040" s="160">
        <v>310</v>
      </c>
      <c r="I1040" s="197">
        <v>6</v>
      </c>
      <c r="J1040" s="197">
        <v>7</v>
      </c>
      <c r="K1040" s="197">
        <v>5</v>
      </c>
      <c r="L1040" s="197">
        <v>1</v>
      </c>
      <c r="M1040" s="197">
        <v>1</v>
      </c>
    </row>
    <row r="1041" spans="1:13" x14ac:dyDescent="0.25">
      <c r="A1041" s="152">
        <v>43160</v>
      </c>
      <c r="B1041" s="13">
        <v>2018</v>
      </c>
      <c r="C1041" s="14" t="s">
        <v>135</v>
      </c>
      <c r="D1041" s="11" t="s">
        <v>246</v>
      </c>
      <c r="E1041" s="11" t="s">
        <v>31</v>
      </c>
      <c r="F1041" s="19">
        <v>4648486.57</v>
      </c>
      <c r="G1041" s="160">
        <v>17</v>
      </c>
      <c r="H1041" s="160">
        <v>247</v>
      </c>
      <c r="I1041" s="197">
        <v>3</v>
      </c>
      <c r="J1041" s="197">
        <v>3</v>
      </c>
      <c r="K1041" s="197">
        <v>10</v>
      </c>
      <c r="L1041" s="197">
        <v>1</v>
      </c>
      <c r="M1041" s="197">
        <v>0</v>
      </c>
    </row>
    <row r="1042" spans="1:13" x14ac:dyDescent="0.25">
      <c r="A1042" s="152">
        <v>43160</v>
      </c>
      <c r="B1042" s="13">
        <v>2018</v>
      </c>
      <c r="C1042" s="14" t="s">
        <v>136</v>
      </c>
      <c r="D1042" s="11" t="s">
        <v>246</v>
      </c>
      <c r="E1042" s="11" t="s">
        <v>31</v>
      </c>
      <c r="F1042" s="19">
        <v>5172907.9400000051</v>
      </c>
      <c r="G1042" s="160">
        <v>15</v>
      </c>
      <c r="H1042" s="160">
        <v>228</v>
      </c>
      <c r="I1042" s="197">
        <v>0</v>
      </c>
      <c r="J1042" s="197">
        <v>0</v>
      </c>
      <c r="K1042" s="197">
        <v>0</v>
      </c>
      <c r="L1042" s="197">
        <v>2</v>
      </c>
      <c r="M1042" s="197">
        <v>13</v>
      </c>
    </row>
    <row r="1043" spans="1:13" x14ac:dyDescent="0.25">
      <c r="A1043" s="152">
        <v>43160</v>
      </c>
      <c r="B1043" s="13">
        <v>2018</v>
      </c>
      <c r="C1043" s="14" t="s">
        <v>137</v>
      </c>
      <c r="D1043" s="11" t="s">
        <v>246</v>
      </c>
      <c r="E1043" s="11" t="s">
        <v>31</v>
      </c>
      <c r="F1043" s="19">
        <v>4797426.9400000125</v>
      </c>
      <c r="G1043" s="160">
        <v>14</v>
      </c>
      <c r="H1043" s="160">
        <v>207</v>
      </c>
      <c r="I1043" s="197">
        <v>0</v>
      </c>
      <c r="J1043" s="197">
        <v>0</v>
      </c>
      <c r="K1043" s="197">
        <v>1</v>
      </c>
      <c r="L1043" s="197">
        <v>6</v>
      </c>
      <c r="M1043" s="197">
        <v>7</v>
      </c>
    </row>
    <row r="1044" spans="1:13" x14ac:dyDescent="0.25">
      <c r="A1044" s="152">
        <v>43160</v>
      </c>
      <c r="B1044" s="13">
        <v>2018</v>
      </c>
      <c r="C1044" s="14" t="s">
        <v>38</v>
      </c>
      <c r="D1044" s="11" t="s">
        <v>246</v>
      </c>
      <c r="E1044" s="11" t="s">
        <v>31</v>
      </c>
      <c r="F1044" s="19">
        <v>4410294.4600000083</v>
      </c>
      <c r="G1044" s="160">
        <v>18</v>
      </c>
      <c r="H1044" s="160">
        <v>256</v>
      </c>
      <c r="I1044" s="197">
        <v>0</v>
      </c>
      <c r="J1044" s="197">
        <v>1</v>
      </c>
      <c r="K1044" s="197">
        <v>2</v>
      </c>
      <c r="L1044" s="197">
        <v>10</v>
      </c>
      <c r="M1044" s="197">
        <v>5</v>
      </c>
    </row>
    <row r="1045" spans="1:13" x14ac:dyDescent="0.25">
      <c r="A1045" s="152">
        <v>43160</v>
      </c>
      <c r="B1045" s="13">
        <v>2018</v>
      </c>
      <c r="C1045" s="14" t="s">
        <v>138</v>
      </c>
      <c r="D1045" s="11" t="s">
        <v>246</v>
      </c>
      <c r="E1045" s="11" t="s">
        <v>31</v>
      </c>
      <c r="F1045" s="19">
        <v>1198282.3000000007</v>
      </c>
      <c r="G1045" s="160">
        <v>6</v>
      </c>
      <c r="H1045" s="160">
        <v>69</v>
      </c>
      <c r="I1045" s="197">
        <v>3</v>
      </c>
      <c r="J1045" s="197">
        <v>2</v>
      </c>
      <c r="K1045" s="197">
        <v>1</v>
      </c>
      <c r="L1045" s="197">
        <v>0</v>
      </c>
      <c r="M1045" s="197">
        <v>0</v>
      </c>
    </row>
    <row r="1046" spans="1:13" x14ac:dyDescent="0.25">
      <c r="A1046" s="152">
        <v>43160</v>
      </c>
      <c r="B1046" s="13">
        <v>2018</v>
      </c>
      <c r="C1046" s="14" t="s">
        <v>139</v>
      </c>
      <c r="D1046" s="11" t="s">
        <v>246</v>
      </c>
      <c r="E1046" s="11" t="s">
        <v>31</v>
      </c>
      <c r="F1046" s="19">
        <v>6084536.1599999964</v>
      </c>
      <c r="G1046" s="160">
        <v>18</v>
      </c>
      <c r="H1046" s="160">
        <v>255</v>
      </c>
      <c r="I1046" s="197">
        <v>0</v>
      </c>
      <c r="J1046" s="197">
        <v>0</v>
      </c>
      <c r="K1046" s="197">
        <v>0</v>
      </c>
      <c r="L1046" s="197">
        <v>6</v>
      </c>
      <c r="M1046" s="197">
        <v>12</v>
      </c>
    </row>
    <row r="1047" spans="1:13" x14ac:dyDescent="0.25">
      <c r="A1047" s="152">
        <v>43160</v>
      </c>
      <c r="B1047" s="13">
        <v>2018</v>
      </c>
      <c r="C1047" s="14" t="s">
        <v>153</v>
      </c>
      <c r="D1047" s="11" t="s">
        <v>246</v>
      </c>
      <c r="E1047" s="11" t="s">
        <v>31</v>
      </c>
      <c r="F1047" s="19">
        <v>1334077.5300000012</v>
      </c>
      <c r="G1047" s="160">
        <v>2</v>
      </c>
      <c r="H1047" s="160">
        <v>27</v>
      </c>
      <c r="I1047" s="197">
        <v>0</v>
      </c>
      <c r="J1047" s="197">
        <v>1</v>
      </c>
      <c r="K1047" s="197">
        <v>0</v>
      </c>
      <c r="L1047" s="197">
        <v>1</v>
      </c>
      <c r="M1047" s="197">
        <v>0</v>
      </c>
    </row>
    <row r="1048" spans="1:13" x14ac:dyDescent="0.25">
      <c r="A1048" s="152">
        <v>43160</v>
      </c>
      <c r="B1048" s="13">
        <v>2018</v>
      </c>
      <c r="C1048" s="14" t="s">
        <v>96</v>
      </c>
      <c r="D1048" s="11" t="s">
        <v>246</v>
      </c>
      <c r="E1048" s="11" t="s">
        <v>31</v>
      </c>
      <c r="F1048" s="19">
        <v>1945110.9700000025</v>
      </c>
      <c r="G1048" s="160">
        <v>11</v>
      </c>
      <c r="H1048" s="160">
        <v>133</v>
      </c>
      <c r="I1048" s="197">
        <v>2</v>
      </c>
      <c r="J1048" s="197">
        <v>8</v>
      </c>
      <c r="K1048" s="197">
        <v>1</v>
      </c>
      <c r="L1048" s="197">
        <v>0</v>
      </c>
      <c r="M1048" s="197">
        <v>0</v>
      </c>
    </row>
    <row r="1049" spans="1:13" x14ac:dyDescent="0.25">
      <c r="A1049" s="152">
        <v>43160</v>
      </c>
      <c r="B1049" s="13">
        <v>2018</v>
      </c>
      <c r="C1049" s="14" t="s">
        <v>56</v>
      </c>
      <c r="D1049" s="11" t="s">
        <v>246</v>
      </c>
      <c r="E1049" s="11" t="s">
        <v>31</v>
      </c>
      <c r="F1049" s="19">
        <v>206375.49000000046</v>
      </c>
      <c r="G1049" s="160">
        <v>2</v>
      </c>
      <c r="H1049" s="160">
        <v>16</v>
      </c>
      <c r="I1049" s="197">
        <v>0</v>
      </c>
      <c r="J1049" s="197">
        <v>0</v>
      </c>
      <c r="K1049" s="197">
        <v>1</v>
      </c>
      <c r="L1049" s="197">
        <v>1</v>
      </c>
      <c r="M1049" s="197">
        <v>0</v>
      </c>
    </row>
    <row r="1050" spans="1:13" x14ac:dyDescent="0.25">
      <c r="A1050" s="152">
        <v>43160</v>
      </c>
      <c r="B1050" s="13">
        <v>2018</v>
      </c>
      <c r="C1050" s="14" t="s">
        <v>142</v>
      </c>
      <c r="D1050" s="11" t="s">
        <v>246</v>
      </c>
      <c r="E1050" s="11" t="s">
        <v>31</v>
      </c>
      <c r="F1050" s="19">
        <v>3804490.6299999803</v>
      </c>
      <c r="G1050" s="160">
        <v>19</v>
      </c>
      <c r="H1050" s="160">
        <v>252</v>
      </c>
      <c r="I1050" s="197">
        <v>1</v>
      </c>
      <c r="J1050" s="197">
        <v>3</v>
      </c>
      <c r="K1050" s="197">
        <v>6</v>
      </c>
      <c r="L1050" s="197">
        <v>1</v>
      </c>
      <c r="M1050" s="197">
        <v>8</v>
      </c>
    </row>
    <row r="1051" spans="1:13" x14ac:dyDescent="0.25">
      <c r="A1051" s="152">
        <v>43160</v>
      </c>
      <c r="B1051" s="13">
        <v>2018</v>
      </c>
      <c r="C1051" s="14" t="s">
        <v>143</v>
      </c>
      <c r="D1051" s="11" t="s">
        <v>246</v>
      </c>
      <c r="E1051" s="11" t="s">
        <v>31</v>
      </c>
      <c r="F1051" s="19">
        <v>2178109.5799999982</v>
      </c>
      <c r="G1051" s="160">
        <v>10</v>
      </c>
      <c r="H1051" s="160">
        <v>120</v>
      </c>
      <c r="I1051" s="197">
        <v>0</v>
      </c>
      <c r="J1051" s="197">
        <v>1</v>
      </c>
      <c r="K1051" s="197">
        <v>1</v>
      </c>
      <c r="L1051" s="197">
        <v>3</v>
      </c>
      <c r="M1051" s="197">
        <v>5</v>
      </c>
    </row>
    <row r="1052" spans="1:13" x14ac:dyDescent="0.25">
      <c r="A1052" s="152">
        <v>43160</v>
      </c>
      <c r="B1052" s="13">
        <v>2018</v>
      </c>
      <c r="C1052" s="14" t="s">
        <v>248</v>
      </c>
      <c r="D1052" s="11" t="s">
        <v>248</v>
      </c>
      <c r="E1052" s="11" t="s">
        <v>15</v>
      </c>
      <c r="F1052" s="19">
        <v>556588.84999999683</v>
      </c>
      <c r="G1052" s="160">
        <v>8</v>
      </c>
      <c r="H1052" s="160">
        <v>72</v>
      </c>
      <c r="I1052" s="197">
        <v>0</v>
      </c>
      <c r="J1052" s="197">
        <v>0</v>
      </c>
      <c r="K1052" s="197">
        <v>2</v>
      </c>
      <c r="L1052" s="197">
        <v>6</v>
      </c>
      <c r="M1052" s="197">
        <v>0</v>
      </c>
    </row>
    <row r="1053" spans="1:13" x14ac:dyDescent="0.25">
      <c r="A1053" s="152">
        <v>43160</v>
      </c>
      <c r="B1053" s="13">
        <v>2018</v>
      </c>
      <c r="C1053" s="14" t="s">
        <v>249</v>
      </c>
      <c r="D1053" s="11" t="s">
        <v>249</v>
      </c>
      <c r="E1053" s="11" t="s">
        <v>20</v>
      </c>
      <c r="F1053" s="19">
        <v>379957.24000000022</v>
      </c>
      <c r="G1053" s="160">
        <v>3</v>
      </c>
      <c r="H1053" s="160">
        <v>45</v>
      </c>
      <c r="I1053" s="197">
        <v>0</v>
      </c>
      <c r="J1053" s="197">
        <v>0</v>
      </c>
      <c r="K1053" s="197">
        <v>0</v>
      </c>
      <c r="L1053" s="197">
        <v>3</v>
      </c>
      <c r="M1053" s="197">
        <v>0</v>
      </c>
    </row>
    <row r="1054" spans="1:13" x14ac:dyDescent="0.25">
      <c r="A1054" s="152">
        <v>43160</v>
      </c>
      <c r="B1054" s="13">
        <v>2018</v>
      </c>
      <c r="C1054" s="14" t="s">
        <v>250</v>
      </c>
      <c r="D1054" s="11" t="s">
        <v>250</v>
      </c>
      <c r="E1054" s="11" t="s">
        <v>75</v>
      </c>
      <c r="F1054" s="19">
        <v>512343.96000000089</v>
      </c>
      <c r="G1054" s="160">
        <v>4</v>
      </c>
      <c r="H1054" s="160">
        <v>45</v>
      </c>
      <c r="I1054" s="197">
        <v>0</v>
      </c>
      <c r="J1054" s="197">
        <v>0</v>
      </c>
      <c r="K1054" s="197">
        <v>0</v>
      </c>
      <c r="L1054" s="197">
        <v>4</v>
      </c>
      <c r="M1054" s="197">
        <v>0</v>
      </c>
    </row>
    <row r="1055" spans="1:13" x14ac:dyDescent="0.25">
      <c r="A1055" s="152">
        <v>43160</v>
      </c>
      <c r="B1055" s="13">
        <v>2018</v>
      </c>
      <c r="C1055" s="14" t="s">
        <v>251</v>
      </c>
      <c r="D1055" s="11" t="s">
        <v>251</v>
      </c>
      <c r="E1055" s="11" t="s">
        <v>29</v>
      </c>
      <c r="F1055" s="19">
        <v>1056017.9700000007</v>
      </c>
      <c r="G1055" s="160">
        <v>11</v>
      </c>
      <c r="H1055" s="160">
        <v>116</v>
      </c>
      <c r="I1055" s="197">
        <v>1</v>
      </c>
      <c r="J1055" s="197">
        <v>1</v>
      </c>
      <c r="K1055" s="197">
        <v>8</v>
      </c>
      <c r="L1055" s="197">
        <v>1</v>
      </c>
      <c r="M1055" s="197">
        <v>0</v>
      </c>
    </row>
    <row r="1056" spans="1:13" x14ac:dyDescent="0.25">
      <c r="A1056" s="152">
        <v>43160</v>
      </c>
      <c r="B1056" s="13">
        <v>2018</v>
      </c>
      <c r="C1056" s="14" t="s">
        <v>252</v>
      </c>
      <c r="D1056" s="11" t="s">
        <v>252</v>
      </c>
      <c r="E1056" s="11" t="s">
        <v>22</v>
      </c>
      <c r="F1056" s="19">
        <v>46753.940000000061</v>
      </c>
      <c r="G1056" s="160">
        <v>1</v>
      </c>
      <c r="H1056" s="160">
        <v>2</v>
      </c>
      <c r="I1056" s="197">
        <v>0</v>
      </c>
      <c r="J1056" s="197">
        <v>0</v>
      </c>
      <c r="K1056" s="197">
        <v>0</v>
      </c>
      <c r="L1056" s="197">
        <v>1</v>
      </c>
      <c r="M1056" s="197">
        <v>0</v>
      </c>
    </row>
    <row r="1057" spans="1:13" x14ac:dyDescent="0.25">
      <c r="A1057" s="152">
        <v>43160</v>
      </c>
      <c r="B1057" s="13">
        <v>2018</v>
      </c>
      <c r="C1057" s="14" t="s">
        <v>254</v>
      </c>
      <c r="D1057" s="11" t="s">
        <v>254</v>
      </c>
      <c r="E1057" s="11" t="s">
        <v>29</v>
      </c>
      <c r="F1057" s="19">
        <v>579144.58000000019</v>
      </c>
      <c r="G1057" s="160">
        <v>12</v>
      </c>
      <c r="H1057" s="160">
        <v>77</v>
      </c>
      <c r="I1057" s="197">
        <v>1</v>
      </c>
      <c r="J1057" s="197">
        <v>1</v>
      </c>
      <c r="K1057" s="197">
        <v>6</v>
      </c>
      <c r="L1057" s="197">
        <v>4</v>
      </c>
      <c r="M1057" s="197">
        <v>0</v>
      </c>
    </row>
    <row r="1058" spans="1:13" x14ac:dyDescent="0.25">
      <c r="A1058" s="152">
        <v>43160</v>
      </c>
      <c r="B1058" s="13">
        <v>2018</v>
      </c>
      <c r="C1058" s="14" t="s">
        <v>255</v>
      </c>
      <c r="D1058" s="11" t="s">
        <v>255</v>
      </c>
      <c r="E1058" s="11" t="s">
        <v>29</v>
      </c>
      <c r="F1058" s="19">
        <v>4322317.9200000009</v>
      </c>
      <c r="G1058" s="160">
        <v>32</v>
      </c>
      <c r="H1058" s="160">
        <v>423</v>
      </c>
      <c r="I1058" s="197">
        <v>1</v>
      </c>
      <c r="J1058" s="197">
        <v>1</v>
      </c>
      <c r="K1058" s="197">
        <v>10</v>
      </c>
      <c r="L1058" s="197">
        <v>15</v>
      </c>
      <c r="M1058" s="197">
        <v>5</v>
      </c>
    </row>
    <row r="1059" spans="1:13" x14ac:dyDescent="0.25">
      <c r="A1059" s="152">
        <v>43160</v>
      </c>
      <c r="B1059" s="13">
        <v>2018</v>
      </c>
      <c r="C1059" s="14" t="s">
        <v>256</v>
      </c>
      <c r="D1059" s="11" t="s">
        <v>256</v>
      </c>
      <c r="E1059" s="11" t="s">
        <v>48</v>
      </c>
      <c r="F1059" s="19">
        <v>3548984.490000017</v>
      </c>
      <c r="G1059" s="160">
        <v>23</v>
      </c>
      <c r="H1059" s="160">
        <v>305</v>
      </c>
      <c r="I1059" s="197">
        <v>0</v>
      </c>
      <c r="J1059" s="197">
        <v>0</v>
      </c>
      <c r="K1059" s="197">
        <v>3</v>
      </c>
      <c r="L1059" s="197">
        <v>6</v>
      </c>
      <c r="M1059" s="197">
        <v>14</v>
      </c>
    </row>
    <row r="1060" spans="1:13" x14ac:dyDescent="0.25">
      <c r="A1060" s="152">
        <v>43160</v>
      </c>
      <c r="B1060" s="13">
        <v>2018</v>
      </c>
      <c r="C1060" s="14" t="s">
        <v>257</v>
      </c>
      <c r="D1060" s="11" t="s">
        <v>257</v>
      </c>
      <c r="E1060" s="11" t="s">
        <v>44</v>
      </c>
      <c r="F1060" s="19">
        <v>2544856.9300000034</v>
      </c>
      <c r="G1060" s="160">
        <v>12</v>
      </c>
      <c r="H1060" s="160">
        <v>180</v>
      </c>
      <c r="I1060" s="197">
        <v>0</v>
      </c>
      <c r="J1060" s="197">
        <v>0</v>
      </c>
      <c r="K1060" s="197">
        <v>0</v>
      </c>
      <c r="L1060" s="197">
        <v>0</v>
      </c>
      <c r="M1060" s="197">
        <v>12</v>
      </c>
    </row>
    <row r="1061" spans="1:13" x14ac:dyDescent="0.25">
      <c r="A1061" s="152">
        <v>43160</v>
      </c>
      <c r="B1061" s="13">
        <v>2018</v>
      </c>
      <c r="C1061" s="14" t="s">
        <v>258</v>
      </c>
      <c r="D1061" s="11" t="s">
        <v>258</v>
      </c>
      <c r="E1061" s="11" t="s">
        <v>65</v>
      </c>
      <c r="F1061" s="19">
        <v>786807.1500000013</v>
      </c>
      <c r="G1061" s="160">
        <v>7</v>
      </c>
      <c r="H1061" s="160">
        <v>85</v>
      </c>
      <c r="I1061" s="197">
        <v>1</v>
      </c>
      <c r="J1061" s="197">
        <v>0</v>
      </c>
      <c r="K1061" s="197">
        <v>2</v>
      </c>
      <c r="L1061" s="197">
        <v>2</v>
      </c>
      <c r="M1061" s="197">
        <v>2</v>
      </c>
    </row>
    <row r="1062" spans="1:13" x14ac:dyDescent="0.25">
      <c r="A1062" s="152">
        <v>43160</v>
      </c>
      <c r="B1062" s="13">
        <v>2018</v>
      </c>
      <c r="C1062" s="14" t="s">
        <v>259</v>
      </c>
      <c r="D1062" s="11" t="s">
        <v>259</v>
      </c>
      <c r="E1062" s="11" t="s">
        <v>15</v>
      </c>
      <c r="F1062" s="19">
        <v>797894.86000000313</v>
      </c>
      <c r="G1062" s="160">
        <v>9</v>
      </c>
      <c r="H1062" s="160">
        <v>90</v>
      </c>
      <c r="I1062" s="197">
        <v>1</v>
      </c>
      <c r="J1062" s="197">
        <v>0</v>
      </c>
      <c r="K1062" s="197">
        <v>2</v>
      </c>
      <c r="L1062" s="197">
        <v>5</v>
      </c>
      <c r="M1062" s="197">
        <v>1</v>
      </c>
    </row>
    <row r="1063" spans="1:13" x14ac:dyDescent="0.25">
      <c r="A1063" s="152">
        <v>43160</v>
      </c>
      <c r="B1063" s="13">
        <v>2018</v>
      </c>
      <c r="C1063" s="14" t="s">
        <v>260</v>
      </c>
      <c r="D1063" s="11" t="s">
        <v>260</v>
      </c>
      <c r="E1063" s="11" t="s">
        <v>18</v>
      </c>
      <c r="F1063" s="19">
        <v>5622728.8500000164</v>
      </c>
      <c r="G1063" s="160">
        <v>28</v>
      </c>
      <c r="H1063" s="160">
        <v>429</v>
      </c>
      <c r="I1063" s="197">
        <v>0</v>
      </c>
      <c r="J1063" s="197">
        <v>2</v>
      </c>
      <c r="K1063" s="197">
        <v>1</v>
      </c>
      <c r="L1063" s="197">
        <v>10</v>
      </c>
      <c r="M1063" s="197">
        <v>15</v>
      </c>
    </row>
    <row r="1064" spans="1:13" x14ac:dyDescent="0.25">
      <c r="A1064" s="152">
        <v>43160</v>
      </c>
      <c r="B1064" s="13">
        <v>2018</v>
      </c>
      <c r="C1064" s="14" t="s">
        <v>261</v>
      </c>
      <c r="D1064" s="11" t="s">
        <v>261</v>
      </c>
      <c r="E1064" s="11" t="s">
        <v>75</v>
      </c>
      <c r="F1064" s="19">
        <v>4144902.4699999839</v>
      </c>
      <c r="G1064" s="160">
        <v>17</v>
      </c>
      <c r="H1064" s="160">
        <v>276</v>
      </c>
      <c r="I1064" s="197">
        <v>1</v>
      </c>
      <c r="J1064" s="197">
        <v>3</v>
      </c>
      <c r="K1064" s="197">
        <v>0</v>
      </c>
      <c r="L1064" s="197">
        <v>1</v>
      </c>
      <c r="M1064" s="197">
        <v>12</v>
      </c>
    </row>
    <row r="1065" spans="1:13" x14ac:dyDescent="0.25">
      <c r="A1065" s="152">
        <v>43160</v>
      </c>
      <c r="B1065" s="13">
        <v>2018</v>
      </c>
      <c r="C1065" s="14" t="s">
        <v>262</v>
      </c>
      <c r="D1065" s="11" t="s">
        <v>262</v>
      </c>
      <c r="E1065" s="11" t="s">
        <v>18</v>
      </c>
      <c r="F1065" s="19">
        <v>1197193.3200000003</v>
      </c>
      <c r="G1065" s="160">
        <v>9</v>
      </c>
      <c r="H1065" s="160">
        <v>119</v>
      </c>
      <c r="I1065" s="197">
        <v>1</v>
      </c>
      <c r="J1065" s="197">
        <v>0</v>
      </c>
      <c r="K1065" s="197">
        <v>0</v>
      </c>
      <c r="L1065" s="197">
        <v>1</v>
      </c>
      <c r="M1065" s="197">
        <v>7</v>
      </c>
    </row>
    <row r="1066" spans="1:13" x14ac:dyDescent="0.25">
      <c r="A1066" s="152">
        <v>43160</v>
      </c>
      <c r="B1066" s="13">
        <v>2018</v>
      </c>
      <c r="C1066" s="14" t="s">
        <v>263</v>
      </c>
      <c r="D1066" s="11" t="s">
        <v>263</v>
      </c>
      <c r="E1066" s="11" t="s">
        <v>50</v>
      </c>
      <c r="F1066" s="19">
        <v>1943365.3000000082</v>
      </c>
      <c r="G1066" s="160">
        <v>10</v>
      </c>
      <c r="H1066" s="160">
        <v>154</v>
      </c>
      <c r="I1066" s="197">
        <v>0</v>
      </c>
      <c r="J1066" s="197">
        <v>0</v>
      </c>
      <c r="K1066" s="197">
        <v>0</v>
      </c>
      <c r="L1066" s="197">
        <v>0</v>
      </c>
      <c r="M1066" s="197">
        <v>10</v>
      </c>
    </row>
    <row r="1067" spans="1:13" x14ac:dyDescent="0.25">
      <c r="A1067" s="152">
        <v>43160</v>
      </c>
      <c r="B1067" s="13">
        <v>2018</v>
      </c>
      <c r="C1067" s="14" t="s">
        <v>384</v>
      </c>
      <c r="D1067" s="11" t="s">
        <v>384</v>
      </c>
      <c r="E1067" s="11" t="s">
        <v>22</v>
      </c>
      <c r="F1067" s="19">
        <v>389611.08999999985</v>
      </c>
      <c r="G1067" s="160">
        <v>9</v>
      </c>
      <c r="H1067" s="160">
        <v>57</v>
      </c>
      <c r="I1067" s="197">
        <v>2</v>
      </c>
      <c r="J1067" s="197">
        <v>3</v>
      </c>
      <c r="K1067" s="197">
        <v>2</v>
      </c>
      <c r="L1067" s="197">
        <v>2</v>
      </c>
      <c r="M1067" s="197">
        <v>0</v>
      </c>
    </row>
    <row r="1068" spans="1:13" x14ac:dyDescent="0.25">
      <c r="A1068" s="152">
        <v>43160</v>
      </c>
      <c r="B1068" s="13">
        <v>2018</v>
      </c>
      <c r="C1068" s="14" t="s">
        <v>264</v>
      </c>
      <c r="D1068" s="11" t="s">
        <v>264</v>
      </c>
      <c r="E1068" s="11" t="s">
        <v>65</v>
      </c>
      <c r="F1068" s="19">
        <v>3754175.2199999988</v>
      </c>
      <c r="G1068" s="160">
        <v>17</v>
      </c>
      <c r="H1068" s="160">
        <v>247</v>
      </c>
      <c r="I1068" s="197">
        <v>1</v>
      </c>
      <c r="J1068" s="197">
        <v>3</v>
      </c>
      <c r="K1068" s="197">
        <v>1</v>
      </c>
      <c r="L1068" s="197">
        <v>5</v>
      </c>
      <c r="M1068" s="197">
        <v>7</v>
      </c>
    </row>
    <row r="1069" spans="1:13" x14ac:dyDescent="0.25">
      <c r="A1069" s="152">
        <v>43160</v>
      </c>
      <c r="B1069" s="13">
        <v>2018</v>
      </c>
      <c r="C1069" s="14" t="s">
        <v>265</v>
      </c>
      <c r="D1069" s="11" t="s">
        <v>265</v>
      </c>
      <c r="E1069" s="11" t="s">
        <v>22</v>
      </c>
      <c r="F1069" s="19">
        <v>303987.2799999998</v>
      </c>
      <c r="G1069" s="160">
        <v>3</v>
      </c>
      <c r="H1069" s="160">
        <v>15</v>
      </c>
      <c r="I1069" s="197">
        <v>0</v>
      </c>
      <c r="J1069" s="197">
        <v>0</v>
      </c>
      <c r="K1069" s="197">
        <v>0</v>
      </c>
      <c r="L1069" s="197">
        <v>3</v>
      </c>
      <c r="M1069" s="197">
        <v>0</v>
      </c>
    </row>
    <row r="1070" spans="1:13" x14ac:dyDescent="0.25">
      <c r="A1070" s="152">
        <v>43160</v>
      </c>
      <c r="B1070" s="13">
        <v>2018</v>
      </c>
      <c r="C1070" s="14" t="s">
        <v>266</v>
      </c>
      <c r="D1070" s="11" t="s">
        <v>266</v>
      </c>
      <c r="E1070" s="11" t="s">
        <v>48</v>
      </c>
      <c r="F1070" s="19">
        <v>706673.40999999922</v>
      </c>
      <c r="G1070" s="160">
        <v>7</v>
      </c>
      <c r="H1070" s="160">
        <v>60</v>
      </c>
      <c r="I1070" s="197">
        <v>0</v>
      </c>
      <c r="J1070" s="197">
        <v>0</v>
      </c>
      <c r="K1070" s="197">
        <v>0</v>
      </c>
      <c r="L1070" s="197">
        <v>3</v>
      </c>
      <c r="M1070" s="197">
        <v>4</v>
      </c>
    </row>
    <row r="1071" spans="1:13" x14ac:dyDescent="0.25">
      <c r="A1071" s="152">
        <v>43160</v>
      </c>
      <c r="B1071" s="13">
        <v>2018</v>
      </c>
      <c r="C1071" s="14" t="s">
        <v>267</v>
      </c>
      <c r="D1071" s="11" t="s">
        <v>267</v>
      </c>
      <c r="E1071" s="11" t="s">
        <v>20</v>
      </c>
      <c r="F1071" s="19">
        <v>1998736.4599999934</v>
      </c>
      <c r="G1071" s="160">
        <v>12</v>
      </c>
      <c r="H1071" s="160">
        <v>191</v>
      </c>
      <c r="I1071" s="197">
        <v>0</v>
      </c>
      <c r="J1071" s="197">
        <v>1</v>
      </c>
      <c r="K1071" s="197">
        <v>5</v>
      </c>
      <c r="L1071" s="197">
        <v>2</v>
      </c>
      <c r="M1071" s="197">
        <v>4</v>
      </c>
    </row>
    <row r="1072" spans="1:13" x14ac:dyDescent="0.25">
      <c r="A1072" s="152">
        <v>43160</v>
      </c>
      <c r="B1072" s="13">
        <v>2018</v>
      </c>
      <c r="C1072" s="14" t="s">
        <v>268</v>
      </c>
      <c r="D1072" s="11" t="s">
        <v>268</v>
      </c>
      <c r="E1072" s="11" t="s">
        <v>35</v>
      </c>
      <c r="F1072" s="19">
        <v>473322.90000000037</v>
      </c>
      <c r="G1072" s="160">
        <v>4</v>
      </c>
      <c r="H1072" s="160">
        <v>54</v>
      </c>
      <c r="I1072" s="197">
        <v>0</v>
      </c>
      <c r="J1072" s="197">
        <v>0</v>
      </c>
      <c r="K1072" s="197">
        <v>0</v>
      </c>
      <c r="L1072" s="197">
        <v>0</v>
      </c>
      <c r="M1072" s="197">
        <v>4</v>
      </c>
    </row>
    <row r="1073" spans="1:13" x14ac:dyDescent="0.25">
      <c r="A1073" s="152">
        <v>43160</v>
      </c>
      <c r="B1073" s="13">
        <v>2018</v>
      </c>
      <c r="C1073" s="14" t="s">
        <v>269</v>
      </c>
      <c r="D1073" s="11" t="s">
        <v>269</v>
      </c>
      <c r="E1073" s="11" t="s">
        <v>20</v>
      </c>
      <c r="F1073" s="19">
        <v>6567921.2800000459</v>
      </c>
      <c r="G1073" s="160">
        <v>29</v>
      </c>
      <c r="H1073" s="160">
        <v>437</v>
      </c>
      <c r="I1073" s="197">
        <v>7</v>
      </c>
      <c r="J1073" s="197">
        <v>0</v>
      </c>
      <c r="K1073" s="197">
        <v>6</v>
      </c>
      <c r="L1073" s="197">
        <v>10</v>
      </c>
      <c r="M1073" s="197">
        <v>6</v>
      </c>
    </row>
    <row r="1074" spans="1:13" x14ac:dyDescent="0.25">
      <c r="A1074" s="152">
        <v>43160</v>
      </c>
      <c r="B1074" s="13">
        <v>2018</v>
      </c>
      <c r="C1074" s="14" t="s">
        <v>270</v>
      </c>
      <c r="D1074" s="11" t="s">
        <v>270</v>
      </c>
      <c r="E1074" s="11" t="s">
        <v>22</v>
      </c>
      <c r="F1074" s="19">
        <v>229072.80000000028</v>
      </c>
      <c r="G1074" s="160">
        <v>5</v>
      </c>
      <c r="H1074" s="160">
        <v>41</v>
      </c>
      <c r="I1074" s="197">
        <v>0</v>
      </c>
      <c r="J1074" s="197">
        <v>4</v>
      </c>
      <c r="K1074" s="197">
        <v>1</v>
      </c>
      <c r="L1074" s="197">
        <v>0</v>
      </c>
      <c r="M1074" s="197">
        <v>0</v>
      </c>
    </row>
    <row r="1075" spans="1:13" x14ac:dyDescent="0.25">
      <c r="A1075" s="152">
        <v>43160</v>
      </c>
      <c r="B1075" s="13">
        <v>2018</v>
      </c>
      <c r="C1075" s="14" t="s">
        <v>271</v>
      </c>
      <c r="D1075" s="11" t="s">
        <v>271</v>
      </c>
      <c r="E1075" s="11" t="s">
        <v>50</v>
      </c>
      <c r="F1075" s="19">
        <v>681751.69000000041</v>
      </c>
      <c r="G1075" s="160">
        <v>5</v>
      </c>
      <c r="H1075" s="160">
        <v>78</v>
      </c>
      <c r="I1075" s="197">
        <v>0</v>
      </c>
      <c r="J1075" s="197">
        <v>0</v>
      </c>
      <c r="K1075" s="197">
        <v>0</v>
      </c>
      <c r="L1075" s="197">
        <v>5</v>
      </c>
      <c r="M1075" s="197">
        <v>0</v>
      </c>
    </row>
    <row r="1076" spans="1:13" x14ac:dyDescent="0.25">
      <c r="A1076" s="152">
        <v>43160</v>
      </c>
      <c r="B1076" s="13">
        <v>2018</v>
      </c>
      <c r="C1076" s="14" t="s">
        <v>272</v>
      </c>
      <c r="D1076" s="11" t="s">
        <v>272</v>
      </c>
      <c r="E1076" s="11" t="s">
        <v>24</v>
      </c>
      <c r="F1076" s="19">
        <v>2584648.9899999946</v>
      </c>
      <c r="G1076" s="160">
        <v>15</v>
      </c>
      <c r="H1076" s="160">
        <v>203</v>
      </c>
      <c r="I1076" s="197">
        <v>0</v>
      </c>
      <c r="J1076" s="197">
        <v>3</v>
      </c>
      <c r="K1076" s="197">
        <v>2</v>
      </c>
      <c r="L1076" s="197">
        <v>9</v>
      </c>
      <c r="M1076" s="197">
        <v>1</v>
      </c>
    </row>
    <row r="1077" spans="1:13" x14ac:dyDescent="0.25">
      <c r="A1077" s="152">
        <v>43160</v>
      </c>
      <c r="B1077" s="13">
        <v>2018</v>
      </c>
      <c r="C1077" s="14" t="s">
        <v>273</v>
      </c>
      <c r="D1077" s="11" t="s">
        <v>273</v>
      </c>
      <c r="E1077" s="11" t="s">
        <v>20</v>
      </c>
      <c r="F1077" s="19">
        <v>978120.58999999985</v>
      </c>
      <c r="G1077" s="160">
        <v>4</v>
      </c>
      <c r="H1077" s="160">
        <v>64</v>
      </c>
      <c r="I1077" s="197">
        <v>0</v>
      </c>
      <c r="J1077" s="197">
        <v>0</v>
      </c>
      <c r="K1077" s="197">
        <v>0</v>
      </c>
      <c r="L1077" s="197">
        <v>0</v>
      </c>
      <c r="M1077" s="197">
        <v>4</v>
      </c>
    </row>
    <row r="1078" spans="1:13" x14ac:dyDescent="0.25">
      <c r="A1078" s="152">
        <v>43160</v>
      </c>
      <c r="B1078" s="13">
        <v>2018</v>
      </c>
      <c r="C1078" s="14" t="s">
        <v>274</v>
      </c>
      <c r="D1078" s="11" t="s">
        <v>274</v>
      </c>
      <c r="E1078" s="11" t="s">
        <v>18</v>
      </c>
      <c r="F1078" s="19">
        <v>1479311.5200000014</v>
      </c>
      <c r="G1078" s="160">
        <v>13</v>
      </c>
      <c r="H1078" s="160">
        <v>157</v>
      </c>
      <c r="I1078" s="197">
        <v>0</v>
      </c>
      <c r="J1078" s="197">
        <v>0</v>
      </c>
      <c r="K1078" s="197">
        <v>3</v>
      </c>
      <c r="L1078" s="197">
        <v>7</v>
      </c>
      <c r="M1078" s="197">
        <v>3</v>
      </c>
    </row>
    <row r="1079" spans="1:13" x14ac:dyDescent="0.25">
      <c r="A1079" s="152">
        <v>43160</v>
      </c>
      <c r="B1079" s="13">
        <v>2018</v>
      </c>
      <c r="C1079" s="14" t="s">
        <v>275</v>
      </c>
      <c r="D1079" s="11" t="s">
        <v>275</v>
      </c>
      <c r="E1079" s="11" t="s">
        <v>75</v>
      </c>
      <c r="F1079" s="19">
        <v>4653163.6799999774</v>
      </c>
      <c r="G1079" s="160">
        <v>18</v>
      </c>
      <c r="H1079" s="160">
        <v>290</v>
      </c>
      <c r="I1079" s="197">
        <v>0</v>
      </c>
      <c r="J1079" s="197">
        <v>7</v>
      </c>
      <c r="K1079" s="197">
        <v>4</v>
      </c>
      <c r="L1079" s="197">
        <v>5</v>
      </c>
      <c r="M1079" s="197">
        <v>2</v>
      </c>
    </row>
    <row r="1080" spans="1:13" x14ac:dyDescent="0.25">
      <c r="A1080" s="152">
        <v>43160</v>
      </c>
      <c r="B1080" s="13">
        <v>2018</v>
      </c>
      <c r="C1080" s="14" t="s">
        <v>276</v>
      </c>
      <c r="D1080" s="11" t="s">
        <v>276</v>
      </c>
      <c r="E1080" s="11" t="s">
        <v>84</v>
      </c>
      <c r="F1080" s="19">
        <v>2396818.9599999934</v>
      </c>
      <c r="G1080" s="160">
        <v>11</v>
      </c>
      <c r="H1080" s="160">
        <v>154</v>
      </c>
      <c r="I1080" s="197">
        <v>0</v>
      </c>
      <c r="J1080" s="197">
        <v>1</v>
      </c>
      <c r="K1080" s="197">
        <v>0</v>
      </c>
      <c r="L1080" s="197">
        <v>9</v>
      </c>
      <c r="M1080" s="197">
        <v>1</v>
      </c>
    </row>
    <row r="1081" spans="1:13" x14ac:dyDescent="0.25">
      <c r="A1081" s="152">
        <v>43160</v>
      </c>
      <c r="B1081" s="13">
        <v>2018</v>
      </c>
      <c r="C1081" s="14" t="s">
        <v>277</v>
      </c>
      <c r="D1081" s="11" t="s">
        <v>277</v>
      </c>
      <c r="E1081" s="11" t="s">
        <v>27</v>
      </c>
      <c r="F1081" s="19">
        <v>3604103.8800000027</v>
      </c>
      <c r="G1081" s="160">
        <v>23</v>
      </c>
      <c r="H1081" s="160">
        <v>318</v>
      </c>
      <c r="I1081" s="197">
        <v>1</v>
      </c>
      <c r="J1081" s="197">
        <v>0</v>
      </c>
      <c r="K1081" s="197">
        <v>7</v>
      </c>
      <c r="L1081" s="197">
        <v>11</v>
      </c>
      <c r="M1081" s="197">
        <v>4</v>
      </c>
    </row>
    <row r="1082" spans="1:13" x14ac:dyDescent="0.25">
      <c r="A1082" s="152">
        <v>43160</v>
      </c>
      <c r="B1082" s="13">
        <v>2018</v>
      </c>
      <c r="C1082" s="14" t="s">
        <v>278</v>
      </c>
      <c r="D1082" s="11" t="s">
        <v>278</v>
      </c>
      <c r="E1082" s="11" t="s">
        <v>35</v>
      </c>
      <c r="F1082" s="19">
        <v>581983.76000000071</v>
      </c>
      <c r="G1082" s="160">
        <v>4</v>
      </c>
      <c r="H1082" s="160">
        <v>57</v>
      </c>
      <c r="I1082" s="197">
        <v>0</v>
      </c>
      <c r="J1082" s="197">
        <v>0</v>
      </c>
      <c r="K1082" s="197">
        <v>0</v>
      </c>
      <c r="L1082" s="197">
        <v>0</v>
      </c>
      <c r="M1082" s="197">
        <v>4</v>
      </c>
    </row>
    <row r="1083" spans="1:13" x14ac:dyDescent="0.25">
      <c r="A1083" s="152">
        <v>43160</v>
      </c>
      <c r="B1083" s="13">
        <v>2018</v>
      </c>
      <c r="C1083" s="14" t="s">
        <v>279</v>
      </c>
      <c r="D1083" s="11" t="s">
        <v>279</v>
      </c>
      <c r="E1083" s="11" t="s">
        <v>18</v>
      </c>
      <c r="F1083" s="19">
        <v>247866.80000000028</v>
      </c>
      <c r="G1083" s="160">
        <v>2</v>
      </c>
      <c r="H1083" s="160">
        <v>23</v>
      </c>
      <c r="I1083" s="197">
        <v>0</v>
      </c>
      <c r="J1083" s="197">
        <v>0</v>
      </c>
      <c r="K1083" s="197">
        <v>0</v>
      </c>
      <c r="L1083" s="197">
        <v>0</v>
      </c>
      <c r="M1083" s="197">
        <v>2</v>
      </c>
    </row>
    <row r="1084" spans="1:13" x14ac:dyDescent="0.25">
      <c r="A1084" s="152">
        <v>43160</v>
      </c>
      <c r="B1084" s="13">
        <v>2018</v>
      </c>
      <c r="C1084" s="14" t="s">
        <v>280</v>
      </c>
      <c r="D1084" s="11" t="s">
        <v>280</v>
      </c>
      <c r="E1084" s="11" t="s">
        <v>50</v>
      </c>
      <c r="F1084" s="19">
        <v>4391565.700000003</v>
      </c>
      <c r="G1084" s="160">
        <v>23</v>
      </c>
      <c r="H1084" s="160">
        <v>322</v>
      </c>
      <c r="I1084" s="197">
        <v>1</v>
      </c>
      <c r="J1084" s="197">
        <v>0</v>
      </c>
      <c r="K1084" s="197">
        <v>2</v>
      </c>
      <c r="L1084" s="197">
        <v>4</v>
      </c>
      <c r="M1084" s="197">
        <v>16</v>
      </c>
    </row>
    <row r="1085" spans="1:13" x14ac:dyDescent="0.25">
      <c r="A1085" s="152">
        <v>43160</v>
      </c>
      <c r="B1085" s="13">
        <v>2018</v>
      </c>
      <c r="C1085" s="14" t="s">
        <v>281</v>
      </c>
      <c r="D1085" s="11" t="s">
        <v>281</v>
      </c>
      <c r="E1085" s="11" t="s">
        <v>20</v>
      </c>
      <c r="F1085" s="19">
        <v>2986172.1900000125</v>
      </c>
      <c r="G1085" s="160">
        <v>12</v>
      </c>
      <c r="H1085" s="160">
        <v>165</v>
      </c>
      <c r="I1085" s="197">
        <v>2</v>
      </c>
      <c r="J1085" s="197">
        <v>0</v>
      </c>
      <c r="K1085" s="197">
        <v>0</v>
      </c>
      <c r="L1085" s="197">
        <v>0</v>
      </c>
      <c r="M1085" s="197">
        <v>10</v>
      </c>
    </row>
    <row r="1086" spans="1:13" x14ac:dyDescent="0.25">
      <c r="A1086" s="152">
        <v>43160</v>
      </c>
      <c r="B1086" s="13">
        <v>2018</v>
      </c>
      <c r="C1086" s="14" t="s">
        <v>282</v>
      </c>
      <c r="D1086" s="11" t="s">
        <v>282</v>
      </c>
      <c r="E1086" s="11" t="s">
        <v>29</v>
      </c>
      <c r="F1086" s="19">
        <v>850600.74000000022</v>
      </c>
      <c r="G1086" s="160">
        <v>8</v>
      </c>
      <c r="H1086" s="160">
        <v>83</v>
      </c>
      <c r="I1086" s="197">
        <v>5</v>
      </c>
      <c r="J1086" s="197">
        <v>1</v>
      </c>
      <c r="K1086" s="197">
        <v>2</v>
      </c>
      <c r="L1086" s="197">
        <v>0</v>
      </c>
      <c r="M1086" s="197">
        <v>0</v>
      </c>
    </row>
    <row r="1087" spans="1:13" x14ac:dyDescent="0.25">
      <c r="A1087" s="152">
        <v>43160</v>
      </c>
      <c r="B1087" s="13">
        <v>2018</v>
      </c>
      <c r="C1087" s="14" t="s">
        <v>283</v>
      </c>
      <c r="D1087" s="11" t="s">
        <v>283</v>
      </c>
      <c r="E1087" s="11" t="s">
        <v>50</v>
      </c>
      <c r="F1087" s="19">
        <v>659757.08999999985</v>
      </c>
      <c r="G1087" s="160">
        <v>5</v>
      </c>
      <c r="H1087" s="160">
        <v>58</v>
      </c>
      <c r="I1087" s="197">
        <v>0</v>
      </c>
      <c r="J1087" s="197">
        <v>0</v>
      </c>
      <c r="K1087" s="197">
        <v>0</v>
      </c>
      <c r="L1087" s="197">
        <v>2</v>
      </c>
      <c r="M1087" s="197">
        <v>3</v>
      </c>
    </row>
    <row r="1088" spans="1:13" x14ac:dyDescent="0.25">
      <c r="A1088" s="152">
        <v>43160</v>
      </c>
      <c r="B1088" s="13">
        <v>2018</v>
      </c>
      <c r="C1088" s="14" t="s">
        <v>284</v>
      </c>
      <c r="D1088" s="11" t="s">
        <v>284</v>
      </c>
      <c r="E1088" s="11" t="s">
        <v>35</v>
      </c>
      <c r="F1088" s="19">
        <v>5427126.4499999955</v>
      </c>
      <c r="G1088" s="160">
        <v>26</v>
      </c>
      <c r="H1088" s="160">
        <v>386</v>
      </c>
      <c r="I1088" s="197">
        <v>0</v>
      </c>
      <c r="J1088" s="197">
        <v>1</v>
      </c>
      <c r="K1088" s="197">
        <v>1</v>
      </c>
      <c r="L1088" s="197">
        <v>4</v>
      </c>
      <c r="M1088" s="197">
        <v>20</v>
      </c>
    </row>
    <row r="1089" spans="1:13" x14ac:dyDescent="0.25">
      <c r="A1089" s="152">
        <v>43160</v>
      </c>
      <c r="B1089" s="13">
        <v>2018</v>
      </c>
      <c r="C1089" s="14" t="s">
        <v>285</v>
      </c>
      <c r="D1089" s="11" t="s">
        <v>285</v>
      </c>
      <c r="E1089" s="11" t="s">
        <v>50</v>
      </c>
      <c r="F1089" s="19">
        <v>699721.7200000016</v>
      </c>
      <c r="G1089" s="160">
        <v>7</v>
      </c>
      <c r="H1089" s="160">
        <v>89</v>
      </c>
      <c r="I1089" s="197">
        <v>0</v>
      </c>
      <c r="J1089" s="197">
        <v>0</v>
      </c>
      <c r="K1089" s="197">
        <v>0</v>
      </c>
      <c r="L1089" s="197">
        <v>3</v>
      </c>
      <c r="M1089" s="197">
        <v>4</v>
      </c>
    </row>
    <row r="1090" spans="1:13" x14ac:dyDescent="0.25">
      <c r="A1090" s="152">
        <v>43160</v>
      </c>
      <c r="B1090" s="13">
        <v>2018</v>
      </c>
      <c r="C1090" s="14" t="s">
        <v>286</v>
      </c>
      <c r="D1090" s="11" t="s">
        <v>286</v>
      </c>
      <c r="E1090" s="11" t="s">
        <v>22</v>
      </c>
      <c r="F1090" s="19">
        <v>977932.17</v>
      </c>
      <c r="G1090" s="160">
        <v>12</v>
      </c>
      <c r="H1090" s="160">
        <v>112</v>
      </c>
      <c r="I1090" s="197">
        <v>10</v>
      </c>
      <c r="J1090" s="197">
        <v>2</v>
      </c>
      <c r="K1090" s="197">
        <v>0</v>
      </c>
      <c r="L1090" s="197">
        <v>0</v>
      </c>
      <c r="M1090" s="197">
        <v>0</v>
      </c>
    </row>
    <row r="1091" spans="1:13" x14ac:dyDescent="0.25">
      <c r="A1091" s="152">
        <v>43160</v>
      </c>
      <c r="B1091" s="13">
        <v>2018</v>
      </c>
      <c r="C1091" s="14" t="s">
        <v>287</v>
      </c>
      <c r="D1091" s="11" t="s">
        <v>287</v>
      </c>
      <c r="E1091" s="11" t="s">
        <v>65</v>
      </c>
      <c r="F1091" s="19">
        <v>695504.58</v>
      </c>
      <c r="G1091" s="160">
        <v>17</v>
      </c>
      <c r="H1091" s="160">
        <v>94</v>
      </c>
      <c r="I1091" s="197">
        <v>1</v>
      </c>
      <c r="J1091" s="197">
        <v>8</v>
      </c>
      <c r="K1091" s="197">
        <v>2</v>
      </c>
      <c r="L1091" s="197">
        <v>5</v>
      </c>
      <c r="M1091" s="197">
        <v>1</v>
      </c>
    </row>
    <row r="1092" spans="1:13" x14ac:dyDescent="0.25">
      <c r="A1092" s="152">
        <v>43160</v>
      </c>
      <c r="B1092" s="13">
        <v>2018</v>
      </c>
      <c r="C1092" s="14" t="s">
        <v>288</v>
      </c>
      <c r="D1092" s="11" t="s">
        <v>288</v>
      </c>
      <c r="E1092" s="11" t="s">
        <v>27</v>
      </c>
      <c r="F1092" s="19">
        <v>1137255.799999997</v>
      </c>
      <c r="G1092" s="160">
        <v>10</v>
      </c>
      <c r="H1092" s="160">
        <v>120</v>
      </c>
      <c r="I1092" s="197">
        <v>0</v>
      </c>
      <c r="J1092" s="197">
        <v>0</v>
      </c>
      <c r="K1092" s="197">
        <v>0</v>
      </c>
      <c r="L1092" s="197">
        <v>4</v>
      </c>
      <c r="M1092" s="197">
        <v>6</v>
      </c>
    </row>
    <row r="1093" spans="1:13" x14ac:dyDescent="0.25">
      <c r="A1093" s="152">
        <v>43160</v>
      </c>
      <c r="B1093" s="13">
        <v>2018</v>
      </c>
      <c r="C1093" s="14" t="s">
        <v>289</v>
      </c>
      <c r="D1093" s="11" t="s">
        <v>289</v>
      </c>
      <c r="E1093" s="11" t="s">
        <v>18</v>
      </c>
      <c r="F1093" s="19">
        <v>1723160.9699999914</v>
      </c>
      <c r="G1093" s="160">
        <v>12</v>
      </c>
      <c r="H1093" s="160">
        <v>178</v>
      </c>
      <c r="I1093" s="197">
        <v>0</v>
      </c>
      <c r="J1093" s="197">
        <v>0</v>
      </c>
      <c r="K1093" s="197">
        <v>0</v>
      </c>
      <c r="L1093" s="197">
        <v>1</v>
      </c>
      <c r="M1093" s="197">
        <v>11</v>
      </c>
    </row>
    <row r="1094" spans="1:13" x14ac:dyDescent="0.25">
      <c r="A1094" s="152">
        <v>43160</v>
      </c>
      <c r="B1094" s="13">
        <v>2018</v>
      </c>
      <c r="C1094" s="14" t="s">
        <v>290</v>
      </c>
      <c r="D1094" s="11" t="s">
        <v>290</v>
      </c>
      <c r="E1094" s="11" t="s">
        <v>20</v>
      </c>
      <c r="F1094" s="19">
        <v>443050.37999999896</v>
      </c>
      <c r="G1094" s="160">
        <v>6</v>
      </c>
      <c r="H1094" s="160">
        <v>65</v>
      </c>
      <c r="I1094" s="197">
        <v>0</v>
      </c>
      <c r="J1094" s="197">
        <v>0</v>
      </c>
      <c r="K1094" s="197">
        <v>4</v>
      </c>
      <c r="L1094" s="197">
        <v>0</v>
      </c>
      <c r="M1094" s="197">
        <v>2</v>
      </c>
    </row>
    <row r="1095" spans="1:13" x14ac:dyDescent="0.25">
      <c r="A1095" s="152">
        <v>43160</v>
      </c>
      <c r="B1095" s="13">
        <v>2018</v>
      </c>
      <c r="C1095" s="14" t="s">
        <v>291</v>
      </c>
      <c r="D1095" s="11" t="s">
        <v>291</v>
      </c>
      <c r="E1095" s="11" t="s">
        <v>27</v>
      </c>
      <c r="F1095" s="19">
        <v>274844.62999999989</v>
      </c>
      <c r="G1095" s="160">
        <v>2</v>
      </c>
      <c r="H1095" s="160">
        <v>27</v>
      </c>
      <c r="I1095" s="197">
        <v>0</v>
      </c>
      <c r="J1095" s="197">
        <v>0</v>
      </c>
      <c r="K1095" s="197">
        <v>0</v>
      </c>
      <c r="L1095" s="197">
        <v>2</v>
      </c>
      <c r="M1095" s="197">
        <v>0</v>
      </c>
    </row>
    <row r="1096" spans="1:13" x14ac:dyDescent="0.25">
      <c r="A1096" s="152">
        <v>43160</v>
      </c>
      <c r="B1096" s="13">
        <v>2018</v>
      </c>
      <c r="C1096" s="14" t="s">
        <v>292</v>
      </c>
      <c r="D1096" s="11" t="s">
        <v>292</v>
      </c>
      <c r="E1096" s="11" t="s">
        <v>50</v>
      </c>
      <c r="F1096" s="19">
        <v>927924.84999999963</v>
      </c>
      <c r="G1096" s="160">
        <v>10</v>
      </c>
      <c r="H1096" s="160">
        <v>119</v>
      </c>
      <c r="I1096" s="197">
        <v>0</v>
      </c>
      <c r="J1096" s="197">
        <v>0</v>
      </c>
      <c r="K1096" s="197">
        <v>1</v>
      </c>
      <c r="L1096" s="197">
        <v>1</v>
      </c>
      <c r="M1096" s="197">
        <v>8</v>
      </c>
    </row>
    <row r="1097" spans="1:13" x14ac:dyDescent="0.25">
      <c r="A1097" s="152">
        <v>43160</v>
      </c>
      <c r="B1097" s="13">
        <v>2018</v>
      </c>
      <c r="C1097" s="14" t="s">
        <v>293</v>
      </c>
      <c r="D1097" s="11" t="s">
        <v>293</v>
      </c>
      <c r="E1097" s="11" t="s">
        <v>73</v>
      </c>
      <c r="F1097" s="19">
        <v>1959352.5000000075</v>
      </c>
      <c r="G1097" s="160">
        <v>13</v>
      </c>
      <c r="H1097" s="160">
        <v>166</v>
      </c>
      <c r="I1097" s="197">
        <v>2</v>
      </c>
      <c r="J1097" s="197">
        <v>1</v>
      </c>
      <c r="K1097" s="197">
        <v>4</v>
      </c>
      <c r="L1097" s="197">
        <v>5</v>
      </c>
      <c r="M1097" s="197">
        <v>1</v>
      </c>
    </row>
    <row r="1098" spans="1:13" x14ac:dyDescent="0.25">
      <c r="A1098" s="152">
        <v>43160</v>
      </c>
      <c r="B1098" s="13">
        <v>2018</v>
      </c>
      <c r="C1098" s="14" t="s">
        <v>294</v>
      </c>
      <c r="D1098" s="11" t="s">
        <v>294</v>
      </c>
      <c r="E1098" s="11" t="s">
        <v>18</v>
      </c>
      <c r="F1098" s="19">
        <v>2120404.9000000022</v>
      </c>
      <c r="G1098" s="160">
        <v>11</v>
      </c>
      <c r="H1098" s="160">
        <v>160</v>
      </c>
      <c r="I1098" s="197">
        <v>0</v>
      </c>
      <c r="J1098" s="197">
        <v>0</v>
      </c>
      <c r="K1098" s="197">
        <v>0</v>
      </c>
      <c r="L1098" s="197">
        <v>1</v>
      </c>
      <c r="M1098" s="197">
        <v>10</v>
      </c>
    </row>
    <row r="1099" spans="1:13" x14ac:dyDescent="0.25">
      <c r="A1099" s="152">
        <v>43160</v>
      </c>
      <c r="B1099" s="13">
        <v>2018</v>
      </c>
      <c r="C1099" s="14" t="s">
        <v>295</v>
      </c>
      <c r="D1099" s="11" t="s">
        <v>295</v>
      </c>
      <c r="E1099" s="11" t="s">
        <v>35</v>
      </c>
      <c r="F1099" s="19">
        <v>8238192.9800000042</v>
      </c>
      <c r="G1099" s="160">
        <v>38</v>
      </c>
      <c r="H1099" s="160">
        <v>517</v>
      </c>
      <c r="I1099" s="197">
        <v>1</v>
      </c>
      <c r="J1099" s="197">
        <v>2</v>
      </c>
      <c r="K1099" s="197">
        <v>9</v>
      </c>
      <c r="L1099" s="197">
        <v>16</v>
      </c>
      <c r="M1099" s="197">
        <v>10</v>
      </c>
    </row>
    <row r="1100" spans="1:13" x14ac:dyDescent="0.25">
      <c r="A1100" s="152">
        <v>43160</v>
      </c>
      <c r="B1100" s="13">
        <v>2018</v>
      </c>
      <c r="C1100" s="14" t="s">
        <v>296</v>
      </c>
      <c r="D1100" s="11" t="s">
        <v>296</v>
      </c>
      <c r="E1100" s="11" t="s">
        <v>18</v>
      </c>
      <c r="F1100" s="19">
        <v>2589834.4900000095</v>
      </c>
      <c r="G1100" s="160">
        <v>21</v>
      </c>
      <c r="H1100" s="160">
        <v>259</v>
      </c>
      <c r="I1100" s="197">
        <v>1</v>
      </c>
      <c r="J1100" s="197">
        <v>0</v>
      </c>
      <c r="K1100" s="197">
        <v>3</v>
      </c>
      <c r="L1100" s="197">
        <v>10</v>
      </c>
      <c r="M1100" s="197">
        <v>7</v>
      </c>
    </row>
    <row r="1101" spans="1:13" x14ac:dyDescent="0.25">
      <c r="A1101" s="152">
        <v>43160</v>
      </c>
      <c r="B1101" s="13">
        <v>2018</v>
      </c>
      <c r="C1101" s="14" t="s">
        <v>297</v>
      </c>
      <c r="D1101" s="11" t="s">
        <v>297</v>
      </c>
      <c r="E1101" s="11" t="s">
        <v>22</v>
      </c>
      <c r="F1101" s="19">
        <v>2434963.7000000104</v>
      </c>
      <c r="G1101" s="160">
        <v>14</v>
      </c>
      <c r="H1101" s="160">
        <v>168</v>
      </c>
      <c r="I1101" s="197">
        <v>0</v>
      </c>
      <c r="J1101" s="197">
        <v>2</v>
      </c>
      <c r="K1101" s="197">
        <v>6</v>
      </c>
      <c r="L1101" s="197">
        <v>6</v>
      </c>
      <c r="M1101" s="197">
        <v>0</v>
      </c>
    </row>
    <row r="1102" spans="1:13" x14ac:dyDescent="0.25">
      <c r="A1102" s="152">
        <v>43160</v>
      </c>
      <c r="B1102" s="13">
        <v>2018</v>
      </c>
      <c r="C1102" s="14" t="s">
        <v>298</v>
      </c>
      <c r="D1102" s="11" t="s">
        <v>298</v>
      </c>
      <c r="E1102" s="11" t="s">
        <v>20</v>
      </c>
      <c r="F1102" s="19">
        <v>2214351.929999996</v>
      </c>
      <c r="G1102" s="160">
        <v>10</v>
      </c>
      <c r="H1102" s="160">
        <v>148</v>
      </c>
      <c r="I1102" s="197">
        <v>0</v>
      </c>
      <c r="J1102" s="197">
        <v>1</v>
      </c>
      <c r="K1102" s="197">
        <v>0</v>
      </c>
      <c r="L1102" s="197">
        <v>3</v>
      </c>
      <c r="M1102" s="197">
        <v>6</v>
      </c>
    </row>
    <row r="1103" spans="1:13" x14ac:dyDescent="0.25">
      <c r="A1103" s="152">
        <v>43160</v>
      </c>
      <c r="B1103" s="13">
        <v>2018</v>
      </c>
      <c r="C1103" s="14" t="s">
        <v>299</v>
      </c>
      <c r="D1103" s="11" t="s">
        <v>299</v>
      </c>
      <c r="E1103" s="11" t="s">
        <v>18</v>
      </c>
      <c r="F1103" s="19">
        <v>2122689.2399999984</v>
      </c>
      <c r="G1103" s="160">
        <v>19</v>
      </c>
      <c r="H1103" s="160">
        <v>243</v>
      </c>
      <c r="I1103" s="197">
        <v>1</v>
      </c>
      <c r="J1103" s="197">
        <v>2</v>
      </c>
      <c r="K1103" s="197">
        <v>3</v>
      </c>
      <c r="L1103" s="197">
        <v>3</v>
      </c>
      <c r="M1103" s="197">
        <v>10</v>
      </c>
    </row>
    <row r="1104" spans="1:13" x14ac:dyDescent="0.25">
      <c r="A1104" s="152">
        <v>43160</v>
      </c>
      <c r="B1104" s="13">
        <v>2018</v>
      </c>
      <c r="C1104" s="14" t="s">
        <v>300</v>
      </c>
      <c r="D1104" s="11" t="s">
        <v>300</v>
      </c>
      <c r="E1104" s="11" t="s">
        <v>22</v>
      </c>
      <c r="F1104" s="19">
        <v>1869453.4000000097</v>
      </c>
      <c r="G1104" s="160">
        <v>12</v>
      </c>
      <c r="H1104" s="160">
        <v>163</v>
      </c>
      <c r="I1104" s="197">
        <v>2</v>
      </c>
      <c r="J1104" s="197">
        <v>1</v>
      </c>
      <c r="K1104" s="197">
        <v>4</v>
      </c>
      <c r="L1104" s="197">
        <v>5</v>
      </c>
      <c r="M1104" s="197">
        <v>0</v>
      </c>
    </row>
    <row r="1105" spans="1:13" x14ac:dyDescent="0.25">
      <c r="A1105" s="152">
        <v>43160</v>
      </c>
      <c r="B1105" s="13">
        <v>2018</v>
      </c>
      <c r="C1105" s="14" t="s">
        <v>301</v>
      </c>
      <c r="D1105" s="11" t="s">
        <v>301</v>
      </c>
      <c r="E1105" s="11" t="s">
        <v>22</v>
      </c>
      <c r="F1105" s="19">
        <v>183838.33000000007</v>
      </c>
      <c r="G1105" s="160">
        <v>3</v>
      </c>
      <c r="H1105" s="160">
        <v>19</v>
      </c>
      <c r="I1105" s="197">
        <v>0</v>
      </c>
      <c r="J1105" s="197">
        <v>0</v>
      </c>
      <c r="K1105" s="197">
        <v>0</v>
      </c>
      <c r="L1105" s="197">
        <v>0</v>
      </c>
      <c r="M1105" s="197">
        <v>3</v>
      </c>
    </row>
    <row r="1106" spans="1:13" x14ac:dyDescent="0.25">
      <c r="A1106" s="152">
        <v>43160</v>
      </c>
      <c r="B1106" s="13">
        <v>2018</v>
      </c>
      <c r="C1106" s="14" t="s">
        <v>302</v>
      </c>
      <c r="D1106" s="11" t="s">
        <v>302</v>
      </c>
      <c r="E1106" s="11" t="s">
        <v>18</v>
      </c>
      <c r="F1106" s="19">
        <v>2050398.8000000045</v>
      </c>
      <c r="G1106" s="160">
        <v>15</v>
      </c>
      <c r="H1106" s="160">
        <v>228</v>
      </c>
      <c r="I1106" s="197">
        <v>0</v>
      </c>
      <c r="J1106" s="197">
        <v>1</v>
      </c>
      <c r="K1106" s="197">
        <v>2</v>
      </c>
      <c r="L1106" s="197">
        <v>12</v>
      </c>
      <c r="M1106" s="197">
        <v>0</v>
      </c>
    </row>
    <row r="1107" spans="1:13" x14ac:dyDescent="0.25">
      <c r="A1107" s="152">
        <v>43160</v>
      </c>
      <c r="B1107" s="13">
        <v>2018</v>
      </c>
      <c r="C1107" s="14" t="s">
        <v>303</v>
      </c>
      <c r="D1107" s="11" t="s">
        <v>303</v>
      </c>
      <c r="E1107" s="11" t="s">
        <v>75</v>
      </c>
      <c r="F1107" s="19">
        <v>635225.36000000034</v>
      </c>
      <c r="G1107" s="160">
        <v>4</v>
      </c>
      <c r="H1107" s="160">
        <v>58</v>
      </c>
      <c r="I1107" s="197">
        <v>0</v>
      </c>
      <c r="J1107" s="197">
        <v>1</v>
      </c>
      <c r="K1107" s="197">
        <v>0</v>
      </c>
      <c r="L1107" s="197">
        <v>1</v>
      </c>
      <c r="M1107" s="197">
        <v>2</v>
      </c>
    </row>
    <row r="1108" spans="1:13" x14ac:dyDescent="0.25">
      <c r="A1108" s="152">
        <v>43160</v>
      </c>
      <c r="B1108" s="13">
        <v>2018</v>
      </c>
      <c r="C1108" s="14" t="s">
        <v>304</v>
      </c>
      <c r="D1108" s="11" t="s">
        <v>304</v>
      </c>
      <c r="E1108" s="11" t="s">
        <v>22</v>
      </c>
      <c r="F1108" s="19">
        <v>832759.14000000246</v>
      </c>
      <c r="G1108" s="160">
        <v>11</v>
      </c>
      <c r="H1108" s="160">
        <v>106</v>
      </c>
      <c r="I1108" s="197">
        <v>1</v>
      </c>
      <c r="J1108" s="197">
        <v>2</v>
      </c>
      <c r="K1108" s="197">
        <v>1</v>
      </c>
      <c r="L1108" s="197">
        <v>7</v>
      </c>
      <c r="M1108" s="197">
        <v>0</v>
      </c>
    </row>
    <row r="1109" spans="1:13" x14ac:dyDescent="0.25">
      <c r="A1109" s="152">
        <v>43160</v>
      </c>
      <c r="B1109" s="13">
        <v>2018</v>
      </c>
      <c r="C1109" s="14" t="s">
        <v>305</v>
      </c>
      <c r="D1109" s="11" t="s">
        <v>305</v>
      </c>
      <c r="E1109" s="11" t="s">
        <v>18</v>
      </c>
      <c r="F1109" s="19">
        <v>591687.43999999855</v>
      </c>
      <c r="G1109" s="160">
        <v>5</v>
      </c>
      <c r="H1109" s="160">
        <v>63</v>
      </c>
      <c r="I1109" s="197">
        <v>0</v>
      </c>
      <c r="J1109" s="197">
        <v>0</v>
      </c>
      <c r="K1109" s="197">
        <v>0</v>
      </c>
      <c r="L1109" s="197">
        <v>1</v>
      </c>
      <c r="M1109" s="197">
        <v>4</v>
      </c>
    </row>
    <row r="1110" spans="1:13" x14ac:dyDescent="0.25">
      <c r="A1110" s="152">
        <v>43160</v>
      </c>
      <c r="B1110" s="13">
        <v>2018</v>
      </c>
      <c r="C1110" s="14" t="s">
        <v>306</v>
      </c>
      <c r="D1110" s="11" t="s">
        <v>306</v>
      </c>
      <c r="E1110" s="11" t="s">
        <v>50</v>
      </c>
      <c r="F1110" s="19">
        <v>2456519.4899999946</v>
      </c>
      <c r="G1110" s="160">
        <v>15</v>
      </c>
      <c r="H1110" s="160">
        <v>225</v>
      </c>
      <c r="I1110" s="197">
        <v>0</v>
      </c>
      <c r="J1110" s="197">
        <v>0</v>
      </c>
      <c r="K1110" s="197">
        <v>1</v>
      </c>
      <c r="L1110" s="197">
        <v>0</v>
      </c>
      <c r="M1110" s="197">
        <v>14</v>
      </c>
    </row>
    <row r="1111" spans="1:13" x14ac:dyDescent="0.25">
      <c r="A1111" s="152">
        <v>43160</v>
      </c>
      <c r="B1111" s="13">
        <v>2018</v>
      </c>
      <c r="C1111" s="14" t="s">
        <v>307</v>
      </c>
      <c r="D1111" s="11" t="s">
        <v>307</v>
      </c>
      <c r="E1111" s="11" t="s">
        <v>20</v>
      </c>
      <c r="F1111" s="19">
        <v>9401070.6400000453</v>
      </c>
      <c r="G1111" s="160">
        <v>45</v>
      </c>
      <c r="H1111" s="160">
        <v>691</v>
      </c>
      <c r="I1111" s="197">
        <v>3</v>
      </c>
      <c r="J1111" s="197">
        <v>4</v>
      </c>
      <c r="K1111" s="197">
        <v>13</v>
      </c>
      <c r="L1111" s="197">
        <v>25</v>
      </c>
      <c r="M1111" s="197">
        <v>0</v>
      </c>
    </row>
    <row r="1112" spans="1:13" x14ac:dyDescent="0.25">
      <c r="A1112" s="152">
        <v>43160</v>
      </c>
      <c r="B1112" s="13">
        <v>2018</v>
      </c>
      <c r="C1112" s="14" t="s">
        <v>308</v>
      </c>
      <c r="D1112" s="11" t="s">
        <v>308</v>
      </c>
      <c r="E1112" s="11" t="s">
        <v>35</v>
      </c>
      <c r="F1112" s="19">
        <v>1466497.4399999976</v>
      </c>
      <c r="G1112" s="160">
        <v>11</v>
      </c>
      <c r="H1112" s="160">
        <v>154</v>
      </c>
      <c r="I1112" s="197">
        <v>0</v>
      </c>
      <c r="J1112" s="197">
        <v>1</v>
      </c>
      <c r="K1112" s="197">
        <v>6</v>
      </c>
      <c r="L1112" s="197">
        <v>1</v>
      </c>
      <c r="M1112" s="197">
        <v>3</v>
      </c>
    </row>
    <row r="1113" spans="1:13" x14ac:dyDescent="0.25">
      <c r="A1113" s="152">
        <v>43160</v>
      </c>
      <c r="B1113" s="13">
        <v>2018</v>
      </c>
      <c r="C1113" s="14" t="s">
        <v>309</v>
      </c>
      <c r="D1113" s="11" t="s">
        <v>309</v>
      </c>
      <c r="E1113" s="11" t="s">
        <v>15</v>
      </c>
      <c r="F1113" s="19">
        <v>418090.80000000075</v>
      </c>
      <c r="G1113" s="160">
        <v>7</v>
      </c>
      <c r="H1113" s="160">
        <v>63</v>
      </c>
      <c r="I1113" s="197">
        <v>0</v>
      </c>
      <c r="J1113" s="197">
        <v>1</v>
      </c>
      <c r="K1113" s="197">
        <v>0</v>
      </c>
      <c r="L1113" s="197">
        <v>6</v>
      </c>
      <c r="M1113" s="197">
        <v>0</v>
      </c>
    </row>
    <row r="1114" spans="1:13" x14ac:dyDescent="0.25">
      <c r="A1114" s="152">
        <v>43160</v>
      </c>
      <c r="B1114" s="13">
        <v>2018</v>
      </c>
      <c r="C1114" s="14" t="s">
        <v>310</v>
      </c>
      <c r="D1114" s="11" t="s">
        <v>310</v>
      </c>
      <c r="E1114" s="11" t="s">
        <v>35</v>
      </c>
      <c r="F1114" s="19">
        <v>2421670.0000000037</v>
      </c>
      <c r="G1114" s="160">
        <v>12</v>
      </c>
      <c r="H1114" s="160">
        <v>179</v>
      </c>
      <c r="I1114" s="197">
        <v>0</v>
      </c>
      <c r="J1114" s="197">
        <v>1</v>
      </c>
      <c r="K1114" s="197">
        <v>0</v>
      </c>
      <c r="L1114" s="197">
        <v>0</v>
      </c>
      <c r="M1114" s="197">
        <v>11</v>
      </c>
    </row>
    <row r="1115" spans="1:13" x14ac:dyDescent="0.25">
      <c r="A1115" s="152">
        <v>43160</v>
      </c>
      <c r="B1115" s="13">
        <v>2018</v>
      </c>
      <c r="C1115" s="14" t="s">
        <v>311</v>
      </c>
      <c r="D1115" s="11" t="s">
        <v>311</v>
      </c>
      <c r="E1115" s="11" t="s">
        <v>48</v>
      </c>
      <c r="F1115" s="19">
        <v>3802416.659999989</v>
      </c>
      <c r="G1115" s="160">
        <v>19</v>
      </c>
      <c r="H1115" s="160">
        <v>265</v>
      </c>
      <c r="I1115" s="197">
        <v>0</v>
      </c>
      <c r="J1115" s="197">
        <v>1</v>
      </c>
      <c r="K1115" s="197">
        <v>2</v>
      </c>
      <c r="L1115" s="197">
        <v>4</v>
      </c>
      <c r="M1115" s="197">
        <v>12</v>
      </c>
    </row>
    <row r="1116" spans="1:13" x14ac:dyDescent="0.25">
      <c r="A1116" s="152">
        <v>43160</v>
      </c>
      <c r="B1116" s="13">
        <v>2018</v>
      </c>
      <c r="C1116" s="14" t="s">
        <v>140</v>
      </c>
      <c r="D1116" s="11" t="s">
        <v>246</v>
      </c>
      <c r="E1116" s="11" t="s">
        <v>31</v>
      </c>
      <c r="F1116" s="19">
        <v>3367371.2399999946</v>
      </c>
      <c r="G1116" s="160">
        <v>12</v>
      </c>
      <c r="H1116" s="160">
        <v>198</v>
      </c>
      <c r="I1116" s="197">
        <v>0</v>
      </c>
      <c r="J1116" s="197">
        <v>1</v>
      </c>
      <c r="K1116" s="197">
        <v>2</v>
      </c>
      <c r="L1116" s="197">
        <v>0</v>
      </c>
      <c r="M1116" s="197">
        <v>9</v>
      </c>
    </row>
    <row r="1117" spans="1:13" x14ac:dyDescent="0.25">
      <c r="A1117" s="152">
        <v>43160</v>
      </c>
      <c r="B1117" s="13">
        <v>2018</v>
      </c>
      <c r="C1117" s="14" t="s">
        <v>141</v>
      </c>
      <c r="D1117" s="11" t="s">
        <v>246</v>
      </c>
      <c r="E1117" s="11" t="s">
        <v>31</v>
      </c>
      <c r="F1117" s="19">
        <v>1431831.4200000055</v>
      </c>
      <c r="G1117" s="160">
        <v>10</v>
      </c>
      <c r="H1117" s="160">
        <v>134</v>
      </c>
      <c r="I1117" s="197">
        <v>0</v>
      </c>
      <c r="J1117" s="197">
        <v>4</v>
      </c>
      <c r="K1117" s="197">
        <v>3</v>
      </c>
      <c r="L1117" s="197">
        <v>1</v>
      </c>
      <c r="M1117" s="197">
        <v>2</v>
      </c>
    </row>
    <row r="1118" spans="1:13" x14ac:dyDescent="0.25">
      <c r="A1118" s="152">
        <v>43160</v>
      </c>
      <c r="B1118" s="13">
        <v>2018</v>
      </c>
      <c r="C1118" s="14" t="s">
        <v>40</v>
      </c>
      <c r="D1118" s="11" t="s">
        <v>246</v>
      </c>
      <c r="E1118" s="11" t="s">
        <v>31</v>
      </c>
      <c r="F1118" s="19">
        <v>2005781.0099999979</v>
      </c>
      <c r="G1118" s="160">
        <v>7</v>
      </c>
      <c r="H1118" s="160">
        <v>84</v>
      </c>
      <c r="I1118" s="197">
        <v>1</v>
      </c>
      <c r="J1118" s="197">
        <v>0</v>
      </c>
      <c r="K1118" s="197">
        <v>1</v>
      </c>
      <c r="L1118" s="197">
        <v>5</v>
      </c>
      <c r="M1118" s="197">
        <v>0</v>
      </c>
    </row>
    <row r="1119" spans="1:13" x14ac:dyDescent="0.25">
      <c r="A1119" s="152">
        <v>43160</v>
      </c>
      <c r="B1119" s="13">
        <v>2018</v>
      </c>
      <c r="C1119" s="14" t="s">
        <v>253</v>
      </c>
      <c r="D1119" s="11" t="s">
        <v>169</v>
      </c>
      <c r="E1119" s="11" t="s">
        <v>22</v>
      </c>
      <c r="F1119" s="19">
        <v>18035621.440000206</v>
      </c>
      <c r="G1119" s="160">
        <v>86</v>
      </c>
      <c r="H1119" s="160">
        <v>1334</v>
      </c>
      <c r="I1119" s="197">
        <v>9</v>
      </c>
      <c r="J1119" s="197">
        <v>16</v>
      </c>
      <c r="K1119" s="197">
        <v>18</v>
      </c>
      <c r="L1119" s="197">
        <v>37</v>
      </c>
      <c r="M1119" s="197">
        <v>6</v>
      </c>
    </row>
    <row r="1120" spans="1:13" x14ac:dyDescent="0.25">
      <c r="A1120" s="152">
        <v>43252</v>
      </c>
      <c r="B1120" s="13">
        <v>2018</v>
      </c>
      <c r="C1120" s="14" t="s">
        <v>245</v>
      </c>
      <c r="D1120" s="11" t="s">
        <v>245</v>
      </c>
      <c r="E1120" s="11" t="s">
        <v>22</v>
      </c>
      <c r="F1120" s="19">
        <v>1577346.7800000086</v>
      </c>
      <c r="G1120" s="160">
        <v>12</v>
      </c>
      <c r="H1120" s="160">
        <v>134</v>
      </c>
      <c r="I1120" s="197">
        <v>3</v>
      </c>
      <c r="J1120" s="197">
        <v>2</v>
      </c>
      <c r="K1120" s="197">
        <v>3</v>
      </c>
      <c r="L1120" s="197">
        <v>4</v>
      </c>
      <c r="M1120" s="197">
        <v>0</v>
      </c>
    </row>
    <row r="1121" spans="1:13" x14ac:dyDescent="0.25">
      <c r="A1121" s="152">
        <v>43252</v>
      </c>
      <c r="B1121" s="13">
        <v>2018</v>
      </c>
      <c r="C1121" s="14" t="s">
        <v>129</v>
      </c>
      <c r="D1121" s="11" t="s">
        <v>246</v>
      </c>
      <c r="E1121" s="11" t="s">
        <v>31</v>
      </c>
      <c r="F1121" s="19">
        <v>4008144.0899999961</v>
      </c>
      <c r="G1121" s="160">
        <v>12</v>
      </c>
      <c r="H1121" s="160">
        <v>161</v>
      </c>
      <c r="I1121" s="197">
        <v>3</v>
      </c>
      <c r="J1121" s="197">
        <v>8</v>
      </c>
      <c r="K1121" s="197">
        <v>1</v>
      </c>
      <c r="L1121" s="197">
        <v>0</v>
      </c>
      <c r="M1121" s="197">
        <v>0</v>
      </c>
    </row>
    <row r="1122" spans="1:13" x14ac:dyDescent="0.25">
      <c r="A1122" s="152">
        <v>43252</v>
      </c>
      <c r="B1122" s="13">
        <v>2018</v>
      </c>
      <c r="C1122" s="14" t="s">
        <v>130</v>
      </c>
      <c r="D1122" s="11" t="s">
        <v>246</v>
      </c>
      <c r="E1122" s="11" t="s">
        <v>31</v>
      </c>
      <c r="F1122" s="19">
        <v>1161227.4800000023</v>
      </c>
      <c r="G1122" s="160">
        <v>7</v>
      </c>
      <c r="H1122" s="160">
        <v>111</v>
      </c>
      <c r="I1122" s="197">
        <v>2</v>
      </c>
      <c r="J1122" s="197">
        <v>5</v>
      </c>
      <c r="K1122" s="197">
        <v>0</v>
      </c>
      <c r="L1122" s="197">
        <v>0</v>
      </c>
      <c r="M1122" s="197">
        <v>0</v>
      </c>
    </row>
    <row r="1123" spans="1:13" x14ac:dyDescent="0.25">
      <c r="A1123" s="152">
        <v>43252</v>
      </c>
      <c r="B1123" s="13">
        <v>2018</v>
      </c>
      <c r="C1123" s="14" t="s">
        <v>131</v>
      </c>
      <c r="D1123" s="11" t="s">
        <v>246</v>
      </c>
      <c r="E1123" s="11" t="s">
        <v>31</v>
      </c>
      <c r="F1123" s="19">
        <v>2721505.640000008</v>
      </c>
      <c r="G1123" s="160">
        <v>15</v>
      </c>
      <c r="H1123" s="160">
        <v>196</v>
      </c>
      <c r="I1123" s="197">
        <v>1</v>
      </c>
      <c r="J1123" s="197">
        <v>3</v>
      </c>
      <c r="K1123" s="197">
        <v>4</v>
      </c>
      <c r="L1123" s="197">
        <v>3</v>
      </c>
      <c r="M1123" s="197">
        <v>4</v>
      </c>
    </row>
    <row r="1124" spans="1:13" x14ac:dyDescent="0.25">
      <c r="A1124" s="152">
        <v>43252</v>
      </c>
      <c r="B1124" s="13">
        <v>2018</v>
      </c>
      <c r="C1124" s="14" t="s">
        <v>132</v>
      </c>
      <c r="D1124" s="11" t="s">
        <v>246</v>
      </c>
      <c r="E1124" s="11" t="s">
        <v>31</v>
      </c>
      <c r="F1124" s="19">
        <v>5540336.9099999815</v>
      </c>
      <c r="G1124" s="160">
        <v>14</v>
      </c>
      <c r="H1124" s="160">
        <v>215</v>
      </c>
      <c r="I1124" s="197">
        <v>2</v>
      </c>
      <c r="J1124" s="197">
        <v>0</v>
      </c>
      <c r="K1124" s="197">
        <v>4</v>
      </c>
      <c r="L1124" s="197">
        <v>2</v>
      </c>
      <c r="M1124" s="197">
        <v>6</v>
      </c>
    </row>
    <row r="1125" spans="1:13" x14ac:dyDescent="0.25">
      <c r="A1125" s="152">
        <v>43252</v>
      </c>
      <c r="B1125" s="13">
        <v>2018</v>
      </c>
      <c r="C1125" s="14" t="s">
        <v>247</v>
      </c>
      <c r="D1125" s="11" t="s">
        <v>246</v>
      </c>
      <c r="E1125" s="11" t="s">
        <v>31</v>
      </c>
      <c r="F1125" s="19">
        <v>2883422.4599999897</v>
      </c>
      <c r="G1125" s="160">
        <v>17</v>
      </c>
      <c r="H1125" s="160">
        <v>224</v>
      </c>
      <c r="I1125" s="197">
        <v>0</v>
      </c>
      <c r="J1125" s="197">
        <v>11</v>
      </c>
      <c r="K1125" s="197">
        <v>6</v>
      </c>
      <c r="L1125" s="197">
        <v>0</v>
      </c>
      <c r="M1125" s="197">
        <v>0</v>
      </c>
    </row>
    <row r="1126" spans="1:13" x14ac:dyDescent="0.25">
      <c r="A1126" s="152">
        <v>43252</v>
      </c>
      <c r="B1126" s="13">
        <v>2018</v>
      </c>
      <c r="C1126" s="14" t="s">
        <v>134</v>
      </c>
      <c r="D1126" s="11" t="s">
        <v>246</v>
      </c>
      <c r="E1126" s="11" t="s">
        <v>31</v>
      </c>
      <c r="F1126" s="19">
        <v>7066005.3700000048</v>
      </c>
      <c r="G1126" s="160">
        <v>20</v>
      </c>
      <c r="H1126" s="160">
        <v>310</v>
      </c>
      <c r="I1126" s="197">
        <v>6</v>
      </c>
      <c r="J1126" s="197">
        <v>7</v>
      </c>
      <c r="K1126" s="197">
        <v>5</v>
      </c>
      <c r="L1126" s="197">
        <v>1</v>
      </c>
      <c r="M1126" s="197">
        <v>1</v>
      </c>
    </row>
    <row r="1127" spans="1:13" x14ac:dyDescent="0.25">
      <c r="A1127" s="152">
        <v>43252</v>
      </c>
      <c r="B1127" s="13">
        <v>2018</v>
      </c>
      <c r="C1127" s="14" t="s">
        <v>135</v>
      </c>
      <c r="D1127" s="11" t="s">
        <v>246</v>
      </c>
      <c r="E1127" s="11" t="s">
        <v>31</v>
      </c>
      <c r="F1127" s="19">
        <v>5032608.259999983</v>
      </c>
      <c r="G1127" s="160">
        <v>17</v>
      </c>
      <c r="H1127" s="160">
        <v>229</v>
      </c>
      <c r="I1127" s="197">
        <v>3</v>
      </c>
      <c r="J1127" s="197">
        <v>3</v>
      </c>
      <c r="K1127" s="197">
        <v>10</v>
      </c>
      <c r="L1127" s="197">
        <v>1</v>
      </c>
      <c r="M1127" s="197">
        <v>0</v>
      </c>
    </row>
    <row r="1128" spans="1:13" x14ac:dyDescent="0.25">
      <c r="A1128" s="152">
        <v>43252</v>
      </c>
      <c r="B1128" s="13">
        <v>2018</v>
      </c>
      <c r="C1128" s="14" t="s">
        <v>136</v>
      </c>
      <c r="D1128" s="11" t="s">
        <v>246</v>
      </c>
      <c r="E1128" s="11" t="s">
        <v>31</v>
      </c>
      <c r="F1128" s="19">
        <v>5632963.9700000137</v>
      </c>
      <c r="G1128" s="160">
        <v>15</v>
      </c>
      <c r="H1128" s="160">
        <v>228</v>
      </c>
      <c r="I1128" s="197">
        <v>0</v>
      </c>
      <c r="J1128" s="197">
        <v>0</v>
      </c>
      <c r="K1128" s="197">
        <v>0</v>
      </c>
      <c r="L1128" s="197">
        <v>2</v>
      </c>
      <c r="M1128" s="197">
        <v>13</v>
      </c>
    </row>
    <row r="1129" spans="1:13" x14ac:dyDescent="0.25">
      <c r="A1129" s="152">
        <v>43252</v>
      </c>
      <c r="B1129" s="13">
        <v>2018</v>
      </c>
      <c r="C1129" s="14" t="s">
        <v>137</v>
      </c>
      <c r="D1129" s="11" t="s">
        <v>246</v>
      </c>
      <c r="E1129" s="11" t="s">
        <v>31</v>
      </c>
      <c r="F1129" s="19">
        <v>5353847.6400000006</v>
      </c>
      <c r="G1129" s="160">
        <v>13</v>
      </c>
      <c r="H1129" s="160">
        <v>189</v>
      </c>
      <c r="I1129" s="197">
        <v>0</v>
      </c>
      <c r="J1129" s="197">
        <v>0</v>
      </c>
      <c r="K1129" s="197">
        <v>1</v>
      </c>
      <c r="L1129" s="197">
        <v>5</v>
      </c>
      <c r="M1129" s="197">
        <v>7</v>
      </c>
    </row>
    <row r="1130" spans="1:13" x14ac:dyDescent="0.25">
      <c r="A1130" s="152">
        <v>43252</v>
      </c>
      <c r="B1130" s="13">
        <v>2018</v>
      </c>
      <c r="C1130" s="14" t="s">
        <v>38</v>
      </c>
      <c r="D1130" s="11" t="s">
        <v>246</v>
      </c>
      <c r="E1130" s="11" t="s">
        <v>31</v>
      </c>
      <c r="F1130" s="19">
        <v>4802087.9299999774</v>
      </c>
      <c r="G1130" s="160">
        <v>18</v>
      </c>
      <c r="H1130" s="160">
        <v>256</v>
      </c>
      <c r="I1130" s="197">
        <v>0</v>
      </c>
      <c r="J1130" s="197">
        <v>1</v>
      </c>
      <c r="K1130" s="197">
        <v>2</v>
      </c>
      <c r="L1130" s="197">
        <v>10</v>
      </c>
      <c r="M1130" s="197">
        <v>5</v>
      </c>
    </row>
    <row r="1131" spans="1:13" x14ac:dyDescent="0.25">
      <c r="A1131" s="152">
        <v>43252</v>
      </c>
      <c r="B1131" s="13">
        <v>2018</v>
      </c>
      <c r="C1131" s="14" t="s">
        <v>138</v>
      </c>
      <c r="D1131" s="11" t="s">
        <v>246</v>
      </c>
      <c r="E1131" s="11" t="s">
        <v>31</v>
      </c>
      <c r="F1131" s="19">
        <v>1372640.8300000019</v>
      </c>
      <c r="G1131" s="160">
        <v>6</v>
      </c>
      <c r="H1131" s="160">
        <v>69</v>
      </c>
      <c r="I1131" s="197">
        <v>3</v>
      </c>
      <c r="J1131" s="197">
        <v>2</v>
      </c>
      <c r="K1131" s="197">
        <v>1</v>
      </c>
      <c r="L1131" s="197">
        <v>0</v>
      </c>
      <c r="M1131" s="197">
        <v>0</v>
      </c>
    </row>
    <row r="1132" spans="1:13" x14ac:dyDescent="0.25">
      <c r="A1132" s="152">
        <v>43252</v>
      </c>
      <c r="B1132" s="13">
        <v>2018</v>
      </c>
      <c r="C1132" s="14" t="s">
        <v>139</v>
      </c>
      <c r="D1132" s="11" t="s">
        <v>246</v>
      </c>
      <c r="E1132" s="11" t="s">
        <v>31</v>
      </c>
      <c r="F1132" s="19">
        <v>6782047.0700000077</v>
      </c>
      <c r="G1132" s="160">
        <v>18</v>
      </c>
      <c r="H1132" s="160">
        <v>255</v>
      </c>
      <c r="I1132" s="197">
        <v>0</v>
      </c>
      <c r="J1132" s="197">
        <v>0</v>
      </c>
      <c r="K1132" s="197">
        <v>0</v>
      </c>
      <c r="L1132" s="197">
        <v>6</v>
      </c>
      <c r="M1132" s="197">
        <v>12</v>
      </c>
    </row>
    <row r="1133" spans="1:13" x14ac:dyDescent="0.25">
      <c r="A1133" s="152">
        <v>43252</v>
      </c>
      <c r="B1133" s="13">
        <v>2018</v>
      </c>
      <c r="C1133" s="14" t="s">
        <v>153</v>
      </c>
      <c r="D1133" s="11" t="s">
        <v>246</v>
      </c>
      <c r="E1133" s="11" t="s">
        <v>31</v>
      </c>
      <c r="F1133" s="19">
        <v>1332557.459999999</v>
      </c>
      <c r="G1133" s="160">
        <v>2</v>
      </c>
      <c r="H1133" s="160">
        <v>27</v>
      </c>
      <c r="I1133" s="197">
        <v>0</v>
      </c>
      <c r="J1133" s="197">
        <v>1</v>
      </c>
      <c r="K1133" s="197">
        <v>0</v>
      </c>
      <c r="L1133" s="197">
        <v>1</v>
      </c>
      <c r="M1133" s="197">
        <v>0</v>
      </c>
    </row>
    <row r="1134" spans="1:13" x14ac:dyDescent="0.25">
      <c r="A1134" s="152">
        <v>43252</v>
      </c>
      <c r="B1134" s="13">
        <v>2018</v>
      </c>
      <c r="C1134" s="14" t="s">
        <v>96</v>
      </c>
      <c r="D1134" s="11" t="s">
        <v>246</v>
      </c>
      <c r="E1134" s="11" t="s">
        <v>31</v>
      </c>
      <c r="F1134" s="19">
        <v>2145550.2800000049</v>
      </c>
      <c r="G1134" s="160">
        <v>11</v>
      </c>
      <c r="H1134" s="160">
        <v>133</v>
      </c>
      <c r="I1134" s="197">
        <v>2</v>
      </c>
      <c r="J1134" s="197">
        <v>8</v>
      </c>
      <c r="K1134" s="197">
        <v>1</v>
      </c>
      <c r="L1134" s="197">
        <v>0</v>
      </c>
      <c r="M1134" s="197">
        <v>0</v>
      </c>
    </row>
    <row r="1135" spans="1:13" x14ac:dyDescent="0.25">
      <c r="A1135" s="152">
        <v>43252</v>
      </c>
      <c r="B1135" s="13">
        <v>2018</v>
      </c>
      <c r="C1135" s="14" t="s">
        <v>56</v>
      </c>
      <c r="D1135" s="11" t="s">
        <v>246</v>
      </c>
      <c r="E1135" s="11" t="s">
        <v>31</v>
      </c>
      <c r="F1135" s="19">
        <v>234337.43000000017</v>
      </c>
      <c r="G1135" s="160">
        <v>2</v>
      </c>
      <c r="H1135" s="160">
        <v>18</v>
      </c>
      <c r="I1135" s="197">
        <v>0</v>
      </c>
      <c r="J1135" s="197">
        <v>0</v>
      </c>
      <c r="K1135" s="197">
        <v>1</v>
      </c>
      <c r="L1135" s="197">
        <v>1</v>
      </c>
      <c r="M1135" s="197">
        <v>0</v>
      </c>
    </row>
    <row r="1136" spans="1:13" x14ac:dyDescent="0.25">
      <c r="A1136" s="152">
        <v>43252</v>
      </c>
      <c r="B1136" s="13">
        <v>2018</v>
      </c>
      <c r="C1136" s="14" t="s">
        <v>142</v>
      </c>
      <c r="D1136" s="11" t="s">
        <v>246</v>
      </c>
      <c r="E1136" s="11" t="s">
        <v>31</v>
      </c>
      <c r="F1136" s="19">
        <v>4041347.0099999905</v>
      </c>
      <c r="G1136" s="160">
        <v>19</v>
      </c>
      <c r="H1136" s="160">
        <v>252</v>
      </c>
      <c r="I1136" s="197">
        <v>1</v>
      </c>
      <c r="J1136" s="197">
        <v>3</v>
      </c>
      <c r="K1136" s="197">
        <v>6</v>
      </c>
      <c r="L1136" s="197">
        <v>1</v>
      </c>
      <c r="M1136" s="197">
        <v>8</v>
      </c>
    </row>
    <row r="1137" spans="1:13" x14ac:dyDescent="0.25">
      <c r="A1137" s="152">
        <v>43252</v>
      </c>
      <c r="B1137" s="13">
        <v>2018</v>
      </c>
      <c r="C1137" s="14" t="s">
        <v>143</v>
      </c>
      <c r="D1137" s="11" t="s">
        <v>246</v>
      </c>
      <c r="E1137" s="11" t="s">
        <v>31</v>
      </c>
      <c r="F1137" s="19">
        <v>2367771.9200000092</v>
      </c>
      <c r="G1137" s="160">
        <v>10</v>
      </c>
      <c r="H1137" s="160">
        <v>142</v>
      </c>
      <c r="I1137" s="197">
        <v>0</v>
      </c>
      <c r="J1137" s="197">
        <v>1</v>
      </c>
      <c r="K1137" s="197">
        <v>1</v>
      </c>
      <c r="L1137" s="197">
        <v>3</v>
      </c>
      <c r="M1137" s="197">
        <v>5</v>
      </c>
    </row>
    <row r="1138" spans="1:13" x14ac:dyDescent="0.25">
      <c r="A1138" s="152">
        <v>43252</v>
      </c>
      <c r="B1138" s="13">
        <v>2018</v>
      </c>
      <c r="C1138" s="14" t="s">
        <v>248</v>
      </c>
      <c r="D1138" s="11" t="s">
        <v>248</v>
      </c>
      <c r="E1138" s="11" t="s">
        <v>15</v>
      </c>
      <c r="F1138" s="19">
        <v>516345.04</v>
      </c>
      <c r="G1138" s="160">
        <v>8</v>
      </c>
      <c r="H1138" s="160">
        <v>72</v>
      </c>
      <c r="I1138" s="197">
        <v>0</v>
      </c>
      <c r="J1138" s="197">
        <v>0</v>
      </c>
      <c r="K1138" s="197">
        <v>2</v>
      </c>
      <c r="L1138" s="197">
        <v>6</v>
      </c>
      <c r="M1138" s="197">
        <v>0</v>
      </c>
    </row>
    <row r="1139" spans="1:13" x14ac:dyDescent="0.25">
      <c r="A1139" s="152">
        <v>43252</v>
      </c>
      <c r="B1139" s="13">
        <v>2018</v>
      </c>
      <c r="C1139" s="14" t="s">
        <v>249</v>
      </c>
      <c r="D1139" s="11" t="s">
        <v>249</v>
      </c>
      <c r="E1139" s="11" t="s">
        <v>20</v>
      </c>
      <c r="F1139" s="19">
        <v>447637.8900000006</v>
      </c>
      <c r="G1139" s="160">
        <v>3</v>
      </c>
      <c r="H1139" s="160">
        <v>45</v>
      </c>
      <c r="I1139" s="197">
        <v>0</v>
      </c>
      <c r="J1139" s="197">
        <v>0</v>
      </c>
      <c r="K1139" s="197">
        <v>0</v>
      </c>
      <c r="L1139" s="197">
        <v>3</v>
      </c>
      <c r="M1139" s="197">
        <v>0</v>
      </c>
    </row>
    <row r="1140" spans="1:13" x14ac:dyDescent="0.25">
      <c r="A1140" s="152">
        <v>43252</v>
      </c>
      <c r="B1140" s="13">
        <v>2018</v>
      </c>
      <c r="C1140" s="14" t="s">
        <v>250</v>
      </c>
      <c r="D1140" s="11" t="s">
        <v>250</v>
      </c>
      <c r="E1140" s="11" t="s">
        <v>75</v>
      </c>
      <c r="F1140" s="19">
        <v>544280.15000000037</v>
      </c>
      <c r="G1140" s="160">
        <v>4</v>
      </c>
      <c r="H1140" s="160">
        <v>45</v>
      </c>
      <c r="I1140" s="197">
        <v>0</v>
      </c>
      <c r="J1140" s="197">
        <v>0</v>
      </c>
      <c r="K1140" s="197">
        <v>0</v>
      </c>
      <c r="L1140" s="197">
        <v>4</v>
      </c>
      <c r="M1140" s="197">
        <v>0</v>
      </c>
    </row>
    <row r="1141" spans="1:13" x14ac:dyDescent="0.25">
      <c r="A1141" s="152">
        <v>43252</v>
      </c>
      <c r="B1141" s="13">
        <v>2018</v>
      </c>
      <c r="C1141" s="14" t="s">
        <v>251</v>
      </c>
      <c r="D1141" s="11" t="s">
        <v>251</v>
      </c>
      <c r="E1141" s="11" t="s">
        <v>29</v>
      </c>
      <c r="F1141" s="19">
        <v>999610.92999999598</v>
      </c>
      <c r="G1141" s="160">
        <v>11</v>
      </c>
      <c r="H1141" s="160">
        <v>116</v>
      </c>
      <c r="I1141" s="197">
        <v>1</v>
      </c>
      <c r="J1141" s="197">
        <v>1</v>
      </c>
      <c r="K1141" s="197">
        <v>8</v>
      </c>
      <c r="L1141" s="197">
        <v>1</v>
      </c>
      <c r="M1141" s="197">
        <v>0</v>
      </c>
    </row>
    <row r="1142" spans="1:13" x14ac:dyDescent="0.25">
      <c r="A1142" s="152">
        <v>43252</v>
      </c>
      <c r="B1142" s="13">
        <v>2018</v>
      </c>
      <c r="C1142" s="14" t="s">
        <v>252</v>
      </c>
      <c r="D1142" s="11" t="s">
        <v>252</v>
      </c>
      <c r="E1142" s="11" t="s">
        <v>22</v>
      </c>
      <c r="F1142" s="19">
        <v>53887.110000000102</v>
      </c>
      <c r="G1142" s="160">
        <v>1</v>
      </c>
      <c r="H1142" s="160">
        <v>2</v>
      </c>
      <c r="I1142" s="197">
        <v>0</v>
      </c>
      <c r="J1142" s="197">
        <v>0</v>
      </c>
      <c r="K1142" s="197">
        <v>0</v>
      </c>
      <c r="L1142" s="197">
        <v>1</v>
      </c>
      <c r="M1142" s="197">
        <v>0</v>
      </c>
    </row>
    <row r="1143" spans="1:13" x14ac:dyDescent="0.25">
      <c r="A1143" s="152">
        <v>43252</v>
      </c>
      <c r="B1143" s="13">
        <v>2018</v>
      </c>
      <c r="C1143" s="14" t="s">
        <v>253</v>
      </c>
      <c r="D1143" s="11" t="s">
        <v>169</v>
      </c>
      <c r="E1143" s="11" t="s">
        <v>22</v>
      </c>
      <c r="F1143" s="19">
        <v>18980183.029999793</v>
      </c>
      <c r="G1143" s="160">
        <v>84</v>
      </c>
      <c r="H1143" s="160">
        <v>1317</v>
      </c>
      <c r="I1143" s="197">
        <v>9</v>
      </c>
      <c r="J1143" s="197">
        <v>16</v>
      </c>
      <c r="K1143" s="197">
        <v>18</v>
      </c>
      <c r="L1143" s="197">
        <v>35</v>
      </c>
      <c r="M1143" s="197">
        <v>6</v>
      </c>
    </row>
    <row r="1144" spans="1:13" x14ac:dyDescent="0.25">
      <c r="A1144" s="152">
        <v>43252</v>
      </c>
      <c r="B1144" s="13">
        <v>2018</v>
      </c>
      <c r="C1144" s="14" t="s">
        <v>254</v>
      </c>
      <c r="D1144" s="11" t="s">
        <v>254</v>
      </c>
      <c r="E1144" s="11" t="s">
        <v>29</v>
      </c>
      <c r="F1144" s="19">
        <v>576719.9</v>
      </c>
      <c r="G1144" s="160">
        <v>12</v>
      </c>
      <c r="H1144" s="160">
        <v>77</v>
      </c>
      <c r="I1144" s="197">
        <v>1</v>
      </c>
      <c r="J1144" s="197">
        <v>1</v>
      </c>
      <c r="K1144" s="197">
        <v>6</v>
      </c>
      <c r="L1144" s="197">
        <v>4</v>
      </c>
      <c r="M1144" s="197">
        <v>0</v>
      </c>
    </row>
    <row r="1145" spans="1:13" x14ac:dyDescent="0.25">
      <c r="A1145" s="152">
        <v>43252</v>
      </c>
      <c r="B1145" s="13">
        <v>2018</v>
      </c>
      <c r="C1145" s="14" t="s">
        <v>255</v>
      </c>
      <c r="D1145" s="11" t="s">
        <v>255</v>
      </c>
      <c r="E1145" s="11" t="s">
        <v>29</v>
      </c>
      <c r="F1145" s="19">
        <v>4175372.6900000274</v>
      </c>
      <c r="G1145" s="160">
        <v>31</v>
      </c>
      <c r="H1145" s="160">
        <v>412</v>
      </c>
      <c r="I1145" s="197">
        <v>1</v>
      </c>
      <c r="J1145" s="197">
        <v>1</v>
      </c>
      <c r="K1145" s="197">
        <v>10</v>
      </c>
      <c r="L1145" s="197">
        <v>14</v>
      </c>
      <c r="M1145" s="197">
        <v>5</v>
      </c>
    </row>
    <row r="1146" spans="1:13" x14ac:dyDescent="0.25">
      <c r="A1146" s="152">
        <v>43252</v>
      </c>
      <c r="B1146" s="13">
        <v>2018</v>
      </c>
      <c r="C1146" s="14" t="s">
        <v>256</v>
      </c>
      <c r="D1146" s="11" t="s">
        <v>256</v>
      </c>
      <c r="E1146" s="11" t="s">
        <v>48</v>
      </c>
      <c r="F1146" s="19">
        <v>3580727.3299999908</v>
      </c>
      <c r="G1146" s="160">
        <v>22</v>
      </c>
      <c r="H1146" s="160">
        <v>298</v>
      </c>
      <c r="I1146" s="197">
        <v>0</v>
      </c>
      <c r="J1146" s="197">
        <v>0</v>
      </c>
      <c r="K1146" s="197">
        <v>3</v>
      </c>
      <c r="L1146" s="197">
        <v>5</v>
      </c>
      <c r="M1146" s="197">
        <v>14</v>
      </c>
    </row>
    <row r="1147" spans="1:13" x14ac:dyDescent="0.25">
      <c r="A1147" s="152">
        <v>43252</v>
      </c>
      <c r="B1147" s="13">
        <v>2018</v>
      </c>
      <c r="C1147" s="14" t="s">
        <v>257</v>
      </c>
      <c r="D1147" s="11" t="s">
        <v>257</v>
      </c>
      <c r="E1147" s="11" t="s">
        <v>44</v>
      </c>
      <c r="F1147" s="19">
        <v>2719030.0799999945</v>
      </c>
      <c r="G1147" s="160">
        <v>13</v>
      </c>
      <c r="H1147" s="160">
        <v>195</v>
      </c>
      <c r="I1147" s="197">
        <v>0</v>
      </c>
      <c r="J1147" s="197">
        <v>0</v>
      </c>
      <c r="K1147" s="197">
        <v>0</v>
      </c>
      <c r="L1147" s="197">
        <v>0</v>
      </c>
      <c r="M1147" s="197">
        <v>13</v>
      </c>
    </row>
    <row r="1148" spans="1:13" x14ac:dyDescent="0.25">
      <c r="A1148" s="152">
        <v>43252</v>
      </c>
      <c r="B1148" s="13">
        <v>2018</v>
      </c>
      <c r="C1148" s="14" t="s">
        <v>258</v>
      </c>
      <c r="D1148" s="11" t="s">
        <v>258</v>
      </c>
      <c r="E1148" s="11" t="s">
        <v>65</v>
      </c>
      <c r="F1148" s="19">
        <v>800802.25999999791</v>
      </c>
      <c r="G1148" s="160">
        <v>7</v>
      </c>
      <c r="H1148" s="160">
        <v>85</v>
      </c>
      <c r="I1148" s="197">
        <v>1</v>
      </c>
      <c r="J1148" s="197">
        <v>0</v>
      </c>
      <c r="K1148" s="197">
        <v>2</v>
      </c>
      <c r="L1148" s="197">
        <v>2</v>
      </c>
      <c r="M1148" s="197">
        <v>2</v>
      </c>
    </row>
    <row r="1149" spans="1:13" x14ac:dyDescent="0.25">
      <c r="A1149" s="152">
        <v>43252</v>
      </c>
      <c r="B1149" s="13">
        <v>2018</v>
      </c>
      <c r="C1149" s="14" t="s">
        <v>259</v>
      </c>
      <c r="D1149" s="11" t="s">
        <v>259</v>
      </c>
      <c r="E1149" s="11" t="s">
        <v>15</v>
      </c>
      <c r="F1149" s="19">
        <v>881074.50999999605</v>
      </c>
      <c r="G1149" s="160">
        <v>9</v>
      </c>
      <c r="H1149" s="160">
        <v>90</v>
      </c>
      <c r="I1149" s="197">
        <v>1</v>
      </c>
      <c r="J1149" s="197">
        <v>0</v>
      </c>
      <c r="K1149" s="197">
        <v>2</v>
      </c>
      <c r="L1149" s="197">
        <v>5</v>
      </c>
      <c r="M1149" s="197">
        <v>1</v>
      </c>
    </row>
    <row r="1150" spans="1:13" x14ac:dyDescent="0.25">
      <c r="A1150" s="152">
        <v>43252</v>
      </c>
      <c r="B1150" s="13">
        <v>2018</v>
      </c>
      <c r="C1150" s="14" t="s">
        <v>260</v>
      </c>
      <c r="D1150" s="11" t="s">
        <v>260</v>
      </c>
      <c r="E1150" s="11" t="s">
        <v>18</v>
      </c>
      <c r="F1150" s="19">
        <v>6277840.4299999848</v>
      </c>
      <c r="G1150" s="160">
        <v>28</v>
      </c>
      <c r="H1150" s="160">
        <v>424</v>
      </c>
      <c r="I1150" s="197">
        <v>0</v>
      </c>
      <c r="J1150" s="197">
        <v>2</v>
      </c>
      <c r="K1150" s="197">
        <v>1</v>
      </c>
      <c r="L1150" s="197">
        <v>10</v>
      </c>
      <c r="M1150" s="197">
        <v>15</v>
      </c>
    </row>
    <row r="1151" spans="1:13" x14ac:dyDescent="0.25">
      <c r="A1151" s="152">
        <v>43252</v>
      </c>
      <c r="B1151" s="13">
        <v>2018</v>
      </c>
      <c r="C1151" s="14" t="s">
        <v>261</v>
      </c>
      <c r="D1151" s="11" t="s">
        <v>261</v>
      </c>
      <c r="E1151" s="11" t="s">
        <v>75</v>
      </c>
      <c r="F1151" s="19">
        <v>4561538.1100000143</v>
      </c>
      <c r="G1151" s="160">
        <v>17</v>
      </c>
      <c r="H1151" s="160">
        <v>276</v>
      </c>
      <c r="I1151" s="197">
        <v>1</v>
      </c>
      <c r="J1151" s="197">
        <v>3</v>
      </c>
      <c r="K1151" s="197">
        <v>0</v>
      </c>
      <c r="L1151" s="197">
        <v>1</v>
      </c>
      <c r="M1151" s="197">
        <v>12</v>
      </c>
    </row>
    <row r="1152" spans="1:13" x14ac:dyDescent="0.25">
      <c r="A1152" s="152">
        <v>43252</v>
      </c>
      <c r="B1152" s="13">
        <v>2018</v>
      </c>
      <c r="C1152" s="14" t="s">
        <v>262</v>
      </c>
      <c r="D1152" s="11" t="s">
        <v>262</v>
      </c>
      <c r="E1152" s="11" t="s">
        <v>18</v>
      </c>
      <c r="F1152" s="19">
        <v>1310510.4700000007</v>
      </c>
      <c r="G1152" s="160">
        <v>9</v>
      </c>
      <c r="H1152" s="160">
        <v>119</v>
      </c>
      <c r="I1152" s="197">
        <v>1</v>
      </c>
      <c r="J1152" s="197">
        <v>0</v>
      </c>
      <c r="K1152" s="197">
        <v>0</v>
      </c>
      <c r="L1152" s="197">
        <v>1</v>
      </c>
      <c r="M1152" s="197">
        <v>7</v>
      </c>
    </row>
    <row r="1153" spans="1:13" x14ac:dyDescent="0.25">
      <c r="A1153" s="152">
        <v>43252</v>
      </c>
      <c r="B1153" s="13">
        <v>2018</v>
      </c>
      <c r="C1153" s="14" t="s">
        <v>263</v>
      </c>
      <c r="D1153" s="11" t="s">
        <v>263</v>
      </c>
      <c r="E1153" s="11" t="s">
        <v>50</v>
      </c>
      <c r="F1153" s="19">
        <v>2208267.0299999937</v>
      </c>
      <c r="G1153" s="160">
        <v>11</v>
      </c>
      <c r="H1153" s="160">
        <v>161</v>
      </c>
      <c r="I1153" s="197">
        <v>0</v>
      </c>
      <c r="J1153" s="197">
        <v>0</v>
      </c>
      <c r="K1153" s="197">
        <v>0</v>
      </c>
      <c r="L1153" s="197">
        <v>0</v>
      </c>
      <c r="M1153" s="197">
        <v>11</v>
      </c>
    </row>
    <row r="1154" spans="1:13" x14ac:dyDescent="0.25">
      <c r="A1154" s="152">
        <v>43252</v>
      </c>
      <c r="B1154" s="13">
        <v>2018</v>
      </c>
      <c r="C1154" s="14" t="s">
        <v>384</v>
      </c>
      <c r="D1154" s="11" t="s">
        <v>384</v>
      </c>
      <c r="E1154" s="11" t="s">
        <v>22</v>
      </c>
      <c r="F1154" s="19">
        <v>348564.73</v>
      </c>
      <c r="G1154" s="160">
        <v>9</v>
      </c>
      <c r="H1154" s="160">
        <v>57</v>
      </c>
      <c r="I1154" s="197">
        <v>2</v>
      </c>
      <c r="J1154" s="197">
        <v>3</v>
      </c>
      <c r="K1154" s="197">
        <v>2</v>
      </c>
      <c r="L1154" s="197">
        <v>2</v>
      </c>
      <c r="M1154" s="197">
        <v>0</v>
      </c>
    </row>
    <row r="1155" spans="1:13" x14ac:dyDescent="0.25">
      <c r="A1155" s="152">
        <v>43252</v>
      </c>
      <c r="B1155" s="13">
        <v>2018</v>
      </c>
      <c r="C1155" s="14" t="s">
        <v>264</v>
      </c>
      <c r="D1155" s="11" t="s">
        <v>264</v>
      </c>
      <c r="E1155" s="11" t="s">
        <v>65</v>
      </c>
      <c r="F1155" s="19">
        <v>3982156.0600000098</v>
      </c>
      <c r="G1155" s="160">
        <v>17</v>
      </c>
      <c r="H1155" s="160">
        <v>247</v>
      </c>
      <c r="I1155" s="197">
        <v>1</v>
      </c>
      <c r="J1155" s="197">
        <v>3</v>
      </c>
      <c r="K1155" s="197">
        <v>1</v>
      </c>
      <c r="L1155" s="197">
        <v>5</v>
      </c>
      <c r="M1155" s="197">
        <v>7</v>
      </c>
    </row>
    <row r="1156" spans="1:13" x14ac:dyDescent="0.25">
      <c r="A1156" s="152">
        <v>43252</v>
      </c>
      <c r="B1156" s="13">
        <v>2018</v>
      </c>
      <c r="C1156" s="14" t="s">
        <v>265</v>
      </c>
      <c r="D1156" s="11" t="s">
        <v>265</v>
      </c>
      <c r="E1156" s="11" t="s">
        <v>22</v>
      </c>
      <c r="F1156" s="19">
        <v>304708.9700000002</v>
      </c>
      <c r="G1156" s="160">
        <v>3</v>
      </c>
      <c r="H1156" s="160">
        <v>15</v>
      </c>
      <c r="I1156" s="197">
        <v>0</v>
      </c>
      <c r="J1156" s="197">
        <v>0</v>
      </c>
      <c r="K1156" s="197">
        <v>0</v>
      </c>
      <c r="L1156" s="197">
        <v>3</v>
      </c>
      <c r="M1156" s="197">
        <v>0</v>
      </c>
    </row>
    <row r="1157" spans="1:13" x14ac:dyDescent="0.25">
      <c r="A1157" s="152">
        <v>43252</v>
      </c>
      <c r="B1157" s="13">
        <v>2018</v>
      </c>
      <c r="C1157" s="14" t="s">
        <v>266</v>
      </c>
      <c r="D1157" s="11" t="s">
        <v>266</v>
      </c>
      <c r="E1157" s="11" t="s">
        <v>48</v>
      </c>
      <c r="F1157" s="19">
        <v>715458.96000000183</v>
      </c>
      <c r="G1157" s="160">
        <v>7</v>
      </c>
      <c r="H1157" s="160">
        <v>60</v>
      </c>
      <c r="I1157" s="197">
        <v>0</v>
      </c>
      <c r="J1157" s="197">
        <v>0</v>
      </c>
      <c r="K1157" s="197">
        <v>0</v>
      </c>
      <c r="L1157" s="197">
        <v>3</v>
      </c>
      <c r="M1157" s="197">
        <v>4</v>
      </c>
    </row>
    <row r="1158" spans="1:13" x14ac:dyDescent="0.25">
      <c r="A1158" s="152">
        <v>43252</v>
      </c>
      <c r="B1158" s="13">
        <v>2018</v>
      </c>
      <c r="C1158" s="14" t="s">
        <v>267</v>
      </c>
      <c r="D1158" s="11" t="s">
        <v>267</v>
      </c>
      <c r="E1158" s="11" t="s">
        <v>20</v>
      </c>
      <c r="F1158" s="19">
        <v>2204066.8700000122</v>
      </c>
      <c r="G1158" s="160">
        <v>12</v>
      </c>
      <c r="H1158" s="160">
        <v>191</v>
      </c>
      <c r="I1158" s="197">
        <v>0</v>
      </c>
      <c r="J1158" s="197">
        <v>1</v>
      </c>
      <c r="K1158" s="197">
        <v>5</v>
      </c>
      <c r="L1158" s="197">
        <v>2</v>
      </c>
      <c r="M1158" s="197">
        <v>4</v>
      </c>
    </row>
    <row r="1159" spans="1:13" x14ac:dyDescent="0.25">
      <c r="A1159" s="152">
        <v>43252</v>
      </c>
      <c r="B1159" s="13">
        <v>2018</v>
      </c>
      <c r="C1159" s="14" t="s">
        <v>268</v>
      </c>
      <c r="D1159" s="11" t="s">
        <v>268</v>
      </c>
      <c r="E1159" s="11" t="s">
        <v>35</v>
      </c>
      <c r="F1159" s="19">
        <v>543577.65999999922</v>
      </c>
      <c r="G1159" s="160">
        <v>4</v>
      </c>
      <c r="H1159" s="160">
        <v>54</v>
      </c>
      <c r="I1159" s="197">
        <v>0</v>
      </c>
      <c r="J1159" s="197">
        <v>0</v>
      </c>
      <c r="K1159" s="197">
        <v>0</v>
      </c>
      <c r="L1159" s="197">
        <v>0</v>
      </c>
      <c r="M1159" s="197">
        <v>4</v>
      </c>
    </row>
    <row r="1160" spans="1:13" x14ac:dyDescent="0.25">
      <c r="A1160" s="152">
        <v>43252</v>
      </c>
      <c r="B1160" s="13">
        <v>2018</v>
      </c>
      <c r="C1160" s="14" t="s">
        <v>269</v>
      </c>
      <c r="D1160" s="11" t="s">
        <v>269</v>
      </c>
      <c r="E1160" s="11" t="s">
        <v>20</v>
      </c>
      <c r="F1160" s="19">
        <v>7120151.2400000095</v>
      </c>
      <c r="G1160" s="160">
        <v>29</v>
      </c>
      <c r="H1160" s="160">
        <v>437</v>
      </c>
      <c r="I1160" s="197">
        <v>7</v>
      </c>
      <c r="J1160" s="197">
        <v>0</v>
      </c>
      <c r="K1160" s="197">
        <v>6</v>
      </c>
      <c r="L1160" s="197">
        <v>10</v>
      </c>
      <c r="M1160" s="197">
        <v>6</v>
      </c>
    </row>
    <row r="1161" spans="1:13" x14ac:dyDescent="0.25">
      <c r="A1161" s="152">
        <v>43252</v>
      </c>
      <c r="B1161" s="13">
        <v>2018</v>
      </c>
      <c r="C1161" s="14" t="s">
        <v>270</v>
      </c>
      <c r="D1161" s="11" t="s">
        <v>270</v>
      </c>
      <c r="E1161" s="11" t="s">
        <v>22</v>
      </c>
      <c r="F1161" s="19">
        <v>210545.03999999957</v>
      </c>
      <c r="G1161" s="160">
        <v>5</v>
      </c>
      <c r="H1161" s="160">
        <v>41</v>
      </c>
      <c r="I1161" s="197">
        <v>0</v>
      </c>
      <c r="J1161" s="197">
        <v>4</v>
      </c>
      <c r="K1161" s="197">
        <v>1</v>
      </c>
      <c r="L1161" s="197">
        <v>0</v>
      </c>
      <c r="M1161" s="197">
        <v>0</v>
      </c>
    </row>
    <row r="1162" spans="1:13" x14ac:dyDescent="0.25">
      <c r="A1162" s="152">
        <v>43252</v>
      </c>
      <c r="B1162" s="13">
        <v>2018</v>
      </c>
      <c r="C1162" s="14" t="s">
        <v>271</v>
      </c>
      <c r="D1162" s="11" t="s">
        <v>271</v>
      </c>
      <c r="E1162" s="11" t="s">
        <v>50</v>
      </c>
      <c r="F1162" s="19">
        <v>761056.16000000108</v>
      </c>
      <c r="G1162" s="160">
        <v>5</v>
      </c>
      <c r="H1162" s="160">
        <v>78</v>
      </c>
      <c r="I1162" s="197">
        <v>0</v>
      </c>
      <c r="J1162" s="197">
        <v>0</v>
      </c>
      <c r="K1162" s="197">
        <v>0</v>
      </c>
      <c r="L1162" s="197">
        <v>5</v>
      </c>
      <c r="M1162" s="197">
        <v>0</v>
      </c>
    </row>
    <row r="1163" spans="1:13" x14ac:dyDescent="0.25">
      <c r="A1163" s="152">
        <v>43252</v>
      </c>
      <c r="B1163" s="13">
        <v>2018</v>
      </c>
      <c r="C1163" s="14" t="s">
        <v>272</v>
      </c>
      <c r="D1163" s="11" t="s">
        <v>272</v>
      </c>
      <c r="E1163" s="11" t="s">
        <v>24</v>
      </c>
      <c r="F1163" s="19">
        <v>2742372.7800000124</v>
      </c>
      <c r="G1163" s="160">
        <v>15</v>
      </c>
      <c r="H1163" s="160">
        <v>203</v>
      </c>
      <c r="I1163" s="197">
        <v>0</v>
      </c>
      <c r="J1163" s="197">
        <v>3</v>
      </c>
      <c r="K1163" s="197">
        <v>2</v>
      </c>
      <c r="L1163" s="197">
        <v>9</v>
      </c>
      <c r="M1163" s="197">
        <v>1</v>
      </c>
    </row>
    <row r="1164" spans="1:13" x14ac:dyDescent="0.25">
      <c r="A1164" s="152">
        <v>43252</v>
      </c>
      <c r="B1164" s="13">
        <v>2018</v>
      </c>
      <c r="C1164" s="14" t="s">
        <v>273</v>
      </c>
      <c r="D1164" s="11" t="s">
        <v>273</v>
      </c>
      <c r="E1164" s="11" t="s">
        <v>20</v>
      </c>
      <c r="F1164" s="19">
        <v>1041154.5</v>
      </c>
      <c r="G1164" s="160">
        <v>4</v>
      </c>
      <c r="H1164" s="160">
        <v>64</v>
      </c>
      <c r="I1164" s="197">
        <v>0</v>
      </c>
      <c r="J1164" s="197">
        <v>0</v>
      </c>
      <c r="K1164" s="197">
        <v>0</v>
      </c>
      <c r="L1164" s="197">
        <v>0</v>
      </c>
      <c r="M1164" s="197">
        <v>4</v>
      </c>
    </row>
    <row r="1165" spans="1:13" x14ac:dyDescent="0.25">
      <c r="A1165" s="152">
        <v>43252</v>
      </c>
      <c r="B1165" s="13">
        <v>2018</v>
      </c>
      <c r="C1165" s="14" t="s">
        <v>274</v>
      </c>
      <c r="D1165" s="11" t="s">
        <v>274</v>
      </c>
      <c r="E1165" s="11" t="s">
        <v>18</v>
      </c>
      <c r="F1165" s="19">
        <v>1522078.9299999997</v>
      </c>
      <c r="G1165" s="160">
        <v>13</v>
      </c>
      <c r="H1165" s="160">
        <v>157</v>
      </c>
      <c r="I1165" s="197">
        <v>0</v>
      </c>
      <c r="J1165" s="197">
        <v>0</v>
      </c>
      <c r="K1165" s="197">
        <v>3</v>
      </c>
      <c r="L1165" s="197">
        <v>7</v>
      </c>
      <c r="M1165" s="197">
        <v>3</v>
      </c>
    </row>
    <row r="1166" spans="1:13" x14ac:dyDescent="0.25">
      <c r="A1166" s="152">
        <v>43252</v>
      </c>
      <c r="B1166" s="13">
        <v>2018</v>
      </c>
      <c r="C1166" s="14" t="s">
        <v>275</v>
      </c>
      <c r="D1166" s="11" t="s">
        <v>275</v>
      </c>
      <c r="E1166" s="11" t="s">
        <v>75</v>
      </c>
      <c r="F1166" s="19">
        <v>4810007.9200000167</v>
      </c>
      <c r="G1166" s="160">
        <v>18</v>
      </c>
      <c r="H1166" s="160">
        <v>290</v>
      </c>
      <c r="I1166" s="197">
        <v>0</v>
      </c>
      <c r="J1166" s="197">
        <v>7</v>
      </c>
      <c r="K1166" s="197">
        <v>4</v>
      </c>
      <c r="L1166" s="197">
        <v>5</v>
      </c>
      <c r="M1166" s="197">
        <v>2</v>
      </c>
    </row>
    <row r="1167" spans="1:13" x14ac:dyDescent="0.25">
      <c r="A1167" s="152">
        <v>43252</v>
      </c>
      <c r="B1167" s="13">
        <v>2018</v>
      </c>
      <c r="C1167" s="14" t="s">
        <v>276</v>
      </c>
      <c r="D1167" s="11" t="s">
        <v>276</v>
      </c>
      <c r="E1167" s="11" t="s">
        <v>84</v>
      </c>
      <c r="F1167" s="19">
        <v>2621405.5700000115</v>
      </c>
      <c r="G1167" s="160">
        <v>11</v>
      </c>
      <c r="H1167" s="160">
        <v>154</v>
      </c>
      <c r="I1167" s="197">
        <v>0</v>
      </c>
      <c r="J1167" s="197">
        <v>1</v>
      </c>
      <c r="K1167" s="197">
        <v>0</v>
      </c>
      <c r="L1167" s="197">
        <v>9</v>
      </c>
      <c r="M1167" s="197">
        <v>1</v>
      </c>
    </row>
    <row r="1168" spans="1:13" x14ac:dyDescent="0.25">
      <c r="A1168" s="152">
        <v>43252</v>
      </c>
      <c r="B1168" s="13">
        <v>2018</v>
      </c>
      <c r="C1168" s="14" t="s">
        <v>277</v>
      </c>
      <c r="D1168" s="11" t="s">
        <v>277</v>
      </c>
      <c r="E1168" s="11" t="s">
        <v>27</v>
      </c>
      <c r="F1168" s="19">
        <v>4121709.8300000057</v>
      </c>
      <c r="G1168" s="160">
        <v>23</v>
      </c>
      <c r="H1168" s="160">
        <v>318</v>
      </c>
      <c r="I1168" s="197">
        <v>1</v>
      </c>
      <c r="J1168" s="197">
        <v>0</v>
      </c>
      <c r="K1168" s="197">
        <v>7</v>
      </c>
      <c r="L1168" s="197">
        <v>11</v>
      </c>
      <c r="M1168" s="197">
        <v>4</v>
      </c>
    </row>
    <row r="1169" spans="1:13" x14ac:dyDescent="0.25">
      <c r="A1169" s="152">
        <v>43252</v>
      </c>
      <c r="B1169" s="13">
        <v>2018</v>
      </c>
      <c r="C1169" s="14" t="s">
        <v>278</v>
      </c>
      <c r="D1169" s="11" t="s">
        <v>278</v>
      </c>
      <c r="E1169" s="11" t="s">
        <v>35</v>
      </c>
      <c r="F1169" s="19">
        <v>673188.81000000052</v>
      </c>
      <c r="G1169" s="160">
        <v>4</v>
      </c>
      <c r="H1169" s="160">
        <v>57</v>
      </c>
      <c r="I1169" s="197">
        <v>0</v>
      </c>
      <c r="J1169" s="197">
        <v>0</v>
      </c>
      <c r="K1169" s="197">
        <v>0</v>
      </c>
      <c r="L1169" s="197">
        <v>0</v>
      </c>
      <c r="M1169" s="197">
        <v>4</v>
      </c>
    </row>
    <row r="1170" spans="1:13" x14ac:dyDescent="0.25">
      <c r="A1170" s="152">
        <v>43252</v>
      </c>
      <c r="B1170" s="13">
        <v>2018</v>
      </c>
      <c r="C1170" s="14" t="s">
        <v>279</v>
      </c>
      <c r="D1170" s="11" t="s">
        <v>279</v>
      </c>
      <c r="E1170" s="11" t="s">
        <v>18</v>
      </c>
      <c r="F1170" s="19">
        <v>241933.83000000007</v>
      </c>
      <c r="G1170" s="160">
        <v>2</v>
      </c>
      <c r="H1170" s="160">
        <v>23</v>
      </c>
      <c r="I1170" s="197">
        <v>0</v>
      </c>
      <c r="J1170" s="197">
        <v>0</v>
      </c>
      <c r="K1170" s="197">
        <v>0</v>
      </c>
      <c r="L1170" s="197">
        <v>0</v>
      </c>
      <c r="M1170" s="197">
        <v>2</v>
      </c>
    </row>
    <row r="1171" spans="1:13" x14ac:dyDescent="0.25">
      <c r="A1171" s="152">
        <v>43252</v>
      </c>
      <c r="B1171" s="13">
        <v>2018</v>
      </c>
      <c r="C1171" s="14" t="s">
        <v>280</v>
      </c>
      <c r="D1171" s="11" t="s">
        <v>280</v>
      </c>
      <c r="E1171" s="11" t="s">
        <v>50</v>
      </c>
      <c r="F1171" s="19">
        <v>4768910.0499999747</v>
      </c>
      <c r="G1171" s="160">
        <v>23</v>
      </c>
      <c r="H1171" s="160">
        <v>322</v>
      </c>
      <c r="I1171" s="197">
        <v>1</v>
      </c>
      <c r="J1171" s="197">
        <v>0</v>
      </c>
      <c r="K1171" s="197">
        <v>2</v>
      </c>
      <c r="L1171" s="197">
        <v>4</v>
      </c>
      <c r="M1171" s="197">
        <v>16</v>
      </c>
    </row>
    <row r="1172" spans="1:13" x14ac:dyDescent="0.25">
      <c r="A1172" s="152">
        <v>43252</v>
      </c>
      <c r="B1172" s="13">
        <v>2018</v>
      </c>
      <c r="C1172" s="14" t="s">
        <v>281</v>
      </c>
      <c r="D1172" s="11" t="s">
        <v>281</v>
      </c>
      <c r="E1172" s="11" t="s">
        <v>20</v>
      </c>
      <c r="F1172" s="19">
        <v>3300739.6000000089</v>
      </c>
      <c r="G1172" s="160">
        <v>12</v>
      </c>
      <c r="H1172" s="160">
        <v>165</v>
      </c>
      <c r="I1172" s="197">
        <v>2</v>
      </c>
      <c r="J1172" s="197">
        <v>0</v>
      </c>
      <c r="K1172" s="197">
        <v>0</v>
      </c>
      <c r="L1172" s="197">
        <v>0</v>
      </c>
      <c r="M1172" s="197">
        <v>10</v>
      </c>
    </row>
    <row r="1173" spans="1:13" x14ac:dyDescent="0.25">
      <c r="A1173" s="152">
        <v>43252</v>
      </c>
      <c r="B1173" s="13">
        <v>2018</v>
      </c>
      <c r="C1173" s="14" t="s">
        <v>282</v>
      </c>
      <c r="D1173" s="11" t="s">
        <v>282</v>
      </c>
      <c r="E1173" s="11" t="s">
        <v>29</v>
      </c>
      <c r="F1173" s="19">
        <v>791832.03000000212</v>
      </c>
      <c r="G1173" s="160">
        <v>8</v>
      </c>
      <c r="H1173" s="160">
        <v>84</v>
      </c>
      <c r="I1173" s="197">
        <v>5</v>
      </c>
      <c r="J1173" s="197">
        <v>1</v>
      </c>
      <c r="K1173" s="197">
        <v>2</v>
      </c>
      <c r="L1173" s="197">
        <v>0</v>
      </c>
      <c r="M1173" s="197">
        <v>0</v>
      </c>
    </row>
    <row r="1174" spans="1:13" x14ac:dyDescent="0.25">
      <c r="A1174" s="152">
        <v>43252</v>
      </c>
      <c r="B1174" s="13">
        <v>2018</v>
      </c>
      <c r="C1174" s="14" t="s">
        <v>283</v>
      </c>
      <c r="D1174" s="11" t="s">
        <v>283</v>
      </c>
      <c r="E1174" s="11" t="s">
        <v>50</v>
      </c>
      <c r="F1174" s="19">
        <v>652620.44999999925</v>
      </c>
      <c r="G1174" s="160">
        <v>5</v>
      </c>
      <c r="H1174" s="160">
        <v>58</v>
      </c>
      <c r="I1174" s="197">
        <v>0</v>
      </c>
      <c r="J1174" s="197">
        <v>0</v>
      </c>
      <c r="K1174" s="197">
        <v>0</v>
      </c>
      <c r="L1174" s="197">
        <v>2</v>
      </c>
      <c r="M1174" s="197">
        <v>3</v>
      </c>
    </row>
    <row r="1175" spans="1:13" x14ac:dyDescent="0.25">
      <c r="A1175" s="152">
        <v>43252</v>
      </c>
      <c r="B1175" s="13">
        <v>2018</v>
      </c>
      <c r="C1175" s="14" t="s">
        <v>284</v>
      </c>
      <c r="D1175" s="11" t="s">
        <v>284</v>
      </c>
      <c r="E1175" s="11" t="s">
        <v>35</v>
      </c>
      <c r="F1175" s="19">
        <v>5928275.6099999845</v>
      </c>
      <c r="G1175" s="160">
        <v>26</v>
      </c>
      <c r="H1175" s="160">
        <v>386</v>
      </c>
      <c r="I1175" s="197">
        <v>0</v>
      </c>
      <c r="J1175" s="197">
        <v>1</v>
      </c>
      <c r="K1175" s="197">
        <v>1</v>
      </c>
      <c r="L1175" s="197">
        <v>4</v>
      </c>
      <c r="M1175" s="197">
        <v>20</v>
      </c>
    </row>
    <row r="1176" spans="1:13" x14ac:dyDescent="0.25">
      <c r="A1176" s="152">
        <v>43252</v>
      </c>
      <c r="B1176" s="13">
        <v>2018</v>
      </c>
      <c r="C1176" s="14" t="s">
        <v>285</v>
      </c>
      <c r="D1176" s="11" t="s">
        <v>285</v>
      </c>
      <c r="E1176" s="11" t="s">
        <v>50</v>
      </c>
      <c r="F1176" s="19">
        <v>701362.21000000089</v>
      </c>
      <c r="G1176" s="160">
        <v>7</v>
      </c>
      <c r="H1176" s="160">
        <v>89</v>
      </c>
      <c r="I1176" s="197">
        <v>0</v>
      </c>
      <c r="J1176" s="197">
        <v>0</v>
      </c>
      <c r="K1176" s="197">
        <v>0</v>
      </c>
      <c r="L1176" s="197">
        <v>3</v>
      </c>
      <c r="M1176" s="197">
        <v>4</v>
      </c>
    </row>
    <row r="1177" spans="1:13" x14ac:dyDescent="0.25">
      <c r="A1177" s="152">
        <v>43252</v>
      </c>
      <c r="B1177" s="13">
        <v>2018</v>
      </c>
      <c r="C1177" s="14" t="s">
        <v>286</v>
      </c>
      <c r="D1177" s="11" t="s">
        <v>286</v>
      </c>
      <c r="E1177" s="11" t="s">
        <v>22</v>
      </c>
      <c r="F1177" s="19">
        <v>976649.50000000186</v>
      </c>
      <c r="G1177" s="160">
        <v>12</v>
      </c>
      <c r="H1177" s="160">
        <v>112</v>
      </c>
      <c r="I1177" s="197">
        <v>10</v>
      </c>
      <c r="J1177" s="197">
        <v>2</v>
      </c>
      <c r="K1177" s="197">
        <v>0</v>
      </c>
      <c r="L1177" s="197">
        <v>0</v>
      </c>
      <c r="M1177" s="197">
        <v>0</v>
      </c>
    </row>
    <row r="1178" spans="1:13" x14ac:dyDescent="0.25">
      <c r="A1178" s="152">
        <v>43252</v>
      </c>
      <c r="B1178" s="13">
        <v>2018</v>
      </c>
      <c r="C1178" s="14" t="s">
        <v>287</v>
      </c>
      <c r="D1178" s="11" t="s">
        <v>287</v>
      </c>
      <c r="E1178" s="11" t="s">
        <v>65</v>
      </c>
      <c r="F1178" s="19">
        <v>640812.83999999892</v>
      </c>
      <c r="G1178" s="160">
        <v>17</v>
      </c>
      <c r="H1178" s="160">
        <v>94</v>
      </c>
      <c r="I1178" s="197">
        <v>1</v>
      </c>
      <c r="J1178" s="197">
        <v>8</v>
      </c>
      <c r="K1178" s="197">
        <v>2</v>
      </c>
      <c r="L1178" s="197">
        <v>5</v>
      </c>
      <c r="M1178" s="197">
        <v>1</v>
      </c>
    </row>
    <row r="1179" spans="1:13" x14ac:dyDescent="0.25">
      <c r="A1179" s="152">
        <v>43252</v>
      </c>
      <c r="B1179" s="13">
        <v>2018</v>
      </c>
      <c r="C1179" s="14" t="s">
        <v>288</v>
      </c>
      <c r="D1179" s="11" t="s">
        <v>288</v>
      </c>
      <c r="E1179" s="11" t="s">
        <v>27</v>
      </c>
      <c r="F1179" s="19">
        <v>1268582.6400000006</v>
      </c>
      <c r="G1179" s="160">
        <v>10</v>
      </c>
      <c r="H1179" s="160">
        <v>120</v>
      </c>
      <c r="I1179" s="197">
        <v>0</v>
      </c>
      <c r="J1179" s="197">
        <v>0</v>
      </c>
      <c r="K1179" s="197">
        <v>0</v>
      </c>
      <c r="L1179" s="197">
        <v>4</v>
      </c>
      <c r="M1179" s="197">
        <v>6</v>
      </c>
    </row>
    <row r="1180" spans="1:13" x14ac:dyDescent="0.25">
      <c r="A1180" s="152">
        <v>43252</v>
      </c>
      <c r="B1180" s="13">
        <v>2018</v>
      </c>
      <c r="C1180" s="14" t="s">
        <v>289</v>
      </c>
      <c r="D1180" s="11" t="s">
        <v>289</v>
      </c>
      <c r="E1180" s="11" t="s">
        <v>18</v>
      </c>
      <c r="F1180" s="19">
        <v>1762010.1600000039</v>
      </c>
      <c r="G1180" s="160">
        <v>12</v>
      </c>
      <c r="H1180" s="160">
        <v>178</v>
      </c>
      <c r="I1180" s="197">
        <v>0</v>
      </c>
      <c r="J1180" s="197">
        <v>0</v>
      </c>
      <c r="K1180" s="197">
        <v>0</v>
      </c>
      <c r="L1180" s="197">
        <v>1</v>
      </c>
      <c r="M1180" s="197">
        <v>11</v>
      </c>
    </row>
    <row r="1181" spans="1:13" x14ac:dyDescent="0.25">
      <c r="A1181" s="152">
        <v>43252</v>
      </c>
      <c r="B1181" s="13">
        <v>2018</v>
      </c>
      <c r="C1181" s="14" t="s">
        <v>290</v>
      </c>
      <c r="D1181" s="11" t="s">
        <v>290</v>
      </c>
      <c r="E1181" s="11" t="s">
        <v>20</v>
      </c>
      <c r="F1181" s="19">
        <v>383589.2099999995</v>
      </c>
      <c r="G1181" s="160">
        <v>6</v>
      </c>
      <c r="H1181" s="160">
        <v>65</v>
      </c>
      <c r="I1181" s="197">
        <v>0</v>
      </c>
      <c r="J1181" s="197">
        <v>0</v>
      </c>
      <c r="K1181" s="197">
        <v>4</v>
      </c>
      <c r="L1181" s="197">
        <v>0</v>
      </c>
      <c r="M1181" s="197">
        <v>2</v>
      </c>
    </row>
    <row r="1182" spans="1:13" x14ac:dyDescent="0.25">
      <c r="A1182" s="152">
        <v>43252</v>
      </c>
      <c r="B1182" s="13">
        <v>2018</v>
      </c>
      <c r="C1182" s="14" t="s">
        <v>291</v>
      </c>
      <c r="D1182" s="11" t="s">
        <v>291</v>
      </c>
      <c r="E1182" s="11" t="s">
        <v>27</v>
      </c>
      <c r="F1182" s="19">
        <v>347213.01999999955</v>
      </c>
      <c r="G1182" s="160">
        <v>2</v>
      </c>
      <c r="H1182" s="160">
        <v>27</v>
      </c>
      <c r="I1182" s="197">
        <v>0</v>
      </c>
      <c r="J1182" s="197">
        <v>0</v>
      </c>
      <c r="K1182" s="197">
        <v>0</v>
      </c>
      <c r="L1182" s="197">
        <v>2</v>
      </c>
      <c r="M1182" s="197">
        <v>0</v>
      </c>
    </row>
    <row r="1183" spans="1:13" x14ac:dyDescent="0.25">
      <c r="A1183" s="152">
        <v>43252</v>
      </c>
      <c r="B1183" s="13">
        <v>2018</v>
      </c>
      <c r="C1183" s="14" t="s">
        <v>292</v>
      </c>
      <c r="D1183" s="11" t="s">
        <v>292</v>
      </c>
      <c r="E1183" s="11" t="s">
        <v>50</v>
      </c>
      <c r="F1183" s="19">
        <v>944302.94999999739</v>
      </c>
      <c r="G1183" s="160">
        <v>10</v>
      </c>
      <c r="H1183" s="160">
        <v>119</v>
      </c>
      <c r="I1183" s="197">
        <v>0</v>
      </c>
      <c r="J1183" s="197">
        <v>0</v>
      </c>
      <c r="K1183" s="197">
        <v>1</v>
      </c>
      <c r="L1183" s="197">
        <v>1</v>
      </c>
      <c r="M1183" s="197">
        <v>8</v>
      </c>
    </row>
    <row r="1184" spans="1:13" x14ac:dyDescent="0.25">
      <c r="A1184" s="152">
        <v>43252</v>
      </c>
      <c r="B1184" s="13">
        <v>2018</v>
      </c>
      <c r="C1184" s="14" t="s">
        <v>293</v>
      </c>
      <c r="D1184" s="11" t="s">
        <v>293</v>
      </c>
      <c r="E1184" s="11" t="s">
        <v>73</v>
      </c>
      <c r="F1184" s="19">
        <v>1895926.629999999</v>
      </c>
      <c r="G1184" s="160">
        <v>12</v>
      </c>
      <c r="H1184" s="160">
        <v>152</v>
      </c>
      <c r="I1184" s="197">
        <v>2</v>
      </c>
      <c r="J1184" s="197">
        <v>1</v>
      </c>
      <c r="K1184" s="197">
        <v>4</v>
      </c>
      <c r="L1184" s="197">
        <v>4</v>
      </c>
      <c r="M1184" s="197">
        <v>1</v>
      </c>
    </row>
    <row r="1185" spans="1:13" x14ac:dyDescent="0.25">
      <c r="A1185" s="152">
        <v>43252</v>
      </c>
      <c r="B1185" s="13">
        <v>2018</v>
      </c>
      <c r="C1185" s="14" t="s">
        <v>294</v>
      </c>
      <c r="D1185" s="11" t="s">
        <v>294</v>
      </c>
      <c r="E1185" s="11" t="s">
        <v>18</v>
      </c>
      <c r="F1185" s="19">
        <v>2084107.8999999985</v>
      </c>
      <c r="G1185" s="160">
        <v>11</v>
      </c>
      <c r="H1185" s="160">
        <v>160</v>
      </c>
      <c r="I1185" s="197">
        <v>0</v>
      </c>
      <c r="J1185" s="197">
        <v>0</v>
      </c>
      <c r="K1185" s="197">
        <v>0</v>
      </c>
      <c r="L1185" s="197">
        <v>1</v>
      </c>
      <c r="M1185" s="197">
        <v>10</v>
      </c>
    </row>
    <row r="1186" spans="1:13" x14ac:dyDescent="0.25">
      <c r="A1186" s="152">
        <v>43252</v>
      </c>
      <c r="B1186" s="13">
        <v>2018</v>
      </c>
      <c r="C1186" s="14" t="s">
        <v>295</v>
      </c>
      <c r="D1186" s="11" t="s">
        <v>295</v>
      </c>
      <c r="E1186" s="11" t="s">
        <v>35</v>
      </c>
      <c r="F1186" s="19">
        <v>8907297.5200000554</v>
      </c>
      <c r="G1186" s="160">
        <v>36</v>
      </c>
      <c r="H1186" s="160">
        <v>515</v>
      </c>
      <c r="I1186" s="197">
        <v>1</v>
      </c>
      <c r="J1186" s="197">
        <v>2</v>
      </c>
      <c r="K1186" s="197">
        <v>9</v>
      </c>
      <c r="L1186" s="197">
        <v>15</v>
      </c>
      <c r="M1186" s="197">
        <v>9</v>
      </c>
    </row>
    <row r="1187" spans="1:13" x14ac:dyDescent="0.25">
      <c r="A1187" s="152">
        <v>43252</v>
      </c>
      <c r="B1187" s="13">
        <v>2018</v>
      </c>
      <c r="C1187" s="14" t="s">
        <v>296</v>
      </c>
      <c r="D1187" s="11" t="s">
        <v>296</v>
      </c>
      <c r="E1187" s="11" t="s">
        <v>18</v>
      </c>
      <c r="F1187" s="19">
        <v>2465106.3899999857</v>
      </c>
      <c r="G1187" s="160">
        <v>21</v>
      </c>
      <c r="H1187" s="160">
        <v>259</v>
      </c>
      <c r="I1187" s="197">
        <v>1</v>
      </c>
      <c r="J1187" s="197">
        <v>0</v>
      </c>
      <c r="K1187" s="197">
        <v>3</v>
      </c>
      <c r="L1187" s="197">
        <v>10</v>
      </c>
      <c r="M1187" s="197">
        <v>7</v>
      </c>
    </row>
    <row r="1188" spans="1:13" x14ac:dyDescent="0.25">
      <c r="A1188" s="152">
        <v>43252</v>
      </c>
      <c r="B1188" s="13">
        <v>2018</v>
      </c>
      <c r="C1188" s="14" t="s">
        <v>297</v>
      </c>
      <c r="D1188" s="11" t="s">
        <v>297</v>
      </c>
      <c r="E1188" s="11" t="s">
        <v>22</v>
      </c>
      <c r="F1188" s="19">
        <v>2405755.4499999955</v>
      </c>
      <c r="G1188" s="160">
        <v>14</v>
      </c>
      <c r="H1188" s="160">
        <v>168</v>
      </c>
      <c r="I1188" s="197">
        <v>0</v>
      </c>
      <c r="J1188" s="197">
        <v>2</v>
      </c>
      <c r="K1188" s="197">
        <v>6</v>
      </c>
      <c r="L1188" s="197">
        <v>6</v>
      </c>
      <c r="M1188" s="197">
        <v>0</v>
      </c>
    </row>
    <row r="1189" spans="1:13" x14ac:dyDescent="0.25">
      <c r="A1189" s="152">
        <v>43252</v>
      </c>
      <c r="B1189" s="13">
        <v>2018</v>
      </c>
      <c r="C1189" s="14" t="s">
        <v>298</v>
      </c>
      <c r="D1189" s="11" t="s">
        <v>298</v>
      </c>
      <c r="E1189" s="11" t="s">
        <v>20</v>
      </c>
      <c r="F1189" s="19">
        <v>2344062.4400000125</v>
      </c>
      <c r="G1189" s="160">
        <v>10</v>
      </c>
      <c r="H1189" s="160">
        <v>148</v>
      </c>
      <c r="I1189" s="197">
        <v>0</v>
      </c>
      <c r="J1189" s="197">
        <v>1</v>
      </c>
      <c r="K1189" s="197">
        <v>0</v>
      </c>
      <c r="L1189" s="197">
        <v>3</v>
      </c>
      <c r="M1189" s="197">
        <v>6</v>
      </c>
    </row>
    <row r="1190" spans="1:13" x14ac:dyDescent="0.25">
      <c r="A1190" s="152">
        <v>43252</v>
      </c>
      <c r="B1190" s="13">
        <v>2018</v>
      </c>
      <c r="C1190" s="14" t="s">
        <v>299</v>
      </c>
      <c r="D1190" s="11" t="s">
        <v>299</v>
      </c>
      <c r="E1190" s="11" t="s">
        <v>18</v>
      </c>
      <c r="F1190" s="19">
        <v>2221659.4299999885</v>
      </c>
      <c r="G1190" s="160">
        <v>19</v>
      </c>
      <c r="H1190" s="160">
        <v>249</v>
      </c>
      <c r="I1190" s="197">
        <v>1</v>
      </c>
      <c r="J1190" s="197">
        <v>2</v>
      </c>
      <c r="K1190" s="197">
        <v>3</v>
      </c>
      <c r="L1190" s="197">
        <v>3</v>
      </c>
      <c r="M1190" s="197">
        <v>10</v>
      </c>
    </row>
    <row r="1191" spans="1:13" x14ac:dyDescent="0.25">
      <c r="A1191" s="152">
        <v>43252</v>
      </c>
      <c r="B1191" s="13">
        <v>2018</v>
      </c>
      <c r="C1191" s="14" t="s">
        <v>300</v>
      </c>
      <c r="D1191" s="11" t="s">
        <v>300</v>
      </c>
      <c r="E1191" s="11" t="s">
        <v>22</v>
      </c>
      <c r="F1191" s="19">
        <v>1981081.0800000057</v>
      </c>
      <c r="G1191" s="160">
        <v>12</v>
      </c>
      <c r="H1191" s="160">
        <v>163</v>
      </c>
      <c r="I1191" s="197">
        <v>2</v>
      </c>
      <c r="J1191" s="197">
        <v>1</v>
      </c>
      <c r="K1191" s="197">
        <v>4</v>
      </c>
      <c r="L1191" s="197">
        <v>5</v>
      </c>
      <c r="M1191" s="197">
        <v>0</v>
      </c>
    </row>
    <row r="1192" spans="1:13" x14ac:dyDescent="0.25">
      <c r="A1192" s="152">
        <v>43252</v>
      </c>
      <c r="B1192" s="13">
        <v>2018</v>
      </c>
      <c r="C1192" s="14" t="s">
        <v>301</v>
      </c>
      <c r="D1192" s="11" t="s">
        <v>301</v>
      </c>
      <c r="E1192" s="11" t="s">
        <v>22</v>
      </c>
      <c r="F1192" s="19">
        <v>171331.36999999988</v>
      </c>
      <c r="G1192" s="160">
        <v>3</v>
      </c>
      <c r="H1192" s="160">
        <v>19</v>
      </c>
      <c r="I1192" s="197">
        <v>0</v>
      </c>
      <c r="J1192" s="197">
        <v>0</v>
      </c>
      <c r="K1192" s="197">
        <v>0</v>
      </c>
      <c r="L1192" s="197">
        <v>0</v>
      </c>
      <c r="M1192" s="197">
        <v>3</v>
      </c>
    </row>
    <row r="1193" spans="1:13" x14ac:dyDescent="0.25">
      <c r="A1193" s="152">
        <v>43252</v>
      </c>
      <c r="B1193" s="13">
        <v>2018</v>
      </c>
      <c r="C1193" s="14" t="s">
        <v>302</v>
      </c>
      <c r="D1193" s="11" t="s">
        <v>302</v>
      </c>
      <c r="E1193" s="11" t="s">
        <v>18</v>
      </c>
      <c r="F1193" s="19">
        <v>2105048.900000006</v>
      </c>
      <c r="G1193" s="160">
        <v>15</v>
      </c>
      <c r="H1193" s="160">
        <v>228</v>
      </c>
      <c r="I1193" s="197">
        <v>0</v>
      </c>
      <c r="J1193" s="197">
        <v>1</v>
      </c>
      <c r="K1193" s="197">
        <v>2</v>
      </c>
      <c r="L1193" s="197">
        <v>12</v>
      </c>
      <c r="M1193" s="197">
        <v>0</v>
      </c>
    </row>
    <row r="1194" spans="1:13" x14ac:dyDescent="0.25">
      <c r="A1194" s="152">
        <v>43252</v>
      </c>
      <c r="B1194" s="13">
        <v>2018</v>
      </c>
      <c r="C1194" s="14" t="s">
        <v>303</v>
      </c>
      <c r="D1194" s="11" t="s">
        <v>303</v>
      </c>
      <c r="E1194" s="11" t="s">
        <v>75</v>
      </c>
      <c r="F1194" s="19">
        <v>646681.88000000175</v>
      </c>
      <c r="G1194" s="160">
        <v>4</v>
      </c>
      <c r="H1194" s="160">
        <v>58</v>
      </c>
      <c r="I1194" s="197">
        <v>0</v>
      </c>
      <c r="J1194" s="197">
        <v>1</v>
      </c>
      <c r="K1194" s="197">
        <v>0</v>
      </c>
      <c r="L1194" s="197">
        <v>1</v>
      </c>
      <c r="M1194" s="197">
        <v>2</v>
      </c>
    </row>
    <row r="1195" spans="1:13" x14ac:dyDescent="0.25">
      <c r="A1195" s="152">
        <v>43252</v>
      </c>
      <c r="B1195" s="13">
        <v>2018</v>
      </c>
      <c r="C1195" s="14" t="s">
        <v>304</v>
      </c>
      <c r="D1195" s="11" t="s">
        <v>304</v>
      </c>
      <c r="E1195" s="11" t="s">
        <v>22</v>
      </c>
      <c r="F1195" s="19">
        <v>838667.94000000134</v>
      </c>
      <c r="G1195" s="160">
        <v>12</v>
      </c>
      <c r="H1195" s="160">
        <v>110</v>
      </c>
      <c r="I1195" s="197">
        <v>1</v>
      </c>
      <c r="J1195" s="197">
        <v>2</v>
      </c>
      <c r="K1195" s="197">
        <v>1</v>
      </c>
      <c r="L1195" s="197">
        <v>8</v>
      </c>
      <c r="M1195" s="197">
        <v>0</v>
      </c>
    </row>
    <row r="1196" spans="1:13" x14ac:dyDescent="0.25">
      <c r="A1196" s="152">
        <v>43252</v>
      </c>
      <c r="B1196" s="13">
        <v>2018</v>
      </c>
      <c r="C1196" s="14" t="s">
        <v>305</v>
      </c>
      <c r="D1196" s="11" t="s">
        <v>305</v>
      </c>
      <c r="E1196" s="11" t="s">
        <v>18</v>
      </c>
      <c r="F1196" s="19">
        <v>641968.1799999997</v>
      </c>
      <c r="G1196" s="160">
        <v>5</v>
      </c>
      <c r="H1196" s="160">
        <v>63</v>
      </c>
      <c r="I1196" s="197">
        <v>0</v>
      </c>
      <c r="J1196" s="197">
        <v>0</v>
      </c>
      <c r="K1196" s="197">
        <v>0</v>
      </c>
      <c r="L1196" s="197">
        <v>1</v>
      </c>
      <c r="M1196" s="197">
        <v>4</v>
      </c>
    </row>
    <row r="1197" spans="1:13" x14ac:dyDescent="0.25">
      <c r="A1197" s="152">
        <v>43252</v>
      </c>
      <c r="B1197" s="13">
        <v>2018</v>
      </c>
      <c r="C1197" s="14" t="s">
        <v>306</v>
      </c>
      <c r="D1197" s="11" t="s">
        <v>306</v>
      </c>
      <c r="E1197" s="11" t="s">
        <v>50</v>
      </c>
      <c r="F1197" s="19">
        <v>2563838.8900000118</v>
      </c>
      <c r="G1197" s="160">
        <v>15</v>
      </c>
      <c r="H1197" s="160">
        <v>225</v>
      </c>
      <c r="I1197" s="197">
        <v>0</v>
      </c>
      <c r="J1197" s="197">
        <v>0</v>
      </c>
      <c r="K1197" s="197">
        <v>1</v>
      </c>
      <c r="L1197" s="197">
        <v>0</v>
      </c>
      <c r="M1197" s="197">
        <v>14</v>
      </c>
    </row>
    <row r="1198" spans="1:13" x14ac:dyDescent="0.25">
      <c r="A1198" s="152">
        <v>43252</v>
      </c>
      <c r="B1198" s="13">
        <v>2018</v>
      </c>
      <c r="C1198" s="14" t="s">
        <v>307</v>
      </c>
      <c r="D1198" s="11" t="s">
        <v>307</v>
      </c>
      <c r="E1198" s="11" t="s">
        <v>20</v>
      </c>
      <c r="F1198" s="19">
        <v>10364662.899999976</v>
      </c>
      <c r="G1198" s="160">
        <v>44</v>
      </c>
      <c r="H1198" s="160">
        <v>678</v>
      </c>
      <c r="I1198" s="197">
        <v>3</v>
      </c>
      <c r="J1198" s="197">
        <v>4</v>
      </c>
      <c r="K1198" s="197">
        <v>13</v>
      </c>
      <c r="L1198" s="197">
        <v>24</v>
      </c>
      <c r="M1198" s="197">
        <v>0</v>
      </c>
    </row>
    <row r="1199" spans="1:13" x14ac:dyDescent="0.25">
      <c r="A1199" s="152">
        <v>43252</v>
      </c>
      <c r="B1199" s="13">
        <v>2018</v>
      </c>
      <c r="C1199" s="14" t="s">
        <v>308</v>
      </c>
      <c r="D1199" s="11" t="s">
        <v>308</v>
      </c>
      <c r="E1199" s="11" t="s">
        <v>35</v>
      </c>
      <c r="F1199" s="19">
        <v>1669530.6499999985</v>
      </c>
      <c r="G1199" s="160">
        <v>11</v>
      </c>
      <c r="H1199" s="160">
        <v>154</v>
      </c>
      <c r="I1199" s="197">
        <v>0</v>
      </c>
      <c r="J1199" s="197">
        <v>1</v>
      </c>
      <c r="K1199" s="197">
        <v>5</v>
      </c>
      <c r="L1199" s="197">
        <v>2</v>
      </c>
      <c r="M1199" s="197">
        <v>3</v>
      </c>
    </row>
    <row r="1200" spans="1:13" x14ac:dyDescent="0.25">
      <c r="A1200" s="152">
        <v>43252</v>
      </c>
      <c r="B1200" s="13">
        <v>2018</v>
      </c>
      <c r="C1200" s="14" t="s">
        <v>309</v>
      </c>
      <c r="D1200" s="11" t="s">
        <v>309</v>
      </c>
      <c r="E1200" s="11" t="s">
        <v>15</v>
      </c>
      <c r="F1200" s="19">
        <v>420748.16999999993</v>
      </c>
      <c r="G1200" s="160">
        <v>7</v>
      </c>
      <c r="H1200" s="160">
        <v>63</v>
      </c>
      <c r="I1200" s="197">
        <v>0</v>
      </c>
      <c r="J1200" s="197">
        <v>1</v>
      </c>
      <c r="K1200" s="197">
        <v>0</v>
      </c>
      <c r="L1200" s="197">
        <v>6</v>
      </c>
      <c r="M1200" s="197">
        <v>0</v>
      </c>
    </row>
    <row r="1201" spans="1:13" x14ac:dyDescent="0.25">
      <c r="A1201" s="152">
        <v>43252</v>
      </c>
      <c r="B1201" s="13">
        <v>2018</v>
      </c>
      <c r="C1201" s="14" t="s">
        <v>310</v>
      </c>
      <c r="D1201" s="11" t="s">
        <v>310</v>
      </c>
      <c r="E1201" s="11" t="s">
        <v>35</v>
      </c>
      <c r="F1201" s="19">
        <v>2597250.7499999925</v>
      </c>
      <c r="G1201" s="160">
        <v>12</v>
      </c>
      <c r="H1201" s="160">
        <v>179</v>
      </c>
      <c r="I1201" s="197">
        <v>0</v>
      </c>
      <c r="J1201" s="197">
        <v>1</v>
      </c>
      <c r="K1201" s="197">
        <v>0</v>
      </c>
      <c r="L1201" s="197">
        <v>0</v>
      </c>
      <c r="M1201" s="197">
        <v>11</v>
      </c>
    </row>
    <row r="1202" spans="1:13" x14ac:dyDescent="0.25">
      <c r="A1202" s="152">
        <v>43252</v>
      </c>
      <c r="B1202" s="13">
        <v>2018</v>
      </c>
      <c r="C1202" s="14" t="s">
        <v>311</v>
      </c>
      <c r="D1202" s="11" t="s">
        <v>311</v>
      </c>
      <c r="E1202" s="11" t="s">
        <v>48</v>
      </c>
      <c r="F1202" s="19">
        <v>4202834.1699999794</v>
      </c>
      <c r="G1202" s="160">
        <v>19</v>
      </c>
      <c r="H1202" s="160">
        <v>265</v>
      </c>
      <c r="I1202" s="197">
        <v>0</v>
      </c>
      <c r="J1202" s="197">
        <v>1</v>
      </c>
      <c r="K1202" s="197">
        <v>2</v>
      </c>
      <c r="L1202" s="197">
        <v>4</v>
      </c>
      <c r="M1202" s="197">
        <v>12</v>
      </c>
    </row>
    <row r="1203" spans="1:13" x14ac:dyDescent="0.25">
      <c r="A1203" s="152">
        <v>43252</v>
      </c>
      <c r="B1203" s="13">
        <v>2018</v>
      </c>
      <c r="C1203" s="14" t="s">
        <v>140</v>
      </c>
      <c r="D1203" s="11" t="s">
        <v>246</v>
      </c>
      <c r="E1203" s="11" t="s">
        <v>31</v>
      </c>
      <c r="F1203" s="19">
        <v>3546526.400000006</v>
      </c>
      <c r="G1203" s="160">
        <v>12</v>
      </c>
      <c r="H1203" s="160">
        <v>198</v>
      </c>
      <c r="I1203" s="197">
        <v>0</v>
      </c>
      <c r="J1203" s="197">
        <v>1</v>
      </c>
      <c r="K1203" s="197">
        <v>2</v>
      </c>
      <c r="L1203" s="197">
        <v>0</v>
      </c>
      <c r="M1203" s="197">
        <v>9</v>
      </c>
    </row>
    <row r="1204" spans="1:13" x14ac:dyDescent="0.25">
      <c r="A1204" s="152">
        <v>43252</v>
      </c>
      <c r="B1204" s="13">
        <v>2018</v>
      </c>
      <c r="C1204" s="14" t="s">
        <v>141</v>
      </c>
      <c r="D1204" s="11" t="s">
        <v>246</v>
      </c>
      <c r="E1204" s="11" t="s">
        <v>31</v>
      </c>
      <c r="F1204" s="19">
        <v>1485265.9799999967</v>
      </c>
      <c r="G1204" s="160">
        <v>10</v>
      </c>
      <c r="H1204" s="160">
        <v>134</v>
      </c>
      <c r="I1204" s="197">
        <v>0</v>
      </c>
      <c r="J1204" s="197">
        <v>4</v>
      </c>
      <c r="K1204" s="197">
        <v>3</v>
      </c>
      <c r="L1204" s="197">
        <v>1</v>
      </c>
      <c r="M1204" s="197">
        <v>2</v>
      </c>
    </row>
    <row r="1205" spans="1:13" x14ac:dyDescent="0.25">
      <c r="A1205" s="152">
        <v>43252</v>
      </c>
      <c r="B1205" s="13">
        <v>2018</v>
      </c>
      <c r="C1205" s="14" t="s">
        <v>40</v>
      </c>
      <c r="D1205" s="11" t="s">
        <v>246</v>
      </c>
      <c r="E1205" s="11" t="s">
        <v>31</v>
      </c>
      <c r="F1205" s="19">
        <v>2148001.1100000031</v>
      </c>
      <c r="G1205" s="160">
        <v>7</v>
      </c>
      <c r="H1205" s="160">
        <v>84</v>
      </c>
      <c r="I1205" s="197">
        <v>1</v>
      </c>
      <c r="J1205" s="197">
        <v>0</v>
      </c>
      <c r="K1205" s="197">
        <v>1</v>
      </c>
      <c r="L1205" s="197">
        <v>5</v>
      </c>
      <c r="M1205" s="197">
        <v>0</v>
      </c>
    </row>
    <row r="1206" spans="1:13" x14ac:dyDescent="0.25">
      <c r="A1206" s="152">
        <v>43344</v>
      </c>
      <c r="B1206" s="13">
        <v>2018</v>
      </c>
      <c r="C1206" s="14" t="s">
        <v>245</v>
      </c>
      <c r="D1206" s="11" t="s">
        <v>245</v>
      </c>
      <c r="E1206" s="11" t="s">
        <v>22</v>
      </c>
      <c r="F1206" s="19">
        <v>1647477.3500000101</v>
      </c>
      <c r="G1206" s="160">
        <v>12</v>
      </c>
      <c r="H1206" s="160">
        <v>134</v>
      </c>
      <c r="I1206" s="197">
        <v>3</v>
      </c>
      <c r="J1206" s="197">
        <v>2</v>
      </c>
      <c r="K1206" s="197">
        <v>3</v>
      </c>
      <c r="L1206" s="197">
        <v>4</v>
      </c>
      <c r="M1206" s="197">
        <v>0</v>
      </c>
    </row>
    <row r="1207" spans="1:13" x14ac:dyDescent="0.25">
      <c r="A1207" s="152">
        <v>43344</v>
      </c>
      <c r="B1207" s="13">
        <v>2018</v>
      </c>
      <c r="C1207" s="14" t="s">
        <v>129</v>
      </c>
      <c r="D1207" s="11" t="s">
        <v>246</v>
      </c>
      <c r="E1207" s="11" t="s">
        <v>31</v>
      </c>
      <c r="F1207" s="19">
        <v>4170124.93</v>
      </c>
      <c r="G1207" s="160">
        <v>12</v>
      </c>
      <c r="H1207" s="160">
        <v>161</v>
      </c>
      <c r="I1207" s="197">
        <v>3</v>
      </c>
      <c r="J1207" s="197">
        <v>8</v>
      </c>
      <c r="K1207" s="197">
        <v>1</v>
      </c>
      <c r="L1207" s="197">
        <v>0</v>
      </c>
      <c r="M1207" s="197">
        <v>0</v>
      </c>
    </row>
    <row r="1208" spans="1:13" x14ac:dyDescent="0.25">
      <c r="A1208" s="152">
        <v>43344</v>
      </c>
      <c r="B1208" s="13">
        <v>2018</v>
      </c>
      <c r="C1208" s="14" t="s">
        <v>130</v>
      </c>
      <c r="D1208" s="11" t="s">
        <v>246</v>
      </c>
      <c r="E1208" s="11" t="s">
        <v>31</v>
      </c>
      <c r="F1208" s="19">
        <v>1141585.8</v>
      </c>
      <c r="G1208" s="160">
        <v>7</v>
      </c>
      <c r="H1208" s="160">
        <v>110</v>
      </c>
      <c r="I1208" s="197">
        <v>2</v>
      </c>
      <c r="J1208" s="197">
        <v>5</v>
      </c>
      <c r="K1208" s="197">
        <v>0</v>
      </c>
      <c r="L1208" s="197">
        <v>0</v>
      </c>
      <c r="M1208" s="197">
        <v>0</v>
      </c>
    </row>
    <row r="1209" spans="1:13" x14ac:dyDescent="0.25">
      <c r="A1209" s="152">
        <v>43344</v>
      </c>
      <c r="B1209" s="13">
        <v>2018</v>
      </c>
      <c r="C1209" s="14" t="s">
        <v>131</v>
      </c>
      <c r="D1209" s="11" t="s">
        <v>246</v>
      </c>
      <c r="E1209" s="11" t="s">
        <v>31</v>
      </c>
      <c r="F1209" s="19">
        <v>2603005.54</v>
      </c>
      <c r="G1209" s="160">
        <v>15</v>
      </c>
      <c r="H1209" s="160">
        <v>196</v>
      </c>
      <c r="I1209" s="197">
        <v>1</v>
      </c>
      <c r="J1209" s="197">
        <v>3</v>
      </c>
      <c r="K1209" s="197">
        <v>4</v>
      </c>
      <c r="L1209" s="197">
        <v>3</v>
      </c>
      <c r="M1209" s="197">
        <v>4</v>
      </c>
    </row>
    <row r="1210" spans="1:13" x14ac:dyDescent="0.25">
      <c r="A1210" s="152">
        <v>43344</v>
      </c>
      <c r="B1210" s="13">
        <v>2018</v>
      </c>
      <c r="C1210" s="14" t="s">
        <v>132</v>
      </c>
      <c r="D1210" s="11" t="s">
        <v>246</v>
      </c>
      <c r="E1210" s="11" t="s">
        <v>31</v>
      </c>
      <c r="F1210" s="19">
        <v>5778286.2099999897</v>
      </c>
      <c r="G1210" s="160">
        <v>13</v>
      </c>
      <c r="H1210" s="160">
        <v>212</v>
      </c>
      <c r="I1210" s="197">
        <v>2</v>
      </c>
      <c r="J1210" s="197">
        <v>0</v>
      </c>
      <c r="K1210" s="197">
        <v>3</v>
      </c>
      <c r="L1210" s="197">
        <v>2</v>
      </c>
      <c r="M1210" s="197">
        <v>6</v>
      </c>
    </row>
    <row r="1211" spans="1:13" x14ac:dyDescent="0.25">
      <c r="A1211" s="152">
        <v>43344</v>
      </c>
      <c r="B1211" s="13">
        <v>2018</v>
      </c>
      <c r="C1211" s="14" t="s">
        <v>247</v>
      </c>
      <c r="D1211" s="11" t="s">
        <v>246</v>
      </c>
      <c r="E1211" s="11" t="s">
        <v>31</v>
      </c>
      <c r="F1211" s="19">
        <v>2962120.49000001</v>
      </c>
      <c r="G1211" s="160">
        <v>17</v>
      </c>
      <c r="H1211" s="160">
        <v>225</v>
      </c>
      <c r="I1211" s="197">
        <v>0</v>
      </c>
      <c r="J1211" s="197">
        <v>11</v>
      </c>
      <c r="K1211" s="197">
        <v>6</v>
      </c>
      <c r="L1211" s="197">
        <v>0</v>
      </c>
      <c r="M1211" s="197">
        <v>0</v>
      </c>
    </row>
    <row r="1212" spans="1:13" x14ac:dyDescent="0.25">
      <c r="A1212" s="152">
        <v>43344</v>
      </c>
      <c r="B1212" s="13">
        <v>2018</v>
      </c>
      <c r="C1212" s="14" t="s">
        <v>134</v>
      </c>
      <c r="D1212" s="11" t="s">
        <v>246</v>
      </c>
      <c r="E1212" s="11" t="s">
        <v>31</v>
      </c>
      <c r="F1212" s="19">
        <v>7500703.1900000097</v>
      </c>
      <c r="G1212" s="160">
        <v>21</v>
      </c>
      <c r="H1212" s="160">
        <v>315</v>
      </c>
      <c r="I1212" s="197">
        <v>6</v>
      </c>
      <c r="J1212" s="197">
        <v>7</v>
      </c>
      <c r="K1212" s="197">
        <v>5</v>
      </c>
      <c r="L1212" s="197">
        <v>2</v>
      </c>
      <c r="M1212" s="197">
        <v>1</v>
      </c>
    </row>
    <row r="1213" spans="1:13" x14ac:dyDescent="0.25">
      <c r="A1213" s="152">
        <v>43344</v>
      </c>
      <c r="B1213" s="13">
        <v>2018</v>
      </c>
      <c r="C1213" s="14" t="s">
        <v>135</v>
      </c>
      <c r="D1213" s="11" t="s">
        <v>246</v>
      </c>
      <c r="E1213" s="11" t="s">
        <v>31</v>
      </c>
      <c r="F1213" s="19">
        <v>5244962.7699999996</v>
      </c>
      <c r="G1213" s="160">
        <v>17</v>
      </c>
      <c r="H1213" s="160">
        <v>220</v>
      </c>
      <c r="I1213" s="197">
        <v>3</v>
      </c>
      <c r="J1213" s="197">
        <v>3</v>
      </c>
      <c r="K1213" s="197">
        <v>10</v>
      </c>
      <c r="L1213" s="197">
        <v>1</v>
      </c>
      <c r="M1213" s="197">
        <v>0</v>
      </c>
    </row>
    <row r="1214" spans="1:13" x14ac:dyDescent="0.25">
      <c r="A1214" s="152">
        <v>43344</v>
      </c>
      <c r="B1214" s="13">
        <v>2018</v>
      </c>
      <c r="C1214" s="14" t="s">
        <v>136</v>
      </c>
      <c r="D1214" s="11" t="s">
        <v>246</v>
      </c>
      <c r="E1214" s="11" t="s">
        <v>31</v>
      </c>
      <c r="F1214" s="19">
        <v>6203275.1200000104</v>
      </c>
      <c r="G1214" s="160">
        <v>14</v>
      </c>
      <c r="H1214" s="160">
        <v>222</v>
      </c>
      <c r="I1214" s="197">
        <v>0</v>
      </c>
      <c r="J1214" s="197">
        <v>0</v>
      </c>
      <c r="K1214" s="197">
        <v>0</v>
      </c>
      <c r="L1214" s="197">
        <v>2</v>
      </c>
      <c r="M1214" s="197">
        <v>12</v>
      </c>
    </row>
    <row r="1215" spans="1:13" x14ac:dyDescent="0.25">
      <c r="A1215" s="152">
        <v>43344</v>
      </c>
      <c r="B1215" s="13">
        <v>2018</v>
      </c>
      <c r="C1215" s="14" t="s">
        <v>137</v>
      </c>
      <c r="D1215" s="11" t="s">
        <v>246</v>
      </c>
      <c r="E1215" s="11" t="s">
        <v>31</v>
      </c>
      <c r="F1215" s="19">
        <v>5720523.5499999998</v>
      </c>
      <c r="G1215" s="160">
        <v>13</v>
      </c>
      <c r="H1215" s="160">
        <v>189</v>
      </c>
      <c r="I1215" s="197">
        <v>0</v>
      </c>
      <c r="J1215" s="197">
        <v>0</v>
      </c>
      <c r="K1215" s="197">
        <v>1</v>
      </c>
      <c r="L1215" s="197">
        <v>5</v>
      </c>
      <c r="M1215" s="197">
        <v>7</v>
      </c>
    </row>
    <row r="1216" spans="1:13" x14ac:dyDescent="0.25">
      <c r="A1216" s="152">
        <v>43344</v>
      </c>
      <c r="B1216" s="13">
        <v>2018</v>
      </c>
      <c r="C1216" s="14" t="s">
        <v>38</v>
      </c>
      <c r="D1216" s="11" t="s">
        <v>246</v>
      </c>
      <c r="E1216" s="11" t="s">
        <v>31</v>
      </c>
      <c r="F1216" s="19">
        <v>5231105.2500000196</v>
      </c>
      <c r="G1216" s="160">
        <v>18</v>
      </c>
      <c r="H1216" s="160">
        <v>256</v>
      </c>
      <c r="I1216" s="197">
        <v>0</v>
      </c>
      <c r="J1216" s="197">
        <v>1</v>
      </c>
      <c r="K1216" s="197">
        <v>2</v>
      </c>
      <c r="L1216" s="197">
        <v>10</v>
      </c>
      <c r="M1216" s="197">
        <v>5</v>
      </c>
    </row>
    <row r="1217" spans="1:13" x14ac:dyDescent="0.25">
      <c r="A1217" s="152">
        <v>43344</v>
      </c>
      <c r="B1217" s="13">
        <v>2018</v>
      </c>
      <c r="C1217" s="14" t="s">
        <v>138</v>
      </c>
      <c r="D1217" s="11" t="s">
        <v>246</v>
      </c>
      <c r="E1217" s="11" t="s">
        <v>31</v>
      </c>
      <c r="F1217" s="19">
        <v>1451329.87</v>
      </c>
      <c r="G1217" s="160">
        <v>6</v>
      </c>
      <c r="H1217" s="160">
        <v>69</v>
      </c>
      <c r="I1217" s="197">
        <v>3</v>
      </c>
      <c r="J1217" s="197">
        <v>2</v>
      </c>
      <c r="K1217" s="197">
        <v>1</v>
      </c>
      <c r="L1217" s="197">
        <v>0</v>
      </c>
      <c r="M1217" s="197">
        <v>0</v>
      </c>
    </row>
    <row r="1218" spans="1:13" x14ac:dyDescent="0.25">
      <c r="A1218" s="152">
        <v>43344</v>
      </c>
      <c r="B1218" s="13">
        <v>2018</v>
      </c>
      <c r="C1218" s="14" t="s">
        <v>139</v>
      </c>
      <c r="D1218" s="11" t="s">
        <v>246</v>
      </c>
      <c r="E1218" s="11" t="s">
        <v>31</v>
      </c>
      <c r="F1218" s="19">
        <v>7239283.7900000103</v>
      </c>
      <c r="G1218" s="160">
        <v>18</v>
      </c>
      <c r="H1218" s="160">
        <v>272</v>
      </c>
      <c r="I1218" s="197">
        <v>0</v>
      </c>
      <c r="J1218" s="197">
        <v>0</v>
      </c>
      <c r="K1218" s="197">
        <v>0</v>
      </c>
      <c r="L1218" s="197">
        <v>6</v>
      </c>
      <c r="M1218" s="197">
        <v>12</v>
      </c>
    </row>
    <row r="1219" spans="1:13" x14ac:dyDescent="0.25">
      <c r="A1219" s="152">
        <v>43344</v>
      </c>
      <c r="B1219" s="13">
        <v>2018</v>
      </c>
      <c r="C1219" s="14" t="s">
        <v>140</v>
      </c>
      <c r="D1219" s="11" t="s">
        <v>246</v>
      </c>
      <c r="E1219" s="11" t="s">
        <v>31</v>
      </c>
      <c r="F1219" s="19">
        <v>3745349.5</v>
      </c>
      <c r="G1219" s="160">
        <v>12</v>
      </c>
      <c r="H1219" s="160">
        <v>198</v>
      </c>
      <c r="I1219" s="197">
        <v>0</v>
      </c>
      <c r="J1219" s="197">
        <v>1</v>
      </c>
      <c r="K1219" s="197">
        <v>2</v>
      </c>
      <c r="L1219" s="197">
        <v>0</v>
      </c>
      <c r="M1219" s="197">
        <v>9</v>
      </c>
    </row>
    <row r="1220" spans="1:13" x14ac:dyDescent="0.25">
      <c r="A1220" s="152">
        <v>43344</v>
      </c>
      <c r="B1220" s="13">
        <v>2018</v>
      </c>
      <c r="C1220" s="14" t="s">
        <v>153</v>
      </c>
      <c r="D1220" s="11" t="s">
        <v>246</v>
      </c>
      <c r="E1220" s="11" t="s">
        <v>31</v>
      </c>
      <c r="F1220" s="19">
        <v>1084845.82</v>
      </c>
      <c r="G1220" s="160">
        <v>2</v>
      </c>
      <c r="H1220" s="160">
        <v>27</v>
      </c>
      <c r="I1220" s="197">
        <v>0</v>
      </c>
      <c r="J1220" s="197">
        <v>1</v>
      </c>
      <c r="K1220" s="197">
        <v>0</v>
      </c>
      <c r="L1220" s="197">
        <v>1</v>
      </c>
      <c r="M1220" s="197">
        <v>0</v>
      </c>
    </row>
    <row r="1221" spans="1:13" x14ac:dyDescent="0.25">
      <c r="A1221" s="152">
        <v>43344</v>
      </c>
      <c r="B1221" s="13">
        <v>2018</v>
      </c>
      <c r="C1221" s="14" t="s">
        <v>141</v>
      </c>
      <c r="D1221" s="11" t="s">
        <v>246</v>
      </c>
      <c r="E1221" s="11" t="s">
        <v>31</v>
      </c>
      <c r="F1221" s="19">
        <v>1604155.24</v>
      </c>
      <c r="G1221" s="160">
        <v>10</v>
      </c>
      <c r="H1221" s="160">
        <v>134</v>
      </c>
      <c r="I1221" s="197">
        <v>0</v>
      </c>
      <c r="J1221" s="197">
        <v>4</v>
      </c>
      <c r="K1221" s="197">
        <v>3</v>
      </c>
      <c r="L1221" s="197">
        <v>1</v>
      </c>
      <c r="M1221" s="197">
        <v>2</v>
      </c>
    </row>
    <row r="1222" spans="1:13" x14ac:dyDescent="0.25">
      <c r="A1222" s="152">
        <v>43344</v>
      </c>
      <c r="B1222" s="13">
        <v>2018</v>
      </c>
      <c r="C1222" s="14" t="s">
        <v>96</v>
      </c>
      <c r="D1222" s="11" t="s">
        <v>246</v>
      </c>
      <c r="E1222" s="11" t="s">
        <v>31</v>
      </c>
      <c r="F1222" s="19">
        <v>2323997.8199999901</v>
      </c>
      <c r="G1222" s="160">
        <v>11</v>
      </c>
      <c r="H1222" s="160">
        <v>133</v>
      </c>
      <c r="I1222" s="197">
        <v>2</v>
      </c>
      <c r="J1222" s="197">
        <v>8</v>
      </c>
      <c r="K1222" s="197">
        <v>1</v>
      </c>
      <c r="L1222" s="197">
        <v>0</v>
      </c>
      <c r="M1222" s="197">
        <v>0</v>
      </c>
    </row>
    <row r="1223" spans="1:13" x14ac:dyDescent="0.25">
      <c r="A1223" s="152">
        <v>43344</v>
      </c>
      <c r="B1223" s="13">
        <v>2018</v>
      </c>
      <c r="C1223" s="14" t="s">
        <v>56</v>
      </c>
      <c r="D1223" s="11" t="s">
        <v>246</v>
      </c>
      <c r="E1223" s="11" t="s">
        <v>31</v>
      </c>
      <c r="F1223" s="19">
        <v>209151.14</v>
      </c>
      <c r="G1223" s="160">
        <v>2</v>
      </c>
      <c r="H1223" s="160">
        <v>18</v>
      </c>
      <c r="I1223" s="197">
        <v>0</v>
      </c>
      <c r="J1223" s="197">
        <v>0</v>
      </c>
      <c r="K1223" s="197">
        <v>1</v>
      </c>
      <c r="L1223" s="197">
        <v>1</v>
      </c>
      <c r="M1223" s="197">
        <v>0</v>
      </c>
    </row>
    <row r="1224" spans="1:13" x14ac:dyDescent="0.25">
      <c r="A1224" s="152">
        <v>43344</v>
      </c>
      <c r="B1224" s="13">
        <v>2018</v>
      </c>
      <c r="C1224" s="14" t="s">
        <v>40</v>
      </c>
      <c r="D1224" s="11" t="s">
        <v>246</v>
      </c>
      <c r="E1224" s="11" t="s">
        <v>31</v>
      </c>
      <c r="F1224" s="19">
        <v>2196578.9300000002</v>
      </c>
      <c r="G1224" s="160">
        <v>7</v>
      </c>
      <c r="H1224" s="160">
        <v>84</v>
      </c>
      <c r="I1224" s="197">
        <v>1</v>
      </c>
      <c r="J1224" s="197">
        <v>0</v>
      </c>
      <c r="K1224" s="197">
        <v>1</v>
      </c>
      <c r="L1224" s="197">
        <v>5</v>
      </c>
      <c r="M1224" s="197">
        <v>0</v>
      </c>
    </row>
    <row r="1225" spans="1:13" x14ac:dyDescent="0.25">
      <c r="A1225" s="152">
        <v>43344</v>
      </c>
      <c r="B1225" s="13">
        <v>2018</v>
      </c>
      <c r="C1225" s="14" t="s">
        <v>142</v>
      </c>
      <c r="D1225" s="11" t="s">
        <v>246</v>
      </c>
      <c r="E1225" s="11" t="s">
        <v>31</v>
      </c>
      <c r="F1225" s="19">
        <v>4384479.7699999996</v>
      </c>
      <c r="G1225" s="160">
        <v>19</v>
      </c>
      <c r="H1225" s="160">
        <v>253</v>
      </c>
      <c r="I1225" s="197">
        <v>1</v>
      </c>
      <c r="J1225" s="197">
        <v>3</v>
      </c>
      <c r="K1225" s="197">
        <v>6</v>
      </c>
      <c r="L1225" s="197">
        <v>1</v>
      </c>
      <c r="M1225" s="197">
        <v>8</v>
      </c>
    </row>
    <row r="1226" spans="1:13" x14ac:dyDescent="0.25">
      <c r="A1226" s="152">
        <v>43344</v>
      </c>
      <c r="B1226" s="13">
        <v>2018</v>
      </c>
      <c r="C1226" s="14" t="s">
        <v>143</v>
      </c>
      <c r="D1226" s="11" t="s">
        <v>246</v>
      </c>
      <c r="E1226" s="11" t="s">
        <v>31</v>
      </c>
      <c r="F1226" s="19">
        <v>2617906.4300000002</v>
      </c>
      <c r="G1226" s="160">
        <v>10</v>
      </c>
      <c r="H1226" s="160">
        <v>142</v>
      </c>
      <c r="I1226" s="197">
        <v>0</v>
      </c>
      <c r="J1226" s="197">
        <v>1</v>
      </c>
      <c r="K1226" s="197">
        <v>1</v>
      </c>
      <c r="L1226" s="197">
        <v>3</v>
      </c>
      <c r="M1226" s="197">
        <v>5</v>
      </c>
    </row>
    <row r="1227" spans="1:13" x14ac:dyDescent="0.25">
      <c r="A1227" s="152">
        <v>43344</v>
      </c>
      <c r="B1227" s="13">
        <v>2018</v>
      </c>
      <c r="C1227" s="14" t="s">
        <v>248</v>
      </c>
      <c r="D1227" s="11" t="s">
        <v>248</v>
      </c>
      <c r="E1227" s="11" t="s">
        <v>15</v>
      </c>
      <c r="F1227" s="19">
        <v>515588.859999999</v>
      </c>
      <c r="G1227" s="160">
        <v>8</v>
      </c>
      <c r="H1227" s="160">
        <v>72</v>
      </c>
      <c r="I1227" s="197">
        <v>0</v>
      </c>
      <c r="J1227" s="197">
        <v>0</v>
      </c>
      <c r="K1227" s="197">
        <v>2</v>
      </c>
      <c r="L1227" s="197">
        <v>6</v>
      </c>
      <c r="M1227" s="197">
        <v>0</v>
      </c>
    </row>
    <row r="1228" spans="1:13" x14ac:dyDescent="0.25">
      <c r="A1228" s="152">
        <v>43344</v>
      </c>
      <c r="B1228" s="13">
        <v>2018</v>
      </c>
      <c r="C1228" s="14" t="s">
        <v>249</v>
      </c>
      <c r="D1228" s="11" t="s">
        <v>249</v>
      </c>
      <c r="E1228" s="11" t="s">
        <v>20</v>
      </c>
      <c r="F1228" s="19">
        <v>493545.00999999902</v>
      </c>
      <c r="G1228" s="160">
        <v>3</v>
      </c>
      <c r="H1228" s="160">
        <v>45</v>
      </c>
      <c r="I1228" s="197">
        <v>0</v>
      </c>
      <c r="J1228" s="197">
        <v>0</v>
      </c>
      <c r="K1228" s="197">
        <v>0</v>
      </c>
      <c r="L1228" s="197">
        <v>3</v>
      </c>
      <c r="M1228" s="197">
        <v>0</v>
      </c>
    </row>
    <row r="1229" spans="1:13" x14ac:dyDescent="0.25">
      <c r="A1229" s="152">
        <v>43344</v>
      </c>
      <c r="B1229" s="13">
        <v>2018</v>
      </c>
      <c r="C1229" s="14" t="s">
        <v>250</v>
      </c>
      <c r="D1229" s="11" t="s">
        <v>250</v>
      </c>
      <c r="E1229" s="11" t="s">
        <v>75</v>
      </c>
      <c r="F1229" s="19">
        <v>562631.69999999902</v>
      </c>
      <c r="G1229" s="160">
        <v>4</v>
      </c>
      <c r="H1229" s="160">
        <v>45</v>
      </c>
      <c r="I1229" s="197">
        <v>0</v>
      </c>
      <c r="J1229" s="197">
        <v>0</v>
      </c>
      <c r="K1229" s="197">
        <v>0</v>
      </c>
      <c r="L1229" s="197">
        <v>4</v>
      </c>
      <c r="M1229" s="197">
        <v>0</v>
      </c>
    </row>
    <row r="1230" spans="1:13" x14ac:dyDescent="0.25">
      <c r="A1230" s="152">
        <v>43344</v>
      </c>
      <c r="B1230" s="13">
        <v>2018</v>
      </c>
      <c r="C1230" s="14" t="s">
        <v>251</v>
      </c>
      <c r="D1230" s="11" t="s">
        <v>251</v>
      </c>
      <c r="E1230" s="11" t="s">
        <v>29</v>
      </c>
      <c r="F1230" s="19">
        <v>1014906.59</v>
      </c>
      <c r="G1230" s="160">
        <v>11</v>
      </c>
      <c r="H1230" s="160">
        <v>116</v>
      </c>
      <c r="I1230" s="197">
        <v>1</v>
      </c>
      <c r="J1230" s="197">
        <v>1</v>
      </c>
      <c r="K1230" s="197">
        <v>8</v>
      </c>
      <c r="L1230" s="197">
        <v>1</v>
      </c>
      <c r="M1230" s="197">
        <v>0</v>
      </c>
    </row>
    <row r="1231" spans="1:13" x14ac:dyDescent="0.25">
      <c r="A1231" s="152">
        <v>43344</v>
      </c>
      <c r="B1231" s="13">
        <v>2018</v>
      </c>
      <c r="C1231" s="14" t="s">
        <v>252</v>
      </c>
      <c r="D1231" s="11" t="s">
        <v>252</v>
      </c>
      <c r="E1231" s="11" t="s">
        <v>22</v>
      </c>
      <c r="F1231" s="19">
        <v>47568.289999999899</v>
      </c>
      <c r="G1231" s="160">
        <v>1</v>
      </c>
      <c r="H1231" s="160">
        <v>2</v>
      </c>
      <c r="I1231" s="197">
        <v>0</v>
      </c>
      <c r="J1231" s="197">
        <v>0</v>
      </c>
      <c r="K1231" s="197">
        <v>0</v>
      </c>
      <c r="L1231" s="197">
        <v>1</v>
      </c>
      <c r="M1231" s="197">
        <v>0</v>
      </c>
    </row>
    <row r="1232" spans="1:13" x14ac:dyDescent="0.25">
      <c r="A1232" s="152">
        <v>43344</v>
      </c>
      <c r="B1232" s="13">
        <v>2018</v>
      </c>
      <c r="C1232" s="14" t="s">
        <v>253</v>
      </c>
      <c r="D1232" s="11" t="s">
        <v>169</v>
      </c>
      <c r="E1232" s="11" t="s">
        <v>22</v>
      </c>
      <c r="F1232" s="19">
        <v>19538217.719999898</v>
      </c>
      <c r="G1232" s="160">
        <v>80</v>
      </c>
      <c r="H1232" s="160">
        <v>1297</v>
      </c>
      <c r="I1232" s="197">
        <v>8</v>
      </c>
      <c r="J1232" s="197">
        <v>15</v>
      </c>
      <c r="K1232" s="197">
        <v>18</v>
      </c>
      <c r="L1232" s="197">
        <v>34</v>
      </c>
      <c r="M1232" s="197">
        <v>5</v>
      </c>
    </row>
    <row r="1233" spans="1:13" x14ac:dyDescent="0.25">
      <c r="A1233" s="152">
        <v>43344</v>
      </c>
      <c r="B1233" s="13">
        <v>2018</v>
      </c>
      <c r="C1233" s="14" t="s">
        <v>254</v>
      </c>
      <c r="D1233" s="11" t="s">
        <v>254</v>
      </c>
      <c r="E1233" s="11" t="s">
        <v>29</v>
      </c>
      <c r="F1233" s="19">
        <v>572397.76000000013</v>
      </c>
      <c r="G1233" s="160">
        <v>12</v>
      </c>
      <c r="H1233" s="160">
        <v>77</v>
      </c>
      <c r="I1233" s="197">
        <v>1</v>
      </c>
      <c r="J1233" s="197">
        <v>1</v>
      </c>
      <c r="K1233" s="197">
        <v>6</v>
      </c>
      <c r="L1233" s="197">
        <v>4</v>
      </c>
      <c r="M1233" s="197">
        <v>0</v>
      </c>
    </row>
    <row r="1234" spans="1:13" x14ac:dyDescent="0.25">
      <c r="A1234" s="152">
        <v>43344</v>
      </c>
      <c r="B1234" s="13">
        <v>2018</v>
      </c>
      <c r="C1234" s="14" t="s">
        <v>255</v>
      </c>
      <c r="D1234" s="11" t="s">
        <v>255</v>
      </c>
      <c r="E1234" s="11" t="s">
        <v>29</v>
      </c>
      <c r="F1234" s="19">
        <v>4420947.6999999899</v>
      </c>
      <c r="G1234" s="160">
        <v>30</v>
      </c>
      <c r="H1234" s="160">
        <v>409</v>
      </c>
      <c r="I1234" s="197">
        <v>1</v>
      </c>
      <c r="J1234" s="197">
        <v>1</v>
      </c>
      <c r="K1234" s="197">
        <v>9</v>
      </c>
      <c r="L1234" s="197">
        <v>14</v>
      </c>
      <c r="M1234" s="197">
        <v>5</v>
      </c>
    </row>
    <row r="1235" spans="1:13" x14ac:dyDescent="0.25">
      <c r="A1235" s="152">
        <v>43344</v>
      </c>
      <c r="B1235" s="13">
        <v>2018</v>
      </c>
      <c r="C1235" s="14" t="s">
        <v>256</v>
      </c>
      <c r="D1235" s="11" t="s">
        <v>256</v>
      </c>
      <c r="E1235" s="11" t="s">
        <v>48</v>
      </c>
      <c r="F1235" s="19">
        <v>3723846.6499999901</v>
      </c>
      <c r="G1235" s="160">
        <v>21</v>
      </c>
      <c r="H1235" s="160">
        <v>291</v>
      </c>
      <c r="I1235" s="197">
        <v>0</v>
      </c>
      <c r="J1235" s="197">
        <v>0</v>
      </c>
      <c r="K1235" s="197">
        <v>3</v>
      </c>
      <c r="L1235" s="197">
        <v>5</v>
      </c>
      <c r="M1235" s="197">
        <v>13</v>
      </c>
    </row>
    <row r="1236" spans="1:13" x14ac:dyDescent="0.25">
      <c r="A1236" s="152">
        <v>43344</v>
      </c>
      <c r="B1236" s="13">
        <v>2018</v>
      </c>
      <c r="C1236" s="14" t="s">
        <v>257</v>
      </c>
      <c r="D1236" s="11" t="s">
        <v>257</v>
      </c>
      <c r="E1236" s="11" t="s">
        <v>44</v>
      </c>
      <c r="F1236" s="19">
        <v>2791894.6399999899</v>
      </c>
      <c r="G1236" s="160">
        <v>13</v>
      </c>
      <c r="H1236" s="160">
        <v>180</v>
      </c>
      <c r="I1236" s="197">
        <v>0</v>
      </c>
      <c r="J1236" s="197">
        <v>0</v>
      </c>
      <c r="K1236" s="197">
        <v>0</v>
      </c>
      <c r="L1236" s="197">
        <v>0</v>
      </c>
      <c r="M1236" s="197">
        <v>13</v>
      </c>
    </row>
    <row r="1237" spans="1:13" x14ac:dyDescent="0.25">
      <c r="A1237" s="152">
        <v>43344</v>
      </c>
      <c r="B1237" s="13">
        <v>2018</v>
      </c>
      <c r="C1237" s="14" t="s">
        <v>258</v>
      </c>
      <c r="D1237" s="11" t="s">
        <v>258</v>
      </c>
      <c r="E1237" s="11" t="s">
        <v>65</v>
      </c>
      <c r="F1237" s="19">
        <v>836126.08999999601</v>
      </c>
      <c r="G1237" s="160">
        <v>7</v>
      </c>
      <c r="H1237" s="160">
        <v>84</v>
      </c>
      <c r="I1237" s="197">
        <v>1</v>
      </c>
      <c r="J1237" s="197">
        <v>0</v>
      </c>
      <c r="K1237" s="197">
        <v>2</v>
      </c>
      <c r="L1237" s="197">
        <v>2</v>
      </c>
      <c r="M1237" s="197">
        <v>2</v>
      </c>
    </row>
    <row r="1238" spans="1:13" x14ac:dyDescent="0.25">
      <c r="A1238" s="152">
        <v>43344</v>
      </c>
      <c r="B1238" s="13">
        <v>2018</v>
      </c>
      <c r="C1238" s="14" t="s">
        <v>259</v>
      </c>
      <c r="D1238" s="11" t="s">
        <v>259</v>
      </c>
      <c r="E1238" s="11" t="s">
        <v>15</v>
      </c>
      <c r="F1238" s="19">
        <v>913403.53000000096</v>
      </c>
      <c r="G1238" s="160">
        <v>9</v>
      </c>
      <c r="H1238" s="160">
        <v>90</v>
      </c>
      <c r="I1238" s="197">
        <v>1</v>
      </c>
      <c r="J1238" s="197">
        <v>0</v>
      </c>
      <c r="K1238" s="197">
        <v>2</v>
      </c>
      <c r="L1238" s="197">
        <v>5</v>
      </c>
      <c r="M1238" s="197">
        <v>1</v>
      </c>
    </row>
    <row r="1239" spans="1:13" x14ac:dyDescent="0.25">
      <c r="A1239" s="152">
        <v>43344</v>
      </c>
      <c r="B1239" s="13">
        <v>2018</v>
      </c>
      <c r="C1239" s="14" t="s">
        <v>260</v>
      </c>
      <c r="D1239" s="11" t="s">
        <v>260</v>
      </c>
      <c r="E1239" s="11" t="s">
        <v>18</v>
      </c>
      <c r="F1239" s="19">
        <v>6574868.9100000001</v>
      </c>
      <c r="G1239" s="160">
        <v>28</v>
      </c>
      <c r="H1239" s="160">
        <v>406</v>
      </c>
      <c r="I1239" s="197">
        <v>0</v>
      </c>
      <c r="J1239" s="197">
        <v>2</v>
      </c>
      <c r="K1239" s="197">
        <v>1</v>
      </c>
      <c r="L1239" s="197">
        <v>10</v>
      </c>
      <c r="M1239" s="197">
        <v>15</v>
      </c>
    </row>
    <row r="1240" spans="1:13" x14ac:dyDescent="0.25">
      <c r="A1240" s="152">
        <v>43344</v>
      </c>
      <c r="B1240" s="13">
        <v>2018</v>
      </c>
      <c r="C1240" s="14" t="s">
        <v>261</v>
      </c>
      <c r="D1240" s="11" t="s">
        <v>261</v>
      </c>
      <c r="E1240" s="11" t="s">
        <v>75</v>
      </c>
      <c r="F1240" s="19">
        <v>4612008.7300000004</v>
      </c>
      <c r="G1240" s="160">
        <v>17</v>
      </c>
      <c r="H1240" s="160">
        <v>276</v>
      </c>
      <c r="I1240" s="197">
        <v>1</v>
      </c>
      <c r="J1240" s="197">
        <v>3</v>
      </c>
      <c r="K1240" s="197">
        <v>0</v>
      </c>
      <c r="L1240" s="197">
        <v>1</v>
      </c>
      <c r="M1240" s="197">
        <v>12</v>
      </c>
    </row>
    <row r="1241" spans="1:13" x14ac:dyDescent="0.25">
      <c r="A1241" s="152">
        <v>43344</v>
      </c>
      <c r="B1241" s="13">
        <v>2018</v>
      </c>
      <c r="C1241" s="14" t="s">
        <v>262</v>
      </c>
      <c r="D1241" s="11" t="s">
        <v>262</v>
      </c>
      <c r="E1241" s="11" t="s">
        <v>18</v>
      </c>
      <c r="F1241" s="19">
        <v>1400362.69</v>
      </c>
      <c r="G1241" s="160">
        <v>9</v>
      </c>
      <c r="H1241" s="160">
        <v>119</v>
      </c>
      <c r="I1241" s="197">
        <v>1</v>
      </c>
      <c r="J1241" s="197">
        <v>0</v>
      </c>
      <c r="K1241" s="197">
        <v>0</v>
      </c>
      <c r="L1241" s="197">
        <v>1</v>
      </c>
      <c r="M1241" s="197">
        <v>7</v>
      </c>
    </row>
    <row r="1242" spans="1:13" x14ac:dyDescent="0.25">
      <c r="A1242" s="152">
        <v>43344</v>
      </c>
      <c r="B1242" s="13">
        <v>2018</v>
      </c>
      <c r="C1242" s="14" t="s">
        <v>263</v>
      </c>
      <c r="D1242" s="11" t="s">
        <v>263</v>
      </c>
      <c r="E1242" s="11" t="s">
        <v>50</v>
      </c>
      <c r="F1242" s="19">
        <v>2232314.0699999901</v>
      </c>
      <c r="G1242" s="160">
        <v>11</v>
      </c>
      <c r="H1242" s="160">
        <v>161</v>
      </c>
      <c r="I1242" s="197">
        <v>0</v>
      </c>
      <c r="J1242" s="197">
        <v>0</v>
      </c>
      <c r="K1242" s="197">
        <v>0</v>
      </c>
      <c r="L1242" s="197">
        <v>0</v>
      </c>
      <c r="M1242" s="197">
        <v>11</v>
      </c>
    </row>
    <row r="1243" spans="1:13" x14ac:dyDescent="0.25">
      <c r="A1243" s="152">
        <v>43344</v>
      </c>
      <c r="B1243" s="13">
        <v>2018</v>
      </c>
      <c r="C1243" s="14" t="s">
        <v>384</v>
      </c>
      <c r="D1243" s="11" t="s">
        <v>384</v>
      </c>
      <c r="E1243" s="11" t="s">
        <v>22</v>
      </c>
      <c r="F1243" s="19">
        <v>342228.38999999902</v>
      </c>
      <c r="G1243" s="160">
        <v>9</v>
      </c>
      <c r="H1243" s="160">
        <v>57</v>
      </c>
      <c r="I1243" s="197">
        <v>2</v>
      </c>
      <c r="J1243" s="197">
        <v>3</v>
      </c>
      <c r="K1243" s="197">
        <v>2</v>
      </c>
      <c r="L1243" s="197">
        <v>2</v>
      </c>
      <c r="M1243" s="197">
        <v>0</v>
      </c>
    </row>
    <row r="1244" spans="1:13" x14ac:dyDescent="0.25">
      <c r="A1244" s="152">
        <v>43344</v>
      </c>
      <c r="B1244" s="13">
        <v>2018</v>
      </c>
      <c r="C1244" s="14" t="s">
        <v>264</v>
      </c>
      <c r="D1244" s="11" t="s">
        <v>264</v>
      </c>
      <c r="E1244" s="11" t="s">
        <v>65</v>
      </c>
      <c r="F1244" s="19">
        <v>4019267.6499999901</v>
      </c>
      <c r="G1244" s="160">
        <v>17</v>
      </c>
      <c r="H1244" s="160">
        <v>247</v>
      </c>
      <c r="I1244" s="197">
        <v>1</v>
      </c>
      <c r="J1244" s="197">
        <v>3</v>
      </c>
      <c r="K1244" s="197">
        <v>1</v>
      </c>
      <c r="L1244" s="197">
        <v>5</v>
      </c>
      <c r="M1244" s="197">
        <v>7</v>
      </c>
    </row>
    <row r="1245" spans="1:13" x14ac:dyDescent="0.25">
      <c r="A1245" s="152">
        <v>43344</v>
      </c>
      <c r="B1245" s="13">
        <v>2018</v>
      </c>
      <c r="C1245" s="14" t="s">
        <v>265</v>
      </c>
      <c r="D1245" s="11" t="s">
        <v>265</v>
      </c>
      <c r="E1245" s="11" t="s">
        <v>22</v>
      </c>
      <c r="F1245" s="19">
        <v>279376.33999999898</v>
      </c>
      <c r="G1245" s="160">
        <v>3</v>
      </c>
      <c r="H1245" s="160">
        <v>15</v>
      </c>
      <c r="I1245" s="197">
        <v>0</v>
      </c>
      <c r="J1245" s="197">
        <v>0</v>
      </c>
      <c r="K1245" s="197">
        <v>0</v>
      </c>
      <c r="L1245" s="197">
        <v>3</v>
      </c>
      <c r="M1245" s="197">
        <v>0</v>
      </c>
    </row>
    <row r="1246" spans="1:13" x14ac:dyDescent="0.25">
      <c r="A1246" s="152">
        <v>43344</v>
      </c>
      <c r="B1246" s="13">
        <v>2018</v>
      </c>
      <c r="C1246" s="14" t="s">
        <v>266</v>
      </c>
      <c r="D1246" s="11" t="s">
        <v>266</v>
      </c>
      <c r="E1246" s="11" t="s">
        <v>48</v>
      </c>
      <c r="F1246" s="19">
        <v>634415.52000000095</v>
      </c>
      <c r="G1246" s="160">
        <v>6</v>
      </c>
      <c r="H1246" s="160">
        <v>51</v>
      </c>
      <c r="I1246" s="197">
        <v>0</v>
      </c>
      <c r="J1246" s="197">
        <v>0</v>
      </c>
      <c r="K1246" s="197">
        <v>0</v>
      </c>
      <c r="L1246" s="197">
        <v>2</v>
      </c>
      <c r="M1246" s="197">
        <v>4</v>
      </c>
    </row>
    <row r="1247" spans="1:13" x14ac:dyDescent="0.25">
      <c r="A1247" s="152">
        <v>43344</v>
      </c>
      <c r="B1247" s="13">
        <v>2018</v>
      </c>
      <c r="C1247" s="14" t="s">
        <v>267</v>
      </c>
      <c r="D1247" s="11" t="s">
        <v>267</v>
      </c>
      <c r="E1247" s="11" t="s">
        <v>20</v>
      </c>
      <c r="F1247" s="19">
        <v>2384124.8799999901</v>
      </c>
      <c r="G1247" s="160">
        <v>12</v>
      </c>
      <c r="H1247" s="160">
        <v>191</v>
      </c>
      <c r="I1247" s="197">
        <v>0</v>
      </c>
      <c r="J1247" s="197">
        <v>1</v>
      </c>
      <c r="K1247" s="197">
        <v>5</v>
      </c>
      <c r="L1247" s="197">
        <v>2</v>
      </c>
      <c r="M1247" s="197">
        <v>4</v>
      </c>
    </row>
    <row r="1248" spans="1:13" x14ac:dyDescent="0.25">
      <c r="A1248" s="152">
        <v>43344</v>
      </c>
      <c r="B1248" s="13">
        <v>2018</v>
      </c>
      <c r="C1248" s="14" t="s">
        <v>268</v>
      </c>
      <c r="D1248" s="11" t="s">
        <v>268</v>
      </c>
      <c r="E1248" s="11" t="s">
        <v>35</v>
      </c>
      <c r="F1248" s="19">
        <v>580517.80000000098</v>
      </c>
      <c r="G1248" s="160">
        <v>3</v>
      </c>
      <c r="H1248" s="160">
        <v>51</v>
      </c>
      <c r="I1248" s="197">
        <v>0</v>
      </c>
      <c r="J1248" s="197">
        <v>0</v>
      </c>
      <c r="K1248" s="197">
        <v>0</v>
      </c>
      <c r="L1248" s="197">
        <v>0</v>
      </c>
      <c r="M1248" s="197">
        <v>3</v>
      </c>
    </row>
    <row r="1249" spans="1:13" x14ac:dyDescent="0.25">
      <c r="A1249" s="152">
        <v>43344</v>
      </c>
      <c r="B1249" s="13">
        <v>2018</v>
      </c>
      <c r="C1249" s="14" t="s">
        <v>269</v>
      </c>
      <c r="D1249" s="11" t="s">
        <v>269</v>
      </c>
      <c r="E1249" s="11" t="s">
        <v>20</v>
      </c>
      <c r="F1249" s="19">
        <v>7257887.4500000002</v>
      </c>
      <c r="G1249" s="160">
        <v>29</v>
      </c>
      <c r="H1249" s="160">
        <v>437</v>
      </c>
      <c r="I1249" s="197">
        <v>7</v>
      </c>
      <c r="J1249" s="197">
        <v>0</v>
      </c>
      <c r="K1249" s="197">
        <v>6</v>
      </c>
      <c r="L1249" s="197">
        <v>10</v>
      </c>
      <c r="M1249" s="197">
        <v>6</v>
      </c>
    </row>
    <row r="1250" spans="1:13" x14ac:dyDescent="0.25">
      <c r="A1250" s="152">
        <v>43344</v>
      </c>
      <c r="B1250" s="13">
        <v>2018</v>
      </c>
      <c r="C1250" s="14" t="s">
        <v>270</v>
      </c>
      <c r="D1250" s="11" t="s">
        <v>270</v>
      </c>
      <c r="E1250" s="11" t="s">
        <v>22</v>
      </c>
      <c r="F1250" s="19">
        <v>202292.81000000099</v>
      </c>
      <c r="G1250" s="160">
        <v>5</v>
      </c>
      <c r="H1250" s="160">
        <v>41</v>
      </c>
      <c r="I1250" s="197">
        <v>0</v>
      </c>
      <c r="J1250" s="197">
        <v>4</v>
      </c>
      <c r="K1250" s="197">
        <v>1</v>
      </c>
      <c r="L1250" s="197">
        <v>0</v>
      </c>
      <c r="M1250" s="197">
        <v>0</v>
      </c>
    </row>
    <row r="1251" spans="1:13" x14ac:dyDescent="0.25">
      <c r="A1251" s="152">
        <v>43344</v>
      </c>
      <c r="B1251" s="13">
        <v>2018</v>
      </c>
      <c r="C1251" s="14" t="s">
        <v>271</v>
      </c>
      <c r="D1251" s="11" t="s">
        <v>271</v>
      </c>
      <c r="E1251" s="11" t="s">
        <v>50</v>
      </c>
      <c r="F1251" s="19">
        <v>851025.31000000099</v>
      </c>
      <c r="G1251" s="160">
        <v>5</v>
      </c>
      <c r="H1251" s="160">
        <v>78</v>
      </c>
      <c r="I1251" s="197">
        <v>0</v>
      </c>
      <c r="J1251" s="197">
        <v>0</v>
      </c>
      <c r="K1251" s="197">
        <v>0</v>
      </c>
      <c r="L1251" s="197">
        <v>5</v>
      </c>
      <c r="M1251" s="197">
        <v>0</v>
      </c>
    </row>
    <row r="1252" spans="1:13" x14ac:dyDescent="0.25">
      <c r="A1252" s="152">
        <v>43344</v>
      </c>
      <c r="B1252" s="13">
        <v>2018</v>
      </c>
      <c r="C1252" s="14" t="s">
        <v>272</v>
      </c>
      <c r="D1252" s="11" t="s">
        <v>272</v>
      </c>
      <c r="E1252" s="11" t="s">
        <v>24</v>
      </c>
      <c r="F1252" s="19">
        <v>2557791.3200000101</v>
      </c>
      <c r="G1252" s="160">
        <v>15</v>
      </c>
      <c r="H1252" s="160">
        <v>203</v>
      </c>
      <c r="I1252" s="197">
        <v>0</v>
      </c>
      <c r="J1252" s="197">
        <v>3</v>
      </c>
      <c r="K1252" s="197">
        <v>2</v>
      </c>
      <c r="L1252" s="197">
        <v>9</v>
      </c>
      <c r="M1252" s="197">
        <v>1</v>
      </c>
    </row>
    <row r="1253" spans="1:13" x14ac:dyDescent="0.25">
      <c r="A1253" s="152">
        <v>43344</v>
      </c>
      <c r="B1253" s="13">
        <v>2018</v>
      </c>
      <c r="C1253" s="14" t="s">
        <v>273</v>
      </c>
      <c r="D1253" s="11" t="s">
        <v>273</v>
      </c>
      <c r="E1253" s="11" t="s">
        <v>20</v>
      </c>
      <c r="F1253" s="19">
        <v>1038230.85</v>
      </c>
      <c r="G1253" s="160">
        <v>4</v>
      </c>
      <c r="H1253" s="160">
        <v>64</v>
      </c>
      <c r="I1253" s="197">
        <v>0</v>
      </c>
      <c r="J1253" s="197">
        <v>0</v>
      </c>
      <c r="K1253" s="197">
        <v>0</v>
      </c>
      <c r="L1253" s="197">
        <v>0</v>
      </c>
      <c r="M1253" s="197">
        <v>4</v>
      </c>
    </row>
    <row r="1254" spans="1:13" x14ac:dyDescent="0.25">
      <c r="A1254" s="152">
        <v>43344</v>
      </c>
      <c r="B1254" s="13">
        <v>2018</v>
      </c>
      <c r="C1254" s="14" t="s">
        <v>274</v>
      </c>
      <c r="D1254" s="11" t="s">
        <v>274</v>
      </c>
      <c r="E1254" s="11" t="s">
        <v>18</v>
      </c>
      <c r="F1254" s="19">
        <v>1538753.87</v>
      </c>
      <c r="G1254" s="160">
        <v>13</v>
      </c>
      <c r="H1254" s="160">
        <v>157</v>
      </c>
      <c r="I1254" s="197">
        <v>0</v>
      </c>
      <c r="J1254" s="197">
        <v>0</v>
      </c>
      <c r="K1254" s="197">
        <v>3</v>
      </c>
      <c r="L1254" s="197">
        <v>7</v>
      </c>
      <c r="M1254" s="197">
        <v>3</v>
      </c>
    </row>
    <row r="1255" spans="1:13" x14ac:dyDescent="0.25">
      <c r="A1255" s="152">
        <v>43344</v>
      </c>
      <c r="B1255" s="13">
        <v>2018</v>
      </c>
      <c r="C1255" s="14" t="s">
        <v>275</v>
      </c>
      <c r="D1255" s="11" t="s">
        <v>275</v>
      </c>
      <c r="E1255" s="11" t="s">
        <v>75</v>
      </c>
      <c r="F1255" s="19">
        <v>5115360.7800000198</v>
      </c>
      <c r="G1255" s="160">
        <v>18</v>
      </c>
      <c r="H1255" s="160">
        <v>290</v>
      </c>
      <c r="I1255" s="197">
        <v>0</v>
      </c>
      <c r="J1255" s="197">
        <v>7</v>
      </c>
      <c r="K1255" s="197">
        <v>4</v>
      </c>
      <c r="L1255" s="197">
        <v>5</v>
      </c>
      <c r="M1255" s="197">
        <v>2</v>
      </c>
    </row>
    <row r="1256" spans="1:13" x14ac:dyDescent="0.25">
      <c r="A1256" s="152">
        <v>43344</v>
      </c>
      <c r="B1256" s="13">
        <v>2018</v>
      </c>
      <c r="C1256" s="14" t="s">
        <v>276</v>
      </c>
      <c r="D1256" s="11" t="s">
        <v>276</v>
      </c>
      <c r="E1256" s="11" t="s">
        <v>84</v>
      </c>
      <c r="F1256" s="19">
        <v>2747107.02999999</v>
      </c>
      <c r="G1256" s="160">
        <v>11</v>
      </c>
      <c r="H1256" s="160">
        <v>151</v>
      </c>
      <c r="I1256" s="197">
        <v>0</v>
      </c>
      <c r="J1256" s="197">
        <v>1</v>
      </c>
      <c r="K1256" s="197">
        <v>0</v>
      </c>
      <c r="L1256" s="197">
        <v>9</v>
      </c>
      <c r="M1256" s="197">
        <v>1</v>
      </c>
    </row>
    <row r="1257" spans="1:13" x14ac:dyDescent="0.25">
      <c r="A1257" s="152">
        <v>43344</v>
      </c>
      <c r="B1257" s="13">
        <v>2018</v>
      </c>
      <c r="C1257" s="14" t="s">
        <v>277</v>
      </c>
      <c r="D1257" s="11" t="s">
        <v>277</v>
      </c>
      <c r="E1257" s="11" t="s">
        <v>27</v>
      </c>
      <c r="F1257" s="19">
        <v>4020760.9499999899</v>
      </c>
      <c r="G1257" s="160">
        <v>24</v>
      </c>
      <c r="H1257" s="160">
        <v>326</v>
      </c>
      <c r="I1257" s="197">
        <v>1</v>
      </c>
      <c r="J1257" s="197">
        <v>0</v>
      </c>
      <c r="K1257" s="197">
        <v>7</v>
      </c>
      <c r="L1257" s="197">
        <v>12</v>
      </c>
      <c r="M1257" s="197">
        <v>4</v>
      </c>
    </row>
    <row r="1258" spans="1:13" x14ac:dyDescent="0.25">
      <c r="A1258" s="152">
        <v>43344</v>
      </c>
      <c r="B1258" s="13">
        <v>2018</v>
      </c>
      <c r="C1258" s="14" t="s">
        <v>278</v>
      </c>
      <c r="D1258" s="11" t="s">
        <v>278</v>
      </c>
      <c r="E1258" s="11" t="s">
        <v>35</v>
      </c>
      <c r="F1258" s="19">
        <v>668565.12000000104</v>
      </c>
      <c r="G1258" s="160">
        <v>4</v>
      </c>
      <c r="H1258" s="160">
        <v>57</v>
      </c>
      <c r="I1258" s="197">
        <v>0</v>
      </c>
      <c r="J1258" s="197">
        <v>0</v>
      </c>
      <c r="K1258" s="197">
        <v>0</v>
      </c>
      <c r="L1258" s="197">
        <v>0</v>
      </c>
      <c r="M1258" s="197">
        <v>4</v>
      </c>
    </row>
    <row r="1259" spans="1:13" x14ac:dyDescent="0.25">
      <c r="A1259" s="152">
        <v>43344</v>
      </c>
      <c r="B1259" s="13">
        <v>2018</v>
      </c>
      <c r="C1259" s="14" t="s">
        <v>279</v>
      </c>
      <c r="D1259" s="11" t="s">
        <v>279</v>
      </c>
      <c r="E1259" s="11" t="s">
        <v>18</v>
      </c>
      <c r="F1259" s="19">
        <v>277687.00000000099</v>
      </c>
      <c r="G1259" s="160">
        <v>2</v>
      </c>
      <c r="H1259" s="160">
        <v>23</v>
      </c>
      <c r="I1259" s="197">
        <v>0</v>
      </c>
      <c r="J1259" s="197">
        <v>0</v>
      </c>
      <c r="K1259" s="197">
        <v>0</v>
      </c>
      <c r="L1259" s="197">
        <v>0</v>
      </c>
      <c r="M1259" s="197">
        <v>2</v>
      </c>
    </row>
    <row r="1260" spans="1:13" x14ac:dyDescent="0.25">
      <c r="A1260" s="152">
        <v>43344</v>
      </c>
      <c r="B1260" s="13">
        <v>2018</v>
      </c>
      <c r="C1260" s="14" t="s">
        <v>280</v>
      </c>
      <c r="D1260" s="11" t="s">
        <v>280</v>
      </c>
      <c r="E1260" s="11" t="s">
        <v>50</v>
      </c>
      <c r="F1260" s="19">
        <v>4968580.8800000204</v>
      </c>
      <c r="G1260" s="160">
        <v>22</v>
      </c>
      <c r="H1260" s="160">
        <v>313</v>
      </c>
      <c r="I1260" s="197">
        <v>1</v>
      </c>
      <c r="J1260" s="197">
        <v>0</v>
      </c>
      <c r="K1260" s="197">
        <v>2</v>
      </c>
      <c r="L1260" s="197">
        <v>4</v>
      </c>
      <c r="M1260" s="197">
        <v>15</v>
      </c>
    </row>
    <row r="1261" spans="1:13" x14ac:dyDescent="0.25">
      <c r="A1261" s="152">
        <v>43344</v>
      </c>
      <c r="B1261" s="13">
        <v>2018</v>
      </c>
      <c r="C1261" s="14" t="s">
        <v>281</v>
      </c>
      <c r="D1261" s="11" t="s">
        <v>281</v>
      </c>
      <c r="E1261" s="11" t="s">
        <v>20</v>
      </c>
      <c r="F1261" s="19">
        <v>3523710.79999999</v>
      </c>
      <c r="G1261" s="160">
        <v>12</v>
      </c>
      <c r="H1261" s="160">
        <v>165</v>
      </c>
      <c r="I1261" s="197">
        <v>2</v>
      </c>
      <c r="J1261" s="197">
        <v>0</v>
      </c>
      <c r="K1261" s="197">
        <v>0</v>
      </c>
      <c r="L1261" s="197">
        <v>0</v>
      </c>
      <c r="M1261" s="197">
        <v>10</v>
      </c>
    </row>
    <row r="1262" spans="1:13" x14ac:dyDescent="0.25">
      <c r="A1262" s="152">
        <v>43344</v>
      </c>
      <c r="B1262" s="13">
        <v>2018</v>
      </c>
      <c r="C1262" s="14" t="s">
        <v>282</v>
      </c>
      <c r="D1262" s="11" t="s">
        <v>282</v>
      </c>
      <c r="E1262" s="11" t="s">
        <v>29</v>
      </c>
      <c r="F1262" s="19">
        <v>820105.05999999901</v>
      </c>
      <c r="G1262" s="160">
        <v>8</v>
      </c>
      <c r="H1262" s="160">
        <v>92</v>
      </c>
      <c r="I1262" s="197">
        <v>5</v>
      </c>
      <c r="J1262" s="197">
        <v>1</v>
      </c>
      <c r="K1262" s="197">
        <v>2</v>
      </c>
      <c r="L1262" s="197">
        <v>0</v>
      </c>
      <c r="M1262" s="197">
        <v>0</v>
      </c>
    </row>
    <row r="1263" spans="1:13" x14ac:dyDescent="0.25">
      <c r="A1263" s="152">
        <v>43344</v>
      </c>
      <c r="B1263" s="13">
        <v>2018</v>
      </c>
      <c r="C1263" s="14" t="s">
        <v>283</v>
      </c>
      <c r="D1263" s="11" t="s">
        <v>283</v>
      </c>
      <c r="E1263" s="11" t="s">
        <v>50</v>
      </c>
      <c r="F1263" s="19">
        <v>665851.16999999795</v>
      </c>
      <c r="G1263" s="160">
        <v>5</v>
      </c>
      <c r="H1263" s="160">
        <v>58</v>
      </c>
      <c r="I1263" s="197">
        <v>0</v>
      </c>
      <c r="J1263" s="197">
        <v>0</v>
      </c>
      <c r="K1263" s="197">
        <v>0</v>
      </c>
      <c r="L1263" s="197">
        <v>2</v>
      </c>
      <c r="M1263" s="197">
        <v>3</v>
      </c>
    </row>
    <row r="1264" spans="1:13" x14ac:dyDescent="0.25">
      <c r="A1264" s="152">
        <v>43344</v>
      </c>
      <c r="B1264" s="13">
        <v>2018</v>
      </c>
      <c r="C1264" s="14" t="s">
        <v>284</v>
      </c>
      <c r="D1264" s="11" t="s">
        <v>284</v>
      </c>
      <c r="E1264" s="11" t="s">
        <v>35</v>
      </c>
      <c r="F1264" s="19">
        <v>6196830.0799999796</v>
      </c>
      <c r="G1264" s="160">
        <v>26</v>
      </c>
      <c r="H1264" s="160">
        <v>383</v>
      </c>
      <c r="I1264" s="197">
        <v>0</v>
      </c>
      <c r="J1264" s="197">
        <v>1</v>
      </c>
      <c r="K1264" s="197">
        <v>1</v>
      </c>
      <c r="L1264" s="197">
        <v>4</v>
      </c>
      <c r="M1264" s="197">
        <v>20</v>
      </c>
    </row>
    <row r="1265" spans="1:13" x14ac:dyDescent="0.25">
      <c r="A1265" s="152">
        <v>43344</v>
      </c>
      <c r="B1265" s="13">
        <v>2018</v>
      </c>
      <c r="C1265" s="14" t="s">
        <v>285</v>
      </c>
      <c r="D1265" s="11" t="s">
        <v>285</v>
      </c>
      <c r="E1265" s="11" t="s">
        <v>50</v>
      </c>
      <c r="F1265" s="19">
        <v>705266.80000000098</v>
      </c>
      <c r="G1265" s="160">
        <v>7</v>
      </c>
      <c r="H1265" s="160">
        <v>89</v>
      </c>
      <c r="I1265" s="197">
        <v>0</v>
      </c>
      <c r="J1265" s="197">
        <v>0</v>
      </c>
      <c r="K1265" s="197">
        <v>0</v>
      </c>
      <c r="L1265" s="197">
        <v>3</v>
      </c>
      <c r="M1265" s="197">
        <v>4</v>
      </c>
    </row>
    <row r="1266" spans="1:13" x14ac:dyDescent="0.25">
      <c r="A1266" s="152">
        <v>43344</v>
      </c>
      <c r="B1266" s="13">
        <v>2018</v>
      </c>
      <c r="C1266" s="14" t="s">
        <v>286</v>
      </c>
      <c r="D1266" s="11" t="s">
        <v>286</v>
      </c>
      <c r="E1266" s="11" t="s">
        <v>22</v>
      </c>
      <c r="F1266" s="19">
        <v>1011711.9</v>
      </c>
      <c r="G1266" s="160">
        <v>13</v>
      </c>
      <c r="H1266" s="160">
        <v>121</v>
      </c>
      <c r="I1266" s="197">
        <v>11</v>
      </c>
      <c r="J1266" s="197">
        <v>2</v>
      </c>
      <c r="K1266" s="197">
        <v>0</v>
      </c>
      <c r="L1266" s="197">
        <v>0</v>
      </c>
      <c r="M1266" s="197">
        <v>0</v>
      </c>
    </row>
    <row r="1267" spans="1:13" x14ac:dyDescent="0.25">
      <c r="A1267" s="152">
        <v>43344</v>
      </c>
      <c r="B1267" s="13">
        <v>2018</v>
      </c>
      <c r="C1267" s="14" t="s">
        <v>288</v>
      </c>
      <c r="D1267" s="11" t="s">
        <v>288</v>
      </c>
      <c r="E1267" s="11" t="s">
        <v>27</v>
      </c>
      <c r="F1267" s="19">
        <v>1382763.19</v>
      </c>
      <c r="G1267" s="160">
        <v>10</v>
      </c>
      <c r="H1267" s="160">
        <v>121</v>
      </c>
      <c r="I1267" s="197">
        <v>0</v>
      </c>
      <c r="J1267" s="197">
        <v>0</v>
      </c>
      <c r="K1267" s="197">
        <v>0</v>
      </c>
      <c r="L1267" s="197">
        <v>4</v>
      </c>
      <c r="M1267" s="197">
        <v>6</v>
      </c>
    </row>
    <row r="1268" spans="1:13" x14ac:dyDescent="0.25">
      <c r="A1268" s="152">
        <v>43344</v>
      </c>
      <c r="B1268" s="13">
        <v>2018</v>
      </c>
      <c r="C1268" s="14" t="s">
        <v>289</v>
      </c>
      <c r="D1268" s="11" t="s">
        <v>289</v>
      </c>
      <c r="E1268" s="11" t="s">
        <v>18</v>
      </c>
      <c r="F1268" s="19">
        <v>1844798.1000000101</v>
      </c>
      <c r="G1268" s="160">
        <v>12</v>
      </c>
      <c r="H1268" s="160">
        <v>178</v>
      </c>
      <c r="I1268" s="197">
        <v>0</v>
      </c>
      <c r="J1268" s="197">
        <v>0</v>
      </c>
      <c r="K1268" s="197">
        <v>0</v>
      </c>
      <c r="L1268" s="197">
        <v>1</v>
      </c>
      <c r="M1268" s="197">
        <v>11</v>
      </c>
    </row>
    <row r="1269" spans="1:13" x14ac:dyDescent="0.25">
      <c r="A1269" s="152">
        <v>43344</v>
      </c>
      <c r="B1269" s="13">
        <v>2018</v>
      </c>
      <c r="C1269" s="14" t="s">
        <v>290</v>
      </c>
      <c r="D1269" s="11" t="s">
        <v>290</v>
      </c>
      <c r="E1269" s="11" t="s">
        <v>20</v>
      </c>
      <c r="F1269" s="19">
        <v>386387.60000000102</v>
      </c>
      <c r="G1269" s="160">
        <v>5</v>
      </c>
      <c r="H1269" s="160">
        <v>56</v>
      </c>
      <c r="I1269" s="197">
        <v>0</v>
      </c>
      <c r="J1269" s="197">
        <v>0</v>
      </c>
      <c r="K1269" s="197">
        <v>3</v>
      </c>
      <c r="L1269" s="197">
        <v>0</v>
      </c>
      <c r="M1269" s="197">
        <v>2</v>
      </c>
    </row>
    <row r="1270" spans="1:13" x14ac:dyDescent="0.25">
      <c r="A1270" s="152">
        <v>43344</v>
      </c>
      <c r="B1270" s="13">
        <v>2018</v>
      </c>
      <c r="C1270" s="14" t="s">
        <v>287</v>
      </c>
      <c r="D1270" s="11" t="s">
        <v>287</v>
      </c>
      <c r="E1270" s="11" t="s">
        <v>65</v>
      </c>
      <c r="F1270" s="19">
        <v>633223.65</v>
      </c>
      <c r="G1270" s="160">
        <v>16</v>
      </c>
      <c r="H1270" s="160">
        <v>90</v>
      </c>
      <c r="I1270" s="197">
        <v>0</v>
      </c>
      <c r="J1270" s="197">
        <v>8</v>
      </c>
      <c r="K1270" s="197">
        <v>2</v>
      </c>
      <c r="L1270" s="197">
        <v>5</v>
      </c>
      <c r="M1270" s="197">
        <v>1</v>
      </c>
    </row>
    <row r="1271" spans="1:13" x14ac:dyDescent="0.25">
      <c r="A1271" s="152">
        <v>43344</v>
      </c>
      <c r="B1271" s="13">
        <v>2018</v>
      </c>
      <c r="C1271" s="14" t="s">
        <v>291</v>
      </c>
      <c r="D1271" s="11" t="s">
        <v>291</v>
      </c>
      <c r="E1271" s="11" t="s">
        <v>27</v>
      </c>
      <c r="F1271" s="19">
        <v>360512.77</v>
      </c>
      <c r="G1271" s="160">
        <v>2</v>
      </c>
      <c r="H1271" s="160">
        <v>27</v>
      </c>
      <c r="I1271" s="197">
        <v>0</v>
      </c>
      <c r="J1271" s="197">
        <v>0</v>
      </c>
      <c r="K1271" s="197">
        <v>0</v>
      </c>
      <c r="L1271" s="197">
        <v>2</v>
      </c>
      <c r="M1271" s="197">
        <v>0</v>
      </c>
    </row>
    <row r="1272" spans="1:13" x14ac:dyDescent="0.25">
      <c r="A1272" s="152">
        <v>43344</v>
      </c>
      <c r="B1272" s="13">
        <v>2018</v>
      </c>
      <c r="C1272" s="14" t="s">
        <v>292</v>
      </c>
      <c r="D1272" s="11" t="s">
        <v>292</v>
      </c>
      <c r="E1272" s="11" t="s">
        <v>50</v>
      </c>
      <c r="F1272" s="19">
        <v>963278.97000000405</v>
      </c>
      <c r="G1272" s="160">
        <v>10</v>
      </c>
      <c r="H1272" s="160">
        <v>122</v>
      </c>
      <c r="I1272" s="197">
        <v>0</v>
      </c>
      <c r="J1272" s="197">
        <v>0</v>
      </c>
      <c r="K1272" s="197">
        <v>1</v>
      </c>
      <c r="L1272" s="197">
        <v>1</v>
      </c>
      <c r="M1272" s="197">
        <v>8</v>
      </c>
    </row>
    <row r="1273" spans="1:13" x14ac:dyDescent="0.25">
      <c r="A1273" s="152">
        <v>43344</v>
      </c>
      <c r="B1273" s="13">
        <v>2018</v>
      </c>
      <c r="C1273" s="14" t="s">
        <v>293</v>
      </c>
      <c r="D1273" s="11" t="s">
        <v>293</v>
      </c>
      <c r="E1273" s="11" t="s">
        <v>73</v>
      </c>
      <c r="F1273" s="19">
        <v>2012065.63</v>
      </c>
      <c r="G1273" s="160">
        <v>13</v>
      </c>
      <c r="H1273" s="160">
        <v>166</v>
      </c>
      <c r="I1273" s="197">
        <v>2</v>
      </c>
      <c r="J1273" s="197">
        <v>1</v>
      </c>
      <c r="K1273" s="197">
        <v>4</v>
      </c>
      <c r="L1273" s="197">
        <v>5</v>
      </c>
      <c r="M1273" s="197">
        <v>1</v>
      </c>
    </row>
    <row r="1274" spans="1:13" x14ac:dyDescent="0.25">
      <c r="A1274" s="152">
        <v>43344</v>
      </c>
      <c r="B1274" s="13">
        <v>2018</v>
      </c>
      <c r="C1274" s="14" t="s">
        <v>294</v>
      </c>
      <c r="D1274" s="11" t="s">
        <v>294</v>
      </c>
      <c r="E1274" s="11" t="s">
        <v>18</v>
      </c>
      <c r="F1274" s="19">
        <v>2235480.54</v>
      </c>
      <c r="G1274" s="160">
        <v>11</v>
      </c>
      <c r="H1274" s="160">
        <v>160</v>
      </c>
      <c r="I1274" s="197">
        <v>0</v>
      </c>
      <c r="J1274" s="197">
        <v>0</v>
      </c>
      <c r="K1274" s="197">
        <v>0</v>
      </c>
      <c r="L1274" s="197">
        <v>1</v>
      </c>
      <c r="M1274" s="197">
        <v>10</v>
      </c>
    </row>
    <row r="1275" spans="1:13" x14ac:dyDescent="0.25">
      <c r="A1275" s="152">
        <v>43344</v>
      </c>
      <c r="B1275" s="13">
        <v>2018</v>
      </c>
      <c r="C1275" s="14" t="s">
        <v>295</v>
      </c>
      <c r="D1275" s="11" t="s">
        <v>295</v>
      </c>
      <c r="E1275" s="11" t="s">
        <v>35</v>
      </c>
      <c r="F1275" s="19">
        <v>9290271.3299999703</v>
      </c>
      <c r="G1275" s="160">
        <v>36</v>
      </c>
      <c r="H1275" s="160">
        <v>515</v>
      </c>
      <c r="I1275" s="197">
        <v>1</v>
      </c>
      <c r="J1275" s="197">
        <v>2</v>
      </c>
      <c r="K1275" s="197">
        <v>9</v>
      </c>
      <c r="L1275" s="197">
        <v>15</v>
      </c>
      <c r="M1275" s="197">
        <v>9</v>
      </c>
    </row>
    <row r="1276" spans="1:13" x14ac:dyDescent="0.25">
      <c r="A1276" s="152">
        <v>43344</v>
      </c>
      <c r="B1276" s="13">
        <v>2018</v>
      </c>
      <c r="C1276" s="14" t="s">
        <v>296</v>
      </c>
      <c r="D1276" s="11" t="s">
        <v>296</v>
      </c>
      <c r="E1276" s="11" t="s">
        <v>18</v>
      </c>
      <c r="F1276" s="19">
        <v>2379665.1199999899</v>
      </c>
      <c r="G1276" s="160">
        <v>21</v>
      </c>
      <c r="H1276" s="160">
        <v>252</v>
      </c>
      <c r="I1276" s="197">
        <v>1</v>
      </c>
      <c r="J1276" s="197">
        <v>0</v>
      </c>
      <c r="K1276" s="197">
        <v>3</v>
      </c>
      <c r="L1276" s="197">
        <v>10</v>
      </c>
      <c r="M1276" s="197">
        <v>7</v>
      </c>
    </row>
    <row r="1277" spans="1:13" x14ac:dyDescent="0.25">
      <c r="A1277" s="152">
        <v>43344</v>
      </c>
      <c r="B1277" s="13">
        <v>2018</v>
      </c>
      <c r="C1277" s="14" t="s">
        <v>297</v>
      </c>
      <c r="D1277" s="11" t="s">
        <v>297</v>
      </c>
      <c r="E1277" s="11" t="s">
        <v>22</v>
      </c>
      <c r="F1277" s="19">
        <v>2522675.81</v>
      </c>
      <c r="G1277" s="160">
        <v>14</v>
      </c>
      <c r="H1277" s="160">
        <v>168</v>
      </c>
      <c r="I1277" s="197">
        <v>0</v>
      </c>
      <c r="J1277" s="197">
        <v>2</v>
      </c>
      <c r="K1277" s="197">
        <v>6</v>
      </c>
      <c r="L1277" s="197">
        <v>6</v>
      </c>
      <c r="M1277" s="197">
        <v>0</v>
      </c>
    </row>
    <row r="1278" spans="1:13" x14ac:dyDescent="0.25">
      <c r="A1278" s="152">
        <v>43344</v>
      </c>
      <c r="B1278" s="13">
        <v>2018</v>
      </c>
      <c r="C1278" s="14" t="s">
        <v>298</v>
      </c>
      <c r="D1278" s="11" t="s">
        <v>298</v>
      </c>
      <c r="E1278" s="11" t="s">
        <v>20</v>
      </c>
      <c r="F1278" s="19">
        <v>2509502.0099999998</v>
      </c>
      <c r="G1278" s="160">
        <v>10</v>
      </c>
      <c r="H1278" s="160">
        <v>148</v>
      </c>
      <c r="I1278" s="197">
        <v>0</v>
      </c>
      <c r="J1278" s="197">
        <v>1</v>
      </c>
      <c r="K1278" s="197">
        <v>0</v>
      </c>
      <c r="L1278" s="197">
        <v>3</v>
      </c>
      <c r="M1278" s="197">
        <v>6</v>
      </c>
    </row>
    <row r="1279" spans="1:13" x14ac:dyDescent="0.25">
      <c r="A1279" s="152">
        <v>43344</v>
      </c>
      <c r="B1279" s="13">
        <v>2018</v>
      </c>
      <c r="C1279" s="14" t="s">
        <v>299</v>
      </c>
      <c r="D1279" s="11" t="s">
        <v>299</v>
      </c>
      <c r="E1279" s="11" t="s">
        <v>18</v>
      </c>
      <c r="F1279" s="19">
        <v>2301287.7700000098</v>
      </c>
      <c r="G1279" s="160">
        <v>18</v>
      </c>
      <c r="H1279" s="160">
        <v>235</v>
      </c>
      <c r="I1279" s="197">
        <v>1</v>
      </c>
      <c r="J1279" s="197">
        <v>2</v>
      </c>
      <c r="K1279" s="197">
        <v>3</v>
      </c>
      <c r="L1279" s="197">
        <v>3</v>
      </c>
      <c r="M1279" s="197">
        <v>9</v>
      </c>
    </row>
    <row r="1280" spans="1:13" x14ac:dyDescent="0.25">
      <c r="A1280" s="152">
        <v>43344</v>
      </c>
      <c r="B1280" s="13">
        <v>2018</v>
      </c>
      <c r="C1280" s="14" t="s">
        <v>300</v>
      </c>
      <c r="D1280" s="11" t="s">
        <v>300</v>
      </c>
      <c r="E1280" s="11" t="s">
        <v>22</v>
      </c>
      <c r="F1280" s="19">
        <v>1988967.94</v>
      </c>
      <c r="G1280" s="160">
        <v>12</v>
      </c>
      <c r="H1280" s="160">
        <v>163</v>
      </c>
      <c r="I1280" s="197">
        <v>2</v>
      </c>
      <c r="J1280" s="197">
        <v>1</v>
      </c>
      <c r="K1280" s="197">
        <v>4</v>
      </c>
      <c r="L1280" s="197">
        <v>5</v>
      </c>
      <c r="M1280" s="197">
        <v>0</v>
      </c>
    </row>
    <row r="1281" spans="1:14" x14ac:dyDescent="0.25">
      <c r="A1281" s="152">
        <v>43344</v>
      </c>
      <c r="B1281" s="13">
        <v>2018</v>
      </c>
      <c r="C1281" s="14" t="s">
        <v>301</v>
      </c>
      <c r="D1281" s="11" t="s">
        <v>301</v>
      </c>
      <c r="E1281" s="11" t="s">
        <v>22</v>
      </c>
      <c r="F1281" s="19">
        <v>185279.31</v>
      </c>
      <c r="G1281" s="160">
        <v>3</v>
      </c>
      <c r="H1281" s="160">
        <v>19</v>
      </c>
      <c r="I1281" s="197">
        <v>0</v>
      </c>
      <c r="J1281" s="197">
        <v>0</v>
      </c>
      <c r="K1281" s="197">
        <v>0</v>
      </c>
      <c r="L1281" s="197">
        <v>0</v>
      </c>
      <c r="M1281" s="197">
        <v>3</v>
      </c>
    </row>
    <row r="1282" spans="1:14" x14ac:dyDescent="0.25">
      <c r="A1282" s="152">
        <v>43344</v>
      </c>
      <c r="B1282" s="13">
        <v>2018</v>
      </c>
      <c r="C1282" s="14" t="s">
        <v>302</v>
      </c>
      <c r="D1282" s="11" t="s">
        <v>302</v>
      </c>
      <c r="E1282" s="11" t="s">
        <v>18</v>
      </c>
      <c r="F1282" s="19">
        <v>2078454.12</v>
      </c>
      <c r="G1282" s="160">
        <v>15</v>
      </c>
      <c r="H1282" s="160">
        <v>228</v>
      </c>
      <c r="I1282" s="197">
        <v>0</v>
      </c>
      <c r="J1282" s="197">
        <v>1</v>
      </c>
      <c r="K1282" s="197">
        <v>2</v>
      </c>
      <c r="L1282" s="197">
        <v>12</v>
      </c>
      <c r="M1282" s="197">
        <v>0</v>
      </c>
    </row>
    <row r="1283" spans="1:14" x14ac:dyDescent="0.25">
      <c r="A1283" s="152">
        <v>43344</v>
      </c>
      <c r="B1283" s="13">
        <v>2018</v>
      </c>
      <c r="C1283" s="14" t="s">
        <v>303</v>
      </c>
      <c r="D1283" s="11" t="s">
        <v>303</v>
      </c>
      <c r="E1283" s="11" t="s">
        <v>75</v>
      </c>
      <c r="F1283" s="19">
        <v>606513.82999999903</v>
      </c>
      <c r="G1283" s="160">
        <v>4</v>
      </c>
      <c r="H1283" s="160">
        <v>58</v>
      </c>
      <c r="I1283" s="197">
        <v>0</v>
      </c>
      <c r="J1283" s="197">
        <v>1</v>
      </c>
      <c r="K1283" s="197">
        <v>0</v>
      </c>
      <c r="L1283" s="197">
        <v>1</v>
      </c>
      <c r="M1283" s="197">
        <v>2</v>
      </c>
    </row>
    <row r="1284" spans="1:14" x14ac:dyDescent="0.25">
      <c r="A1284" s="152">
        <v>43344</v>
      </c>
      <c r="B1284" s="13">
        <v>2018</v>
      </c>
      <c r="C1284" s="14" t="s">
        <v>304</v>
      </c>
      <c r="D1284" s="11" t="s">
        <v>304</v>
      </c>
      <c r="E1284" s="11" t="s">
        <v>22</v>
      </c>
      <c r="F1284" s="19">
        <v>893040.549999999</v>
      </c>
      <c r="G1284" s="160">
        <v>12</v>
      </c>
      <c r="H1284" s="160">
        <v>110</v>
      </c>
      <c r="I1284" s="197">
        <v>1</v>
      </c>
      <c r="J1284" s="197">
        <v>2</v>
      </c>
      <c r="K1284" s="197">
        <v>1</v>
      </c>
      <c r="L1284" s="197">
        <v>8</v>
      </c>
      <c r="M1284" s="197">
        <v>0</v>
      </c>
    </row>
    <row r="1285" spans="1:14" x14ac:dyDescent="0.25">
      <c r="A1285" s="152">
        <v>43344</v>
      </c>
      <c r="B1285" s="13">
        <v>2018</v>
      </c>
      <c r="C1285" s="14" t="s">
        <v>305</v>
      </c>
      <c r="D1285" s="11" t="s">
        <v>305</v>
      </c>
      <c r="E1285" s="11" t="s">
        <v>18</v>
      </c>
      <c r="F1285" s="19">
        <v>615260.08000000205</v>
      </c>
      <c r="G1285" s="160">
        <v>5</v>
      </c>
      <c r="H1285" s="160">
        <v>63</v>
      </c>
      <c r="I1285" s="197">
        <v>0</v>
      </c>
      <c r="J1285" s="197">
        <v>0</v>
      </c>
      <c r="K1285" s="197">
        <v>0</v>
      </c>
      <c r="L1285" s="197">
        <v>1</v>
      </c>
      <c r="M1285" s="197">
        <v>4</v>
      </c>
    </row>
    <row r="1286" spans="1:14" x14ac:dyDescent="0.25">
      <c r="A1286" s="152">
        <v>43344</v>
      </c>
      <c r="B1286" s="13">
        <v>2018</v>
      </c>
      <c r="C1286" s="14" t="s">
        <v>306</v>
      </c>
      <c r="D1286" s="11" t="s">
        <v>306</v>
      </c>
      <c r="E1286" s="11" t="s">
        <v>50</v>
      </c>
      <c r="F1286" s="19">
        <v>2730789.00999999</v>
      </c>
      <c r="G1286" s="160">
        <v>15</v>
      </c>
      <c r="H1286" s="160">
        <v>207</v>
      </c>
      <c r="I1286" s="197">
        <v>0</v>
      </c>
      <c r="J1286" s="197">
        <v>0</v>
      </c>
      <c r="K1286" s="197">
        <v>1</v>
      </c>
      <c r="L1286" s="197">
        <v>0</v>
      </c>
      <c r="M1286" s="197">
        <v>14</v>
      </c>
    </row>
    <row r="1287" spans="1:14" x14ac:dyDescent="0.25">
      <c r="A1287" s="152">
        <v>43344</v>
      </c>
      <c r="B1287" s="13">
        <v>2018</v>
      </c>
      <c r="C1287" s="14" t="s">
        <v>307</v>
      </c>
      <c r="D1287" s="11" t="s">
        <v>307</v>
      </c>
      <c r="E1287" s="11" t="s">
        <v>20</v>
      </c>
      <c r="F1287" s="19">
        <v>10347927.980000099</v>
      </c>
      <c r="G1287" s="160">
        <v>43</v>
      </c>
      <c r="H1287" s="160">
        <v>678</v>
      </c>
      <c r="I1287" s="197">
        <v>3</v>
      </c>
      <c r="J1287" s="197">
        <v>4</v>
      </c>
      <c r="K1287" s="197">
        <v>13</v>
      </c>
      <c r="L1287" s="197">
        <v>23</v>
      </c>
      <c r="M1287" s="197">
        <v>0</v>
      </c>
    </row>
    <row r="1288" spans="1:14" x14ac:dyDescent="0.25">
      <c r="A1288" s="152">
        <v>43344</v>
      </c>
      <c r="B1288" s="13">
        <v>2018</v>
      </c>
      <c r="C1288" s="14" t="s">
        <v>308</v>
      </c>
      <c r="D1288" s="11" t="s">
        <v>308</v>
      </c>
      <c r="E1288" s="11" t="s">
        <v>35</v>
      </c>
      <c r="F1288" s="19">
        <v>1750176.04</v>
      </c>
      <c r="G1288" s="160">
        <v>11</v>
      </c>
      <c r="H1288" s="160">
        <v>154</v>
      </c>
      <c r="I1288" s="197">
        <v>0</v>
      </c>
      <c r="J1288" s="197">
        <v>1</v>
      </c>
      <c r="K1288" s="197">
        <v>6</v>
      </c>
      <c r="L1288" s="197">
        <v>1</v>
      </c>
      <c r="M1288" s="197">
        <v>3</v>
      </c>
    </row>
    <row r="1289" spans="1:14" x14ac:dyDescent="0.25">
      <c r="A1289" s="152">
        <v>43344</v>
      </c>
      <c r="B1289" s="13">
        <v>2018</v>
      </c>
      <c r="C1289" s="14" t="s">
        <v>309</v>
      </c>
      <c r="D1289" s="11" t="s">
        <v>309</v>
      </c>
      <c r="E1289" s="11" t="s">
        <v>15</v>
      </c>
      <c r="F1289" s="19">
        <v>402077.48</v>
      </c>
      <c r="G1289" s="160">
        <v>7</v>
      </c>
      <c r="H1289" s="160">
        <v>62</v>
      </c>
      <c r="I1289" s="197">
        <v>0</v>
      </c>
      <c r="J1289" s="197">
        <v>1</v>
      </c>
      <c r="K1289" s="197">
        <v>0</v>
      </c>
      <c r="L1289" s="197">
        <v>6</v>
      </c>
      <c r="M1289" s="197">
        <v>0</v>
      </c>
    </row>
    <row r="1290" spans="1:14" x14ac:dyDescent="0.25">
      <c r="A1290" s="152">
        <v>43344</v>
      </c>
      <c r="B1290" s="13">
        <v>2018</v>
      </c>
      <c r="C1290" s="14" t="s">
        <v>310</v>
      </c>
      <c r="D1290" s="11" t="s">
        <v>310</v>
      </c>
      <c r="E1290" s="11" t="s">
        <v>35</v>
      </c>
      <c r="F1290" s="19">
        <v>2568939.9000000102</v>
      </c>
      <c r="G1290" s="160">
        <v>12</v>
      </c>
      <c r="H1290" s="160">
        <v>179</v>
      </c>
      <c r="I1290" s="197">
        <v>0</v>
      </c>
      <c r="J1290" s="197">
        <v>1</v>
      </c>
      <c r="K1290" s="197">
        <v>0</v>
      </c>
      <c r="L1290" s="197">
        <v>0</v>
      </c>
      <c r="M1290" s="197">
        <v>11</v>
      </c>
    </row>
    <row r="1291" spans="1:14" x14ac:dyDescent="0.25">
      <c r="A1291" s="152">
        <v>43344</v>
      </c>
      <c r="B1291" s="13">
        <v>2018</v>
      </c>
      <c r="C1291" s="14" t="s">
        <v>311</v>
      </c>
      <c r="D1291" s="11" t="s">
        <v>311</v>
      </c>
      <c r="E1291" s="11" t="s">
        <v>48</v>
      </c>
      <c r="F1291" s="19">
        <v>4330327.6300000101</v>
      </c>
      <c r="G1291" s="160">
        <v>20</v>
      </c>
      <c r="H1291" s="160">
        <v>283</v>
      </c>
      <c r="I1291" s="197">
        <v>0</v>
      </c>
      <c r="J1291" s="197">
        <v>1</v>
      </c>
      <c r="K1291" s="197">
        <v>2</v>
      </c>
      <c r="L1291" s="197">
        <v>5</v>
      </c>
      <c r="M1291" s="197">
        <v>12</v>
      </c>
    </row>
    <row r="1292" spans="1:14" x14ac:dyDescent="0.25">
      <c r="A1292" s="199">
        <v>43435</v>
      </c>
      <c r="B1292">
        <v>2018</v>
      </c>
      <c r="C1292" t="s">
        <v>245</v>
      </c>
      <c r="D1292" t="s">
        <v>245</v>
      </c>
      <c r="E1292" t="s">
        <v>22</v>
      </c>
      <c r="F1292" s="195">
        <v>1544804.74</v>
      </c>
      <c r="G1292" s="160">
        <v>12</v>
      </c>
      <c r="H1292" s="160">
        <v>134</v>
      </c>
      <c r="I1292" s="197">
        <v>3</v>
      </c>
      <c r="J1292" s="197">
        <v>2</v>
      </c>
      <c r="K1292" s="197">
        <v>3</v>
      </c>
      <c r="L1292" s="197">
        <v>4</v>
      </c>
      <c r="M1292" s="197">
        <v>0</v>
      </c>
      <c r="N1292"/>
    </row>
    <row r="1293" spans="1:14" x14ac:dyDescent="0.25">
      <c r="A1293" s="199">
        <v>43435</v>
      </c>
      <c r="B1293">
        <v>2018</v>
      </c>
      <c r="C1293" t="s">
        <v>129</v>
      </c>
      <c r="D1293" t="s">
        <v>246</v>
      </c>
      <c r="E1293" t="s">
        <v>31</v>
      </c>
      <c r="F1293" s="195">
        <v>4354391.42</v>
      </c>
      <c r="G1293" s="160">
        <v>12</v>
      </c>
      <c r="H1293" s="160">
        <v>161</v>
      </c>
      <c r="I1293" s="197">
        <v>3</v>
      </c>
      <c r="J1293" s="197">
        <v>8</v>
      </c>
      <c r="K1293" s="197">
        <v>1</v>
      </c>
      <c r="L1293" s="197">
        <v>0</v>
      </c>
      <c r="M1293" s="197">
        <v>0</v>
      </c>
      <c r="N1293"/>
    </row>
    <row r="1294" spans="1:14" x14ac:dyDescent="0.25">
      <c r="A1294" s="199">
        <v>43435</v>
      </c>
      <c r="B1294">
        <v>2018</v>
      </c>
      <c r="C1294" t="s">
        <v>130</v>
      </c>
      <c r="D1294" t="s">
        <v>246</v>
      </c>
      <c r="E1294" t="s">
        <v>31</v>
      </c>
      <c r="F1294" s="195">
        <v>1156520.81</v>
      </c>
      <c r="G1294" s="160">
        <v>7</v>
      </c>
      <c r="H1294" s="160">
        <v>113</v>
      </c>
      <c r="I1294" s="197">
        <v>2</v>
      </c>
      <c r="J1294" s="197">
        <v>5</v>
      </c>
      <c r="K1294" s="197">
        <v>0</v>
      </c>
      <c r="L1294" s="197">
        <v>0</v>
      </c>
      <c r="M1294" s="197">
        <v>0</v>
      </c>
      <c r="N1294"/>
    </row>
    <row r="1295" spans="1:14" x14ac:dyDescent="0.25">
      <c r="A1295" s="199">
        <v>43435</v>
      </c>
      <c r="B1295">
        <v>2018</v>
      </c>
      <c r="C1295" t="s">
        <v>131</v>
      </c>
      <c r="D1295" t="s">
        <v>246</v>
      </c>
      <c r="E1295" t="s">
        <v>31</v>
      </c>
      <c r="F1295" s="195">
        <v>2555098.04999999</v>
      </c>
      <c r="G1295" s="160">
        <v>15</v>
      </c>
      <c r="H1295" s="160">
        <v>196</v>
      </c>
      <c r="I1295" s="197">
        <v>1</v>
      </c>
      <c r="J1295" s="197">
        <v>3</v>
      </c>
      <c r="K1295" s="197">
        <v>4</v>
      </c>
      <c r="L1295" s="197">
        <v>3</v>
      </c>
      <c r="M1295" s="197">
        <v>4</v>
      </c>
      <c r="N1295"/>
    </row>
    <row r="1296" spans="1:14" x14ac:dyDescent="0.25">
      <c r="A1296" s="199">
        <v>43435</v>
      </c>
      <c r="B1296">
        <v>2018</v>
      </c>
      <c r="C1296" t="s">
        <v>132</v>
      </c>
      <c r="D1296" t="s">
        <v>246</v>
      </c>
      <c r="E1296" t="s">
        <v>31</v>
      </c>
      <c r="F1296" s="195">
        <v>5843287.8800000101</v>
      </c>
      <c r="G1296" s="160">
        <v>13</v>
      </c>
      <c r="H1296" s="160">
        <v>212</v>
      </c>
      <c r="I1296" s="197">
        <v>2</v>
      </c>
      <c r="J1296" s="197">
        <v>0</v>
      </c>
      <c r="K1296" s="197">
        <v>3</v>
      </c>
      <c r="L1296" s="197">
        <v>2</v>
      </c>
      <c r="M1296" s="197">
        <v>6</v>
      </c>
      <c r="N1296"/>
    </row>
    <row r="1297" spans="1:14" x14ac:dyDescent="0.25">
      <c r="A1297" s="199">
        <v>43435</v>
      </c>
      <c r="B1297">
        <v>2018</v>
      </c>
      <c r="C1297" t="s">
        <v>247</v>
      </c>
      <c r="D1297" t="s">
        <v>246</v>
      </c>
      <c r="E1297" t="s">
        <v>31</v>
      </c>
      <c r="F1297" s="195">
        <v>3006238.26</v>
      </c>
      <c r="G1297" s="160">
        <v>16</v>
      </c>
      <c r="H1297" s="160">
        <v>213</v>
      </c>
      <c r="I1297" s="197">
        <v>0</v>
      </c>
      <c r="J1297" s="197">
        <v>11</v>
      </c>
      <c r="K1297" s="197">
        <v>5</v>
      </c>
      <c r="L1297" s="197">
        <v>0</v>
      </c>
      <c r="M1297" s="197">
        <v>0</v>
      </c>
      <c r="N1297"/>
    </row>
    <row r="1298" spans="1:14" x14ac:dyDescent="0.25">
      <c r="A1298" s="199">
        <v>43435</v>
      </c>
      <c r="B1298">
        <v>2018</v>
      </c>
      <c r="C1298" t="s">
        <v>134</v>
      </c>
      <c r="D1298" t="s">
        <v>246</v>
      </c>
      <c r="E1298" t="s">
        <v>31</v>
      </c>
      <c r="F1298" s="195">
        <v>7385359.0199999698</v>
      </c>
      <c r="G1298" s="160">
        <v>21</v>
      </c>
      <c r="H1298" s="160">
        <v>308</v>
      </c>
      <c r="I1298" s="197">
        <v>6</v>
      </c>
      <c r="J1298" s="197">
        <v>7</v>
      </c>
      <c r="K1298" s="197">
        <v>5</v>
      </c>
      <c r="L1298" s="197">
        <v>2</v>
      </c>
      <c r="M1298" s="197">
        <v>1</v>
      </c>
      <c r="N1298"/>
    </row>
    <row r="1299" spans="1:14" x14ac:dyDescent="0.25">
      <c r="A1299" s="199">
        <v>43435</v>
      </c>
      <c r="B1299">
        <v>2018</v>
      </c>
      <c r="C1299" t="s">
        <v>135</v>
      </c>
      <c r="D1299" t="s">
        <v>246</v>
      </c>
      <c r="E1299" t="s">
        <v>31</v>
      </c>
      <c r="F1299" s="195">
        <v>5075210.9299999904</v>
      </c>
      <c r="G1299" s="160">
        <v>16</v>
      </c>
      <c r="H1299" s="160">
        <v>220</v>
      </c>
      <c r="I1299" s="197">
        <v>3</v>
      </c>
      <c r="J1299" s="197">
        <v>3</v>
      </c>
      <c r="K1299" s="197">
        <v>9</v>
      </c>
      <c r="L1299" s="197">
        <v>1</v>
      </c>
      <c r="M1299" s="197">
        <v>0</v>
      </c>
      <c r="N1299"/>
    </row>
    <row r="1300" spans="1:14" x14ac:dyDescent="0.25">
      <c r="A1300" s="199">
        <v>43435</v>
      </c>
      <c r="B1300">
        <v>2018</v>
      </c>
      <c r="C1300" t="s">
        <v>136</v>
      </c>
      <c r="D1300" t="s">
        <v>246</v>
      </c>
      <c r="E1300" t="s">
        <v>31</v>
      </c>
      <c r="F1300" s="195">
        <v>6254851.5400000103</v>
      </c>
      <c r="G1300" s="160">
        <v>14</v>
      </c>
      <c r="H1300" s="160">
        <v>218</v>
      </c>
      <c r="I1300" s="197">
        <v>0</v>
      </c>
      <c r="J1300" s="197">
        <v>0</v>
      </c>
      <c r="K1300" s="197">
        <v>0</v>
      </c>
      <c r="L1300" s="197">
        <v>2</v>
      </c>
      <c r="M1300" s="197">
        <v>12</v>
      </c>
      <c r="N1300"/>
    </row>
    <row r="1301" spans="1:14" x14ac:dyDescent="0.25">
      <c r="A1301" s="199">
        <v>43435</v>
      </c>
      <c r="B1301">
        <v>2018</v>
      </c>
      <c r="C1301" t="s">
        <v>137</v>
      </c>
      <c r="D1301" t="s">
        <v>246</v>
      </c>
      <c r="E1301" t="s">
        <v>31</v>
      </c>
      <c r="F1301" s="195">
        <v>5596118.9400000004</v>
      </c>
      <c r="G1301" s="160">
        <v>13</v>
      </c>
      <c r="H1301" s="160">
        <v>189</v>
      </c>
      <c r="I1301" s="197">
        <v>0</v>
      </c>
      <c r="J1301" s="197">
        <v>0</v>
      </c>
      <c r="K1301" s="197">
        <v>1</v>
      </c>
      <c r="L1301" s="197">
        <v>5</v>
      </c>
      <c r="M1301" s="197">
        <v>7</v>
      </c>
      <c r="N1301"/>
    </row>
    <row r="1302" spans="1:14" x14ac:dyDescent="0.25">
      <c r="A1302" s="199">
        <v>43435</v>
      </c>
      <c r="B1302">
        <v>2018</v>
      </c>
      <c r="C1302" t="s">
        <v>38</v>
      </c>
      <c r="D1302" t="s">
        <v>246</v>
      </c>
      <c r="E1302" t="s">
        <v>31</v>
      </c>
      <c r="F1302" s="195">
        <v>5507810.5000000196</v>
      </c>
      <c r="G1302" s="160">
        <v>17</v>
      </c>
      <c r="H1302" s="160">
        <v>256</v>
      </c>
      <c r="I1302" s="197">
        <v>0</v>
      </c>
      <c r="J1302" s="197">
        <v>0</v>
      </c>
      <c r="K1302" s="197">
        <v>2</v>
      </c>
      <c r="L1302" s="197">
        <v>10</v>
      </c>
      <c r="M1302" s="197">
        <v>5</v>
      </c>
      <c r="N1302"/>
    </row>
    <row r="1303" spans="1:14" x14ac:dyDescent="0.25">
      <c r="A1303" s="199">
        <v>43435</v>
      </c>
      <c r="B1303">
        <v>2018</v>
      </c>
      <c r="C1303" t="s">
        <v>138</v>
      </c>
      <c r="D1303" t="s">
        <v>246</v>
      </c>
      <c r="E1303" t="s">
        <v>31</v>
      </c>
      <c r="F1303" s="195">
        <v>1481728.9</v>
      </c>
      <c r="G1303" s="160">
        <v>6</v>
      </c>
      <c r="H1303" s="160">
        <v>69</v>
      </c>
      <c r="I1303" s="197">
        <v>3</v>
      </c>
      <c r="J1303" s="197">
        <v>2</v>
      </c>
      <c r="K1303" s="197">
        <v>1</v>
      </c>
      <c r="L1303" s="197">
        <v>0</v>
      </c>
      <c r="M1303" s="197">
        <v>0</v>
      </c>
      <c r="N1303"/>
    </row>
    <row r="1304" spans="1:14" x14ac:dyDescent="0.25">
      <c r="A1304" s="199">
        <v>43435</v>
      </c>
      <c r="B1304">
        <v>2018</v>
      </c>
      <c r="C1304" t="s">
        <v>139</v>
      </c>
      <c r="D1304" t="s">
        <v>246</v>
      </c>
      <c r="E1304" t="s">
        <v>31</v>
      </c>
      <c r="F1304" s="195">
        <v>7254114.3799999999</v>
      </c>
      <c r="G1304" s="160">
        <v>18</v>
      </c>
      <c r="H1304" s="160">
        <v>266</v>
      </c>
      <c r="I1304" s="197">
        <v>0</v>
      </c>
      <c r="J1304" s="197">
        <v>0</v>
      </c>
      <c r="K1304" s="197">
        <v>0</v>
      </c>
      <c r="L1304" s="197">
        <v>6</v>
      </c>
      <c r="M1304" s="197">
        <v>12</v>
      </c>
      <c r="N1304"/>
    </row>
    <row r="1305" spans="1:14" x14ac:dyDescent="0.25">
      <c r="A1305" s="199">
        <v>43435</v>
      </c>
      <c r="B1305">
        <v>2018</v>
      </c>
      <c r="C1305" t="s">
        <v>140</v>
      </c>
      <c r="D1305" t="s">
        <v>246</v>
      </c>
      <c r="E1305" t="s">
        <v>31</v>
      </c>
      <c r="F1305" s="195">
        <v>3592630.4300000099</v>
      </c>
      <c r="G1305" s="160">
        <v>12</v>
      </c>
      <c r="H1305" s="160">
        <v>198</v>
      </c>
      <c r="I1305" s="197">
        <v>0</v>
      </c>
      <c r="J1305" s="197">
        <v>1</v>
      </c>
      <c r="K1305" s="197">
        <v>2</v>
      </c>
      <c r="L1305" s="197">
        <v>0</v>
      </c>
      <c r="M1305" s="197">
        <v>9</v>
      </c>
      <c r="N1305"/>
    </row>
    <row r="1306" spans="1:14" x14ac:dyDescent="0.25">
      <c r="A1306" s="199">
        <v>43435</v>
      </c>
      <c r="B1306">
        <v>2018</v>
      </c>
      <c r="C1306" t="s">
        <v>153</v>
      </c>
      <c r="D1306" t="s">
        <v>246</v>
      </c>
      <c r="E1306" t="s">
        <v>31</v>
      </c>
      <c r="F1306" s="195">
        <v>505763.58</v>
      </c>
      <c r="G1306" s="160">
        <v>2</v>
      </c>
      <c r="H1306" s="160">
        <v>27</v>
      </c>
      <c r="I1306" s="197">
        <v>0</v>
      </c>
      <c r="J1306" s="197">
        <v>1</v>
      </c>
      <c r="K1306" s="197">
        <v>0</v>
      </c>
      <c r="L1306" s="197">
        <v>1</v>
      </c>
      <c r="M1306" s="197">
        <v>0</v>
      </c>
      <c r="N1306"/>
    </row>
    <row r="1307" spans="1:14" x14ac:dyDescent="0.25">
      <c r="A1307" s="199">
        <v>43435</v>
      </c>
      <c r="B1307">
        <v>2018</v>
      </c>
      <c r="C1307" t="s">
        <v>141</v>
      </c>
      <c r="D1307" t="s">
        <v>246</v>
      </c>
      <c r="E1307" t="s">
        <v>31</v>
      </c>
      <c r="F1307" s="195">
        <v>1592454.86</v>
      </c>
      <c r="G1307" s="160">
        <v>10</v>
      </c>
      <c r="H1307" s="160">
        <v>134</v>
      </c>
      <c r="I1307" s="197">
        <v>0</v>
      </c>
      <c r="J1307" s="197">
        <v>4</v>
      </c>
      <c r="K1307" s="197">
        <v>3</v>
      </c>
      <c r="L1307" s="197">
        <v>1</v>
      </c>
      <c r="M1307" s="197">
        <v>2</v>
      </c>
      <c r="N1307"/>
    </row>
    <row r="1308" spans="1:14" x14ac:dyDescent="0.25">
      <c r="A1308" s="199">
        <v>43435</v>
      </c>
      <c r="B1308">
        <v>2018</v>
      </c>
      <c r="C1308" t="s">
        <v>96</v>
      </c>
      <c r="D1308" t="s">
        <v>246</v>
      </c>
      <c r="E1308" t="s">
        <v>31</v>
      </c>
      <c r="F1308" s="195">
        <v>2354481.8799999901</v>
      </c>
      <c r="G1308" s="160">
        <v>11</v>
      </c>
      <c r="H1308" s="160">
        <v>133</v>
      </c>
      <c r="I1308" s="197">
        <v>2</v>
      </c>
      <c r="J1308" s="197">
        <v>8</v>
      </c>
      <c r="K1308" s="197">
        <v>1</v>
      </c>
      <c r="L1308" s="197">
        <v>0</v>
      </c>
      <c r="M1308" s="197">
        <v>0</v>
      </c>
      <c r="N1308"/>
    </row>
    <row r="1309" spans="1:14" x14ac:dyDescent="0.25">
      <c r="A1309" s="199">
        <v>43435</v>
      </c>
      <c r="B1309">
        <v>2018</v>
      </c>
      <c r="C1309" t="s">
        <v>56</v>
      </c>
      <c r="D1309" t="s">
        <v>246</v>
      </c>
      <c r="E1309" t="s">
        <v>31</v>
      </c>
      <c r="F1309" s="195">
        <v>201075.21</v>
      </c>
      <c r="G1309" s="160">
        <v>2</v>
      </c>
      <c r="H1309" s="160">
        <v>18</v>
      </c>
      <c r="I1309" s="197">
        <v>0</v>
      </c>
      <c r="J1309" s="197">
        <v>0</v>
      </c>
      <c r="K1309" s="197">
        <v>1</v>
      </c>
      <c r="L1309" s="197">
        <v>1</v>
      </c>
      <c r="M1309" s="197">
        <v>0</v>
      </c>
      <c r="N1309"/>
    </row>
    <row r="1310" spans="1:14" x14ac:dyDescent="0.25">
      <c r="A1310" s="199">
        <v>43435</v>
      </c>
      <c r="B1310">
        <v>2018</v>
      </c>
      <c r="C1310" t="s">
        <v>40</v>
      </c>
      <c r="D1310" t="s">
        <v>246</v>
      </c>
      <c r="E1310" t="s">
        <v>31</v>
      </c>
      <c r="F1310" s="195">
        <v>2223893.89</v>
      </c>
      <c r="G1310" s="160">
        <v>7</v>
      </c>
      <c r="H1310" s="160">
        <v>84</v>
      </c>
      <c r="I1310" s="197">
        <v>1</v>
      </c>
      <c r="J1310" s="197">
        <v>0</v>
      </c>
      <c r="K1310" s="197">
        <v>1</v>
      </c>
      <c r="L1310" s="197">
        <v>5</v>
      </c>
      <c r="M1310" s="197">
        <v>0</v>
      </c>
      <c r="N1310"/>
    </row>
    <row r="1311" spans="1:14" x14ac:dyDescent="0.25">
      <c r="A1311" s="199">
        <v>43435</v>
      </c>
      <c r="B1311">
        <v>2018</v>
      </c>
      <c r="C1311" t="s">
        <v>142</v>
      </c>
      <c r="D1311" t="s">
        <v>246</v>
      </c>
      <c r="E1311" t="s">
        <v>31</v>
      </c>
      <c r="F1311" s="195">
        <v>4457026.8299999796</v>
      </c>
      <c r="G1311" s="160">
        <v>18</v>
      </c>
      <c r="H1311" s="160">
        <v>237</v>
      </c>
      <c r="I1311" s="197">
        <v>1</v>
      </c>
      <c r="J1311" s="197">
        <v>3</v>
      </c>
      <c r="K1311" s="197">
        <v>6</v>
      </c>
      <c r="L1311" s="197">
        <v>1</v>
      </c>
      <c r="M1311" s="197">
        <v>7</v>
      </c>
      <c r="N1311"/>
    </row>
    <row r="1312" spans="1:14" x14ac:dyDescent="0.25">
      <c r="A1312" s="199">
        <v>43435</v>
      </c>
      <c r="B1312">
        <v>2018</v>
      </c>
      <c r="C1312" t="s">
        <v>143</v>
      </c>
      <c r="D1312" t="s">
        <v>246</v>
      </c>
      <c r="E1312" t="s">
        <v>31</v>
      </c>
      <c r="F1312" s="195">
        <v>2575015.0699999998</v>
      </c>
      <c r="G1312" s="160">
        <v>10</v>
      </c>
      <c r="H1312" s="160">
        <v>142</v>
      </c>
      <c r="I1312" s="197">
        <v>0</v>
      </c>
      <c r="J1312" s="197">
        <v>1</v>
      </c>
      <c r="K1312" s="197">
        <v>1</v>
      </c>
      <c r="L1312" s="197">
        <v>3</v>
      </c>
      <c r="M1312" s="197">
        <v>5</v>
      </c>
      <c r="N1312"/>
    </row>
    <row r="1313" spans="1:14" x14ac:dyDescent="0.25">
      <c r="A1313" s="199">
        <v>43435</v>
      </c>
      <c r="B1313">
        <v>2018</v>
      </c>
      <c r="C1313" t="s">
        <v>248</v>
      </c>
      <c r="D1313" t="s">
        <v>248</v>
      </c>
      <c r="E1313" t="s">
        <v>15</v>
      </c>
      <c r="F1313" s="195">
        <v>584178.10999999905</v>
      </c>
      <c r="G1313" s="160">
        <v>8</v>
      </c>
      <c r="H1313" s="160">
        <v>72</v>
      </c>
      <c r="I1313" s="197">
        <v>0</v>
      </c>
      <c r="J1313" s="197">
        <v>0</v>
      </c>
      <c r="K1313" s="197">
        <v>2</v>
      </c>
      <c r="L1313" s="197">
        <v>6</v>
      </c>
      <c r="M1313" s="197">
        <v>0</v>
      </c>
      <c r="N1313"/>
    </row>
    <row r="1314" spans="1:14" x14ac:dyDescent="0.25">
      <c r="A1314" s="199">
        <v>43435</v>
      </c>
      <c r="B1314">
        <v>2018</v>
      </c>
      <c r="C1314" t="s">
        <v>249</v>
      </c>
      <c r="D1314" t="s">
        <v>249</v>
      </c>
      <c r="E1314" t="s">
        <v>20</v>
      </c>
      <c r="F1314" s="195">
        <v>435597.96000000101</v>
      </c>
      <c r="G1314" s="160">
        <v>3</v>
      </c>
      <c r="H1314" s="160">
        <v>45</v>
      </c>
      <c r="I1314" s="197">
        <v>0</v>
      </c>
      <c r="J1314" s="197">
        <v>0</v>
      </c>
      <c r="K1314" s="197">
        <v>0</v>
      </c>
      <c r="L1314" s="197">
        <v>3</v>
      </c>
      <c r="M1314" s="197">
        <v>0</v>
      </c>
      <c r="N1314"/>
    </row>
    <row r="1315" spans="1:14" x14ac:dyDescent="0.25">
      <c r="A1315" s="199">
        <v>43435</v>
      </c>
      <c r="B1315">
        <v>2018</v>
      </c>
      <c r="C1315" t="s">
        <v>250</v>
      </c>
      <c r="D1315" t="s">
        <v>250</v>
      </c>
      <c r="E1315" t="s">
        <v>75</v>
      </c>
      <c r="F1315" s="195">
        <v>588035.11999999895</v>
      </c>
      <c r="G1315" s="160">
        <v>3</v>
      </c>
      <c r="H1315" s="160">
        <v>36</v>
      </c>
      <c r="I1315" s="197">
        <v>0</v>
      </c>
      <c r="J1315" s="197">
        <v>0</v>
      </c>
      <c r="K1315" s="197">
        <v>0</v>
      </c>
      <c r="L1315" s="197">
        <v>3</v>
      </c>
      <c r="M1315" s="197">
        <v>0</v>
      </c>
      <c r="N1315"/>
    </row>
    <row r="1316" spans="1:14" x14ac:dyDescent="0.25">
      <c r="A1316" s="199">
        <v>43435</v>
      </c>
      <c r="B1316">
        <v>2018</v>
      </c>
      <c r="C1316" t="s">
        <v>251</v>
      </c>
      <c r="D1316" t="s">
        <v>251</v>
      </c>
      <c r="E1316" t="s">
        <v>29</v>
      </c>
      <c r="F1316" s="195">
        <v>954812.05000000098</v>
      </c>
      <c r="G1316" s="160">
        <v>11</v>
      </c>
      <c r="H1316" s="160">
        <v>116</v>
      </c>
      <c r="I1316" s="197">
        <v>1</v>
      </c>
      <c r="J1316" s="197">
        <v>1</v>
      </c>
      <c r="K1316" s="197">
        <v>8</v>
      </c>
      <c r="L1316" s="197">
        <v>1</v>
      </c>
      <c r="M1316" s="197">
        <v>0</v>
      </c>
      <c r="N1316"/>
    </row>
    <row r="1317" spans="1:14" x14ac:dyDescent="0.25">
      <c r="A1317" s="199">
        <v>43435</v>
      </c>
      <c r="B1317">
        <v>2018</v>
      </c>
      <c r="C1317" t="s">
        <v>252</v>
      </c>
      <c r="D1317" t="s">
        <v>252</v>
      </c>
      <c r="E1317" t="s">
        <v>22</v>
      </c>
      <c r="F1317" s="195">
        <v>42570.4399999999</v>
      </c>
      <c r="G1317" s="160">
        <v>1</v>
      </c>
      <c r="H1317" s="160">
        <v>2</v>
      </c>
      <c r="I1317" s="197">
        <v>0</v>
      </c>
      <c r="J1317" s="197">
        <v>0</v>
      </c>
      <c r="K1317" s="197">
        <v>0</v>
      </c>
      <c r="L1317" s="197">
        <v>1</v>
      </c>
      <c r="M1317" s="197">
        <v>0</v>
      </c>
      <c r="N1317"/>
    </row>
    <row r="1318" spans="1:14" x14ac:dyDescent="0.25">
      <c r="A1318" s="199">
        <v>43435</v>
      </c>
      <c r="B1318">
        <v>2018</v>
      </c>
      <c r="C1318" t="s">
        <v>253</v>
      </c>
      <c r="D1318" t="s">
        <v>169</v>
      </c>
      <c r="E1318" t="s">
        <v>22</v>
      </c>
      <c r="F1318" s="195">
        <v>19689982.6300001</v>
      </c>
      <c r="G1318" s="160">
        <v>83</v>
      </c>
      <c r="H1318" s="160">
        <v>1346</v>
      </c>
      <c r="I1318" s="197">
        <v>8</v>
      </c>
      <c r="J1318" s="197">
        <v>15</v>
      </c>
      <c r="K1318" s="197">
        <v>18</v>
      </c>
      <c r="L1318" s="197">
        <v>36</v>
      </c>
      <c r="M1318" s="197">
        <v>6</v>
      </c>
      <c r="N1318"/>
    </row>
    <row r="1319" spans="1:14" x14ac:dyDescent="0.25">
      <c r="A1319" s="199">
        <v>43435</v>
      </c>
      <c r="B1319">
        <v>2018</v>
      </c>
      <c r="C1319" t="s">
        <v>254</v>
      </c>
      <c r="D1319" t="s">
        <v>254</v>
      </c>
      <c r="E1319" t="s">
        <v>29</v>
      </c>
      <c r="F1319" s="195">
        <v>546787.43999999901</v>
      </c>
      <c r="G1319" s="160">
        <v>11</v>
      </c>
      <c r="H1319" s="160">
        <v>71</v>
      </c>
      <c r="I1319" s="197">
        <v>1</v>
      </c>
      <c r="J1319" s="197">
        <v>1</v>
      </c>
      <c r="K1319" s="197">
        <v>6</v>
      </c>
      <c r="L1319" s="197">
        <v>3</v>
      </c>
      <c r="M1319" s="197">
        <v>0</v>
      </c>
      <c r="N1319"/>
    </row>
    <row r="1320" spans="1:14" x14ac:dyDescent="0.25">
      <c r="A1320" s="199">
        <v>43435</v>
      </c>
      <c r="B1320">
        <v>2018</v>
      </c>
      <c r="C1320" t="s">
        <v>255</v>
      </c>
      <c r="D1320" t="s">
        <v>255</v>
      </c>
      <c r="E1320" t="s">
        <v>29</v>
      </c>
      <c r="F1320" s="195">
        <v>4562373.9999999804</v>
      </c>
      <c r="G1320" s="160">
        <v>30</v>
      </c>
      <c r="H1320" s="160">
        <v>408</v>
      </c>
      <c r="I1320" s="197">
        <v>1</v>
      </c>
      <c r="J1320" s="197">
        <v>1</v>
      </c>
      <c r="K1320" s="197">
        <v>9</v>
      </c>
      <c r="L1320" s="197">
        <v>14</v>
      </c>
      <c r="M1320" s="197">
        <v>5</v>
      </c>
      <c r="N1320"/>
    </row>
    <row r="1321" spans="1:14" x14ac:dyDescent="0.25">
      <c r="A1321" s="199">
        <v>43435</v>
      </c>
      <c r="B1321">
        <v>2018</v>
      </c>
      <c r="C1321" t="s">
        <v>256</v>
      </c>
      <c r="D1321" t="s">
        <v>256</v>
      </c>
      <c r="E1321" t="s">
        <v>48</v>
      </c>
      <c r="F1321" s="195">
        <v>3824008.27999999</v>
      </c>
      <c r="G1321" s="160">
        <v>20</v>
      </c>
      <c r="H1321" s="160">
        <v>287</v>
      </c>
      <c r="I1321" s="197">
        <v>0</v>
      </c>
      <c r="J1321" s="197">
        <v>0</v>
      </c>
      <c r="K1321" s="197">
        <v>2</v>
      </c>
      <c r="L1321" s="197">
        <v>5</v>
      </c>
      <c r="M1321" s="197">
        <v>13</v>
      </c>
      <c r="N1321"/>
    </row>
    <row r="1322" spans="1:14" x14ac:dyDescent="0.25">
      <c r="A1322" s="199">
        <v>43435</v>
      </c>
      <c r="B1322">
        <v>2018</v>
      </c>
      <c r="C1322" t="s">
        <v>257</v>
      </c>
      <c r="D1322" t="s">
        <v>257</v>
      </c>
      <c r="E1322" t="s">
        <v>44</v>
      </c>
      <c r="F1322" s="195">
        <v>2825776.92</v>
      </c>
      <c r="G1322" s="160">
        <v>12</v>
      </c>
      <c r="H1322" s="160">
        <v>180</v>
      </c>
      <c r="I1322" s="197">
        <v>0</v>
      </c>
      <c r="J1322" s="197">
        <v>0</v>
      </c>
      <c r="K1322" s="197">
        <v>0</v>
      </c>
      <c r="L1322" s="197">
        <v>0</v>
      </c>
      <c r="M1322" s="197">
        <v>12</v>
      </c>
      <c r="N1322"/>
    </row>
    <row r="1323" spans="1:14" x14ac:dyDescent="0.25">
      <c r="A1323" s="199">
        <v>43435</v>
      </c>
      <c r="B1323">
        <v>2018</v>
      </c>
      <c r="C1323" t="s">
        <v>258</v>
      </c>
      <c r="D1323" t="s">
        <v>258</v>
      </c>
      <c r="E1323" t="s">
        <v>65</v>
      </c>
      <c r="F1323" s="195">
        <v>845727.10999999801</v>
      </c>
      <c r="G1323" s="160">
        <v>7</v>
      </c>
      <c r="H1323" s="160">
        <v>84</v>
      </c>
      <c r="I1323" s="197">
        <v>1</v>
      </c>
      <c r="J1323" s="197">
        <v>0</v>
      </c>
      <c r="K1323" s="197">
        <v>2</v>
      </c>
      <c r="L1323" s="197">
        <v>2</v>
      </c>
      <c r="M1323" s="197">
        <v>2</v>
      </c>
      <c r="N1323"/>
    </row>
    <row r="1324" spans="1:14" x14ac:dyDescent="0.25">
      <c r="A1324" s="199">
        <v>43435</v>
      </c>
      <c r="B1324">
        <v>2018</v>
      </c>
      <c r="C1324" t="s">
        <v>259</v>
      </c>
      <c r="D1324" t="s">
        <v>259</v>
      </c>
      <c r="E1324" t="s">
        <v>15</v>
      </c>
      <c r="F1324" s="195">
        <v>919578.95999999903</v>
      </c>
      <c r="G1324" s="160">
        <v>9</v>
      </c>
      <c r="H1324" s="160">
        <v>90</v>
      </c>
      <c r="I1324" s="197">
        <v>1</v>
      </c>
      <c r="J1324" s="197">
        <v>0</v>
      </c>
      <c r="K1324" s="197">
        <v>2</v>
      </c>
      <c r="L1324" s="197">
        <v>5</v>
      </c>
      <c r="M1324" s="197">
        <v>1</v>
      </c>
      <c r="N1324"/>
    </row>
    <row r="1325" spans="1:14" x14ac:dyDescent="0.25">
      <c r="A1325" s="199">
        <v>43435</v>
      </c>
      <c r="B1325">
        <v>2018</v>
      </c>
      <c r="C1325" t="s">
        <v>260</v>
      </c>
      <c r="D1325" t="s">
        <v>260</v>
      </c>
      <c r="E1325" t="s">
        <v>18</v>
      </c>
      <c r="F1325" s="195">
        <v>6386461.7499999702</v>
      </c>
      <c r="G1325" s="160">
        <v>28</v>
      </c>
      <c r="H1325" s="160">
        <v>424</v>
      </c>
      <c r="I1325" s="197">
        <v>0</v>
      </c>
      <c r="J1325" s="197">
        <v>2</v>
      </c>
      <c r="K1325" s="197">
        <v>1</v>
      </c>
      <c r="L1325" s="197">
        <v>10</v>
      </c>
      <c r="M1325" s="197">
        <v>15</v>
      </c>
      <c r="N1325"/>
    </row>
    <row r="1326" spans="1:14" x14ac:dyDescent="0.25">
      <c r="A1326" s="199">
        <v>43435</v>
      </c>
      <c r="B1326">
        <v>2018</v>
      </c>
      <c r="C1326" t="s">
        <v>261</v>
      </c>
      <c r="D1326" t="s">
        <v>261</v>
      </c>
      <c r="E1326" t="s">
        <v>75</v>
      </c>
      <c r="F1326" s="195">
        <v>4461995.3199999901</v>
      </c>
      <c r="G1326" s="160">
        <v>17</v>
      </c>
      <c r="H1326" s="160">
        <v>276</v>
      </c>
      <c r="I1326" s="197">
        <v>1</v>
      </c>
      <c r="J1326" s="197">
        <v>3</v>
      </c>
      <c r="K1326" s="197">
        <v>0</v>
      </c>
      <c r="L1326" s="197">
        <v>1</v>
      </c>
      <c r="M1326" s="197">
        <v>12</v>
      </c>
      <c r="N1326"/>
    </row>
    <row r="1327" spans="1:14" x14ac:dyDescent="0.25">
      <c r="A1327" s="199">
        <v>43435</v>
      </c>
      <c r="B1327">
        <v>2018</v>
      </c>
      <c r="C1327" t="s">
        <v>262</v>
      </c>
      <c r="D1327" t="s">
        <v>262</v>
      </c>
      <c r="E1327" t="s">
        <v>18</v>
      </c>
      <c r="F1327" s="195">
        <v>1335661.27</v>
      </c>
      <c r="G1327" s="160">
        <v>9</v>
      </c>
      <c r="H1327" s="160">
        <v>119</v>
      </c>
      <c r="I1327" s="197">
        <v>1</v>
      </c>
      <c r="J1327" s="197">
        <v>0</v>
      </c>
      <c r="K1327" s="197">
        <v>0</v>
      </c>
      <c r="L1327" s="197">
        <v>1</v>
      </c>
      <c r="M1327" s="197">
        <v>7</v>
      </c>
      <c r="N1327"/>
    </row>
    <row r="1328" spans="1:14" x14ac:dyDescent="0.25">
      <c r="A1328" s="199">
        <v>43435</v>
      </c>
      <c r="B1328">
        <v>2018</v>
      </c>
      <c r="C1328" t="s">
        <v>263</v>
      </c>
      <c r="D1328" t="s">
        <v>263</v>
      </c>
      <c r="E1328" t="s">
        <v>50</v>
      </c>
      <c r="F1328" s="195">
        <v>2259610.5799999898</v>
      </c>
      <c r="G1328" s="160">
        <v>10</v>
      </c>
      <c r="H1328" s="160">
        <v>149</v>
      </c>
      <c r="I1328" s="197">
        <v>0</v>
      </c>
      <c r="J1328" s="197">
        <v>0</v>
      </c>
      <c r="K1328" s="197">
        <v>0</v>
      </c>
      <c r="L1328" s="197">
        <v>0</v>
      </c>
      <c r="M1328" s="197">
        <v>10</v>
      </c>
      <c r="N1328"/>
    </row>
    <row r="1329" spans="1:14" x14ac:dyDescent="0.25">
      <c r="A1329" s="199">
        <v>43435</v>
      </c>
      <c r="B1329">
        <v>2018</v>
      </c>
      <c r="C1329" t="s">
        <v>384</v>
      </c>
      <c r="D1329" t="s">
        <v>384</v>
      </c>
      <c r="E1329" t="s">
        <v>22</v>
      </c>
      <c r="F1329" s="195">
        <v>360967.99000000098</v>
      </c>
      <c r="G1329" s="160">
        <v>9</v>
      </c>
      <c r="H1329" s="160">
        <v>57</v>
      </c>
      <c r="I1329" s="197">
        <v>2</v>
      </c>
      <c r="J1329" s="197">
        <v>3</v>
      </c>
      <c r="K1329" s="197">
        <v>2</v>
      </c>
      <c r="L1329" s="197">
        <v>2</v>
      </c>
      <c r="M1329" s="197">
        <v>0</v>
      </c>
      <c r="N1329"/>
    </row>
    <row r="1330" spans="1:14" x14ac:dyDescent="0.25">
      <c r="A1330" s="199">
        <v>43435</v>
      </c>
      <c r="B1330">
        <v>2018</v>
      </c>
      <c r="C1330" t="s">
        <v>264</v>
      </c>
      <c r="D1330" t="s">
        <v>264</v>
      </c>
      <c r="E1330" t="s">
        <v>65</v>
      </c>
      <c r="F1330" s="195">
        <v>4109974.3600000101</v>
      </c>
      <c r="G1330" s="160">
        <v>17</v>
      </c>
      <c r="H1330" s="160">
        <v>245</v>
      </c>
      <c r="I1330" s="197">
        <v>1</v>
      </c>
      <c r="J1330" s="197">
        <v>3</v>
      </c>
      <c r="K1330" s="197">
        <v>1</v>
      </c>
      <c r="L1330" s="197">
        <v>5</v>
      </c>
      <c r="M1330" s="197">
        <v>7</v>
      </c>
      <c r="N1330"/>
    </row>
    <row r="1331" spans="1:14" x14ac:dyDescent="0.25">
      <c r="A1331" s="199">
        <v>43435</v>
      </c>
      <c r="B1331">
        <v>2018</v>
      </c>
      <c r="C1331" t="s">
        <v>265</v>
      </c>
      <c r="D1331" t="s">
        <v>265</v>
      </c>
      <c r="E1331" t="s">
        <v>22</v>
      </c>
      <c r="F1331" s="195">
        <v>233636.66999999899</v>
      </c>
      <c r="G1331" s="160">
        <v>2</v>
      </c>
      <c r="H1331" s="160">
        <v>15</v>
      </c>
      <c r="I1331" s="197">
        <v>0</v>
      </c>
      <c r="J1331" s="197">
        <v>0</v>
      </c>
      <c r="K1331" s="197">
        <v>0</v>
      </c>
      <c r="L1331" s="197">
        <v>2</v>
      </c>
      <c r="M1331" s="197">
        <v>0</v>
      </c>
      <c r="N1331"/>
    </row>
    <row r="1332" spans="1:14" x14ac:dyDescent="0.25">
      <c r="A1332" s="199">
        <v>43435</v>
      </c>
      <c r="B1332">
        <v>2018</v>
      </c>
      <c r="C1332" t="s">
        <v>266</v>
      </c>
      <c r="D1332" t="s">
        <v>266</v>
      </c>
      <c r="E1332" t="s">
        <v>48</v>
      </c>
      <c r="F1332" s="195">
        <v>719499.36999999802</v>
      </c>
      <c r="G1332" s="160">
        <v>7</v>
      </c>
      <c r="H1332" s="160">
        <v>60</v>
      </c>
      <c r="I1332" s="197">
        <v>0</v>
      </c>
      <c r="J1332" s="197">
        <v>0</v>
      </c>
      <c r="K1332" s="197">
        <v>0</v>
      </c>
      <c r="L1332" s="197">
        <v>3</v>
      </c>
      <c r="M1332" s="197">
        <v>4</v>
      </c>
      <c r="N1332"/>
    </row>
    <row r="1333" spans="1:14" x14ac:dyDescent="0.25">
      <c r="A1333" s="199">
        <v>43435</v>
      </c>
      <c r="B1333">
        <v>2018</v>
      </c>
      <c r="C1333" t="s">
        <v>267</v>
      </c>
      <c r="D1333" t="s">
        <v>267</v>
      </c>
      <c r="E1333" t="s">
        <v>20</v>
      </c>
      <c r="F1333" s="195">
        <v>2323373.75999999</v>
      </c>
      <c r="G1333" s="160">
        <v>12</v>
      </c>
      <c r="H1333" s="160">
        <v>191</v>
      </c>
      <c r="I1333" s="197">
        <v>0</v>
      </c>
      <c r="J1333" s="197">
        <v>1</v>
      </c>
      <c r="K1333" s="197">
        <v>5</v>
      </c>
      <c r="L1333" s="197">
        <v>2</v>
      </c>
      <c r="M1333" s="197">
        <v>4</v>
      </c>
      <c r="N1333"/>
    </row>
    <row r="1334" spans="1:14" x14ac:dyDescent="0.25">
      <c r="A1334" s="199">
        <v>43435</v>
      </c>
      <c r="B1334">
        <v>2018</v>
      </c>
      <c r="C1334" t="s">
        <v>268</v>
      </c>
      <c r="D1334" t="s">
        <v>268</v>
      </c>
      <c r="E1334" t="s">
        <v>35</v>
      </c>
      <c r="F1334" s="195">
        <v>684256.6</v>
      </c>
      <c r="G1334" s="160">
        <v>3</v>
      </c>
      <c r="H1334" s="160">
        <v>51</v>
      </c>
      <c r="I1334" s="197">
        <v>0</v>
      </c>
      <c r="J1334" s="197">
        <v>0</v>
      </c>
      <c r="K1334" s="197">
        <v>0</v>
      </c>
      <c r="L1334" s="197">
        <v>0</v>
      </c>
      <c r="M1334" s="197">
        <v>3</v>
      </c>
      <c r="N1334"/>
    </row>
    <row r="1335" spans="1:14" x14ac:dyDescent="0.25">
      <c r="A1335" s="199">
        <v>43435</v>
      </c>
      <c r="B1335">
        <v>2018</v>
      </c>
      <c r="C1335" t="s">
        <v>269</v>
      </c>
      <c r="D1335" t="s">
        <v>269</v>
      </c>
      <c r="E1335" t="s">
        <v>20</v>
      </c>
      <c r="F1335" s="195">
        <v>7367050.9400000302</v>
      </c>
      <c r="G1335" s="160">
        <v>29</v>
      </c>
      <c r="H1335" s="160">
        <v>437</v>
      </c>
      <c r="I1335" s="197">
        <v>7</v>
      </c>
      <c r="J1335" s="197">
        <v>0</v>
      </c>
      <c r="K1335" s="197">
        <v>6</v>
      </c>
      <c r="L1335" s="197">
        <v>10</v>
      </c>
      <c r="M1335" s="197">
        <v>6</v>
      </c>
      <c r="N1335"/>
    </row>
    <row r="1336" spans="1:14" x14ac:dyDescent="0.25">
      <c r="A1336" s="199">
        <v>43435</v>
      </c>
      <c r="B1336">
        <v>2018</v>
      </c>
      <c r="C1336" t="s">
        <v>270</v>
      </c>
      <c r="D1336" t="s">
        <v>270</v>
      </c>
      <c r="E1336" t="s">
        <v>22</v>
      </c>
      <c r="F1336" s="195">
        <v>219060.26</v>
      </c>
      <c r="G1336" s="160">
        <v>5</v>
      </c>
      <c r="H1336" s="160">
        <v>42</v>
      </c>
      <c r="I1336" s="197">
        <v>0</v>
      </c>
      <c r="J1336" s="197">
        <v>4</v>
      </c>
      <c r="K1336" s="197">
        <v>1</v>
      </c>
      <c r="L1336" s="197">
        <v>0</v>
      </c>
      <c r="M1336" s="197">
        <v>0</v>
      </c>
      <c r="N1336"/>
    </row>
    <row r="1337" spans="1:14" x14ac:dyDescent="0.25">
      <c r="A1337" s="199">
        <v>43435</v>
      </c>
      <c r="B1337">
        <v>2018</v>
      </c>
      <c r="C1337" t="s">
        <v>271</v>
      </c>
      <c r="D1337" t="s">
        <v>271</v>
      </c>
      <c r="E1337" t="s">
        <v>50</v>
      </c>
      <c r="F1337" s="195">
        <v>804976.46000000101</v>
      </c>
      <c r="G1337" s="160">
        <v>5</v>
      </c>
      <c r="H1337" s="160">
        <v>78</v>
      </c>
      <c r="I1337" s="197">
        <v>0</v>
      </c>
      <c r="J1337" s="197">
        <v>0</v>
      </c>
      <c r="K1337" s="197">
        <v>0</v>
      </c>
      <c r="L1337" s="197">
        <v>5</v>
      </c>
      <c r="M1337" s="197">
        <v>0</v>
      </c>
      <c r="N1337"/>
    </row>
    <row r="1338" spans="1:14" x14ac:dyDescent="0.25">
      <c r="A1338" s="199">
        <v>43435</v>
      </c>
      <c r="B1338">
        <v>2018</v>
      </c>
      <c r="C1338" t="s">
        <v>272</v>
      </c>
      <c r="D1338" t="s">
        <v>272</v>
      </c>
      <c r="E1338" t="s">
        <v>24</v>
      </c>
      <c r="F1338" s="195">
        <v>2705015.59</v>
      </c>
      <c r="G1338" s="160">
        <v>15</v>
      </c>
      <c r="H1338" s="160">
        <v>206</v>
      </c>
      <c r="I1338" s="197">
        <v>0</v>
      </c>
      <c r="J1338" s="197">
        <v>3</v>
      </c>
      <c r="K1338" s="197">
        <v>2</v>
      </c>
      <c r="L1338" s="197">
        <v>9</v>
      </c>
      <c r="M1338" s="197">
        <v>1</v>
      </c>
      <c r="N1338"/>
    </row>
    <row r="1339" spans="1:14" x14ac:dyDescent="0.25">
      <c r="A1339" s="199">
        <v>43435</v>
      </c>
      <c r="B1339">
        <v>2018</v>
      </c>
      <c r="C1339" t="s">
        <v>273</v>
      </c>
      <c r="D1339" t="s">
        <v>273</v>
      </c>
      <c r="E1339" t="s">
        <v>20</v>
      </c>
      <c r="F1339" s="195">
        <v>1080084.8</v>
      </c>
      <c r="G1339" s="160">
        <v>4</v>
      </c>
      <c r="H1339" s="160">
        <v>64</v>
      </c>
      <c r="I1339" s="197">
        <v>0</v>
      </c>
      <c r="J1339" s="197">
        <v>0</v>
      </c>
      <c r="K1339" s="197">
        <v>0</v>
      </c>
      <c r="L1339" s="197">
        <v>0</v>
      </c>
      <c r="M1339" s="197">
        <v>4</v>
      </c>
      <c r="N1339"/>
    </row>
    <row r="1340" spans="1:14" x14ac:dyDescent="0.25">
      <c r="A1340" s="199">
        <v>43435</v>
      </c>
      <c r="B1340">
        <v>2018</v>
      </c>
      <c r="C1340" t="s">
        <v>274</v>
      </c>
      <c r="D1340" t="s">
        <v>274</v>
      </c>
      <c r="E1340" t="s">
        <v>18</v>
      </c>
      <c r="F1340" s="195">
        <v>1560841.79</v>
      </c>
      <c r="G1340" s="160">
        <v>13</v>
      </c>
      <c r="H1340" s="160">
        <v>157</v>
      </c>
      <c r="I1340" s="197">
        <v>0</v>
      </c>
      <c r="J1340" s="197">
        <v>0</v>
      </c>
      <c r="K1340" s="197">
        <v>3</v>
      </c>
      <c r="L1340" s="197">
        <v>7</v>
      </c>
      <c r="M1340" s="197">
        <v>3</v>
      </c>
      <c r="N1340"/>
    </row>
    <row r="1341" spans="1:14" x14ac:dyDescent="0.25">
      <c r="A1341" s="199">
        <v>43435</v>
      </c>
      <c r="B1341">
        <v>2018</v>
      </c>
      <c r="C1341" t="s">
        <v>275</v>
      </c>
      <c r="D1341" t="s">
        <v>275</v>
      </c>
      <c r="E1341" t="s">
        <v>75</v>
      </c>
      <c r="F1341" s="195">
        <v>4982795.43</v>
      </c>
      <c r="G1341" s="160">
        <v>18</v>
      </c>
      <c r="H1341" s="160">
        <v>290</v>
      </c>
      <c r="I1341" s="197">
        <v>0</v>
      </c>
      <c r="J1341" s="197">
        <v>7</v>
      </c>
      <c r="K1341" s="197">
        <v>4</v>
      </c>
      <c r="L1341" s="197">
        <v>5</v>
      </c>
      <c r="M1341" s="197">
        <v>2</v>
      </c>
      <c r="N1341"/>
    </row>
    <row r="1342" spans="1:14" x14ac:dyDescent="0.25">
      <c r="A1342" s="199">
        <v>43435</v>
      </c>
      <c r="B1342">
        <v>2018</v>
      </c>
      <c r="C1342" t="s">
        <v>276</v>
      </c>
      <c r="D1342" t="s">
        <v>276</v>
      </c>
      <c r="E1342" t="s">
        <v>84</v>
      </c>
      <c r="F1342" s="195">
        <v>2717140.84</v>
      </c>
      <c r="G1342" s="160">
        <v>11</v>
      </c>
      <c r="H1342" s="160">
        <v>140</v>
      </c>
      <c r="I1342" s="197">
        <v>0</v>
      </c>
      <c r="J1342" s="197">
        <v>1</v>
      </c>
      <c r="K1342" s="197">
        <v>0</v>
      </c>
      <c r="L1342" s="197">
        <v>9</v>
      </c>
      <c r="M1342" s="197">
        <v>1</v>
      </c>
      <c r="N1342"/>
    </row>
    <row r="1343" spans="1:14" x14ac:dyDescent="0.25">
      <c r="A1343" s="199">
        <v>43435</v>
      </c>
      <c r="B1343">
        <v>2018</v>
      </c>
      <c r="C1343" t="s">
        <v>277</v>
      </c>
      <c r="D1343" t="s">
        <v>277</v>
      </c>
      <c r="E1343" t="s">
        <v>27</v>
      </c>
      <c r="F1343" s="195">
        <v>4384078.3300000299</v>
      </c>
      <c r="G1343" s="160">
        <v>24</v>
      </c>
      <c r="H1343" s="160">
        <v>326</v>
      </c>
      <c r="I1343" s="197">
        <v>1</v>
      </c>
      <c r="J1343" s="197">
        <v>0</v>
      </c>
      <c r="K1343" s="197">
        <v>7</v>
      </c>
      <c r="L1343" s="197">
        <v>12</v>
      </c>
      <c r="M1343" s="197">
        <v>4</v>
      </c>
      <c r="N1343"/>
    </row>
    <row r="1344" spans="1:14" x14ac:dyDescent="0.25">
      <c r="A1344" s="199">
        <v>43435</v>
      </c>
      <c r="B1344">
        <v>2018</v>
      </c>
      <c r="C1344" t="s">
        <v>278</v>
      </c>
      <c r="D1344" t="s">
        <v>278</v>
      </c>
      <c r="E1344" t="s">
        <v>35</v>
      </c>
      <c r="F1344" s="195">
        <v>714673.03000000201</v>
      </c>
      <c r="G1344" s="160">
        <v>4</v>
      </c>
      <c r="H1344" s="160">
        <v>57</v>
      </c>
      <c r="I1344" s="197">
        <v>0</v>
      </c>
      <c r="J1344" s="197">
        <v>0</v>
      </c>
      <c r="K1344" s="197">
        <v>0</v>
      </c>
      <c r="L1344" s="197">
        <v>0</v>
      </c>
      <c r="M1344" s="197">
        <v>4</v>
      </c>
      <c r="N1344"/>
    </row>
    <row r="1345" spans="1:14" x14ac:dyDescent="0.25">
      <c r="A1345" s="199">
        <v>43435</v>
      </c>
      <c r="B1345">
        <v>2018</v>
      </c>
      <c r="C1345" t="s">
        <v>279</v>
      </c>
      <c r="D1345" t="s">
        <v>279</v>
      </c>
      <c r="E1345" t="s">
        <v>18</v>
      </c>
      <c r="F1345" s="195">
        <v>269764.30999999901</v>
      </c>
      <c r="G1345" s="160">
        <v>2</v>
      </c>
      <c r="H1345" s="160">
        <v>23</v>
      </c>
      <c r="I1345" s="197">
        <v>0</v>
      </c>
      <c r="J1345" s="197">
        <v>0</v>
      </c>
      <c r="K1345" s="197">
        <v>0</v>
      </c>
      <c r="L1345" s="197">
        <v>0</v>
      </c>
      <c r="M1345" s="197">
        <v>2</v>
      </c>
      <c r="N1345"/>
    </row>
    <row r="1346" spans="1:14" x14ac:dyDescent="0.25">
      <c r="A1346" s="199">
        <v>43435</v>
      </c>
      <c r="B1346">
        <v>2018</v>
      </c>
      <c r="C1346" t="s">
        <v>280</v>
      </c>
      <c r="D1346" t="s">
        <v>280</v>
      </c>
      <c r="E1346" t="s">
        <v>50</v>
      </c>
      <c r="F1346" s="195">
        <v>5141517.2699999996</v>
      </c>
      <c r="G1346" s="160">
        <v>22</v>
      </c>
      <c r="H1346" s="160">
        <v>313</v>
      </c>
      <c r="I1346" s="197">
        <v>1</v>
      </c>
      <c r="J1346" s="197">
        <v>0</v>
      </c>
      <c r="K1346" s="197">
        <v>2</v>
      </c>
      <c r="L1346" s="197">
        <v>4</v>
      </c>
      <c r="M1346" s="197">
        <v>15</v>
      </c>
      <c r="N1346"/>
    </row>
    <row r="1347" spans="1:14" x14ac:dyDescent="0.25">
      <c r="A1347" s="199">
        <v>43435</v>
      </c>
      <c r="B1347">
        <v>2018</v>
      </c>
      <c r="C1347" t="s">
        <v>281</v>
      </c>
      <c r="D1347" t="s">
        <v>281</v>
      </c>
      <c r="E1347" t="s">
        <v>20</v>
      </c>
      <c r="F1347" s="195">
        <v>3185127.3299999898</v>
      </c>
      <c r="G1347" s="160">
        <v>12</v>
      </c>
      <c r="H1347" s="160">
        <v>165</v>
      </c>
      <c r="I1347" s="197">
        <v>2</v>
      </c>
      <c r="J1347" s="197">
        <v>0</v>
      </c>
      <c r="K1347" s="197">
        <v>0</v>
      </c>
      <c r="L1347" s="197">
        <v>0</v>
      </c>
      <c r="M1347" s="197">
        <v>10</v>
      </c>
      <c r="N1347"/>
    </row>
    <row r="1348" spans="1:14" x14ac:dyDescent="0.25">
      <c r="A1348" s="199">
        <v>43435</v>
      </c>
      <c r="B1348">
        <v>2018</v>
      </c>
      <c r="C1348" t="s">
        <v>282</v>
      </c>
      <c r="D1348" t="s">
        <v>282</v>
      </c>
      <c r="E1348" t="s">
        <v>29</v>
      </c>
      <c r="F1348" s="195">
        <v>907927.04000000295</v>
      </c>
      <c r="G1348" s="160">
        <v>7</v>
      </c>
      <c r="H1348" s="160">
        <v>73</v>
      </c>
      <c r="I1348" s="197">
        <v>5</v>
      </c>
      <c r="J1348" s="197">
        <v>1</v>
      </c>
      <c r="K1348" s="197">
        <v>1</v>
      </c>
      <c r="L1348" s="197">
        <v>0</v>
      </c>
      <c r="M1348" s="197">
        <v>0</v>
      </c>
      <c r="N1348"/>
    </row>
    <row r="1349" spans="1:14" x14ac:dyDescent="0.25">
      <c r="A1349" s="199">
        <v>43435</v>
      </c>
      <c r="B1349">
        <v>2018</v>
      </c>
      <c r="C1349" t="s">
        <v>283</v>
      </c>
      <c r="D1349" t="s">
        <v>283</v>
      </c>
      <c r="E1349" t="s">
        <v>50</v>
      </c>
      <c r="F1349" s="195">
        <v>658444.69000000099</v>
      </c>
      <c r="G1349" s="160">
        <v>5</v>
      </c>
      <c r="H1349" s="160">
        <v>58</v>
      </c>
      <c r="I1349" s="197">
        <v>0</v>
      </c>
      <c r="J1349" s="197">
        <v>0</v>
      </c>
      <c r="K1349" s="197">
        <v>0</v>
      </c>
      <c r="L1349" s="197">
        <v>2</v>
      </c>
      <c r="M1349" s="197">
        <v>3</v>
      </c>
      <c r="N1349"/>
    </row>
    <row r="1350" spans="1:14" x14ac:dyDescent="0.25">
      <c r="A1350" s="199">
        <v>43435</v>
      </c>
      <c r="B1350">
        <v>2018</v>
      </c>
      <c r="C1350" t="s">
        <v>284</v>
      </c>
      <c r="D1350" t="s">
        <v>284</v>
      </c>
      <c r="E1350" t="s">
        <v>35</v>
      </c>
      <c r="F1350" s="195">
        <v>6374962.9200000204</v>
      </c>
      <c r="G1350" s="160">
        <v>26</v>
      </c>
      <c r="H1350" s="160">
        <v>383</v>
      </c>
      <c r="I1350" s="197">
        <v>0</v>
      </c>
      <c r="J1350" s="197">
        <v>1</v>
      </c>
      <c r="K1350" s="197">
        <v>1</v>
      </c>
      <c r="L1350" s="197">
        <v>4</v>
      </c>
      <c r="M1350" s="197">
        <v>20</v>
      </c>
      <c r="N1350"/>
    </row>
    <row r="1351" spans="1:14" x14ac:dyDescent="0.25">
      <c r="A1351" s="199">
        <v>43435</v>
      </c>
      <c r="B1351">
        <v>2018</v>
      </c>
      <c r="C1351" t="s">
        <v>285</v>
      </c>
      <c r="D1351" t="s">
        <v>285</v>
      </c>
      <c r="E1351" t="s">
        <v>50</v>
      </c>
      <c r="F1351" s="195">
        <v>736059.57999999798</v>
      </c>
      <c r="G1351" s="160">
        <v>7</v>
      </c>
      <c r="H1351" s="160">
        <v>89</v>
      </c>
      <c r="I1351" s="197">
        <v>0</v>
      </c>
      <c r="J1351" s="197">
        <v>0</v>
      </c>
      <c r="K1351" s="197">
        <v>0</v>
      </c>
      <c r="L1351" s="197">
        <v>3</v>
      </c>
      <c r="M1351" s="197">
        <v>4</v>
      </c>
      <c r="N1351"/>
    </row>
    <row r="1352" spans="1:14" x14ac:dyDescent="0.25">
      <c r="A1352" s="199">
        <v>43435</v>
      </c>
      <c r="B1352">
        <v>2018</v>
      </c>
      <c r="C1352" t="s">
        <v>286</v>
      </c>
      <c r="D1352" t="s">
        <v>286</v>
      </c>
      <c r="E1352" t="s">
        <v>22</v>
      </c>
      <c r="F1352" s="195">
        <v>1074430.21</v>
      </c>
      <c r="G1352" s="160">
        <v>13</v>
      </c>
      <c r="H1352" s="160">
        <v>117</v>
      </c>
      <c r="I1352" s="197">
        <v>11</v>
      </c>
      <c r="J1352" s="197">
        <v>2</v>
      </c>
      <c r="K1352" s="197">
        <v>0</v>
      </c>
      <c r="L1352" s="197">
        <v>0</v>
      </c>
      <c r="M1352" s="197">
        <v>0</v>
      </c>
      <c r="N1352"/>
    </row>
    <row r="1353" spans="1:14" x14ac:dyDescent="0.25">
      <c r="A1353" s="199">
        <v>43435</v>
      </c>
      <c r="B1353">
        <v>2018</v>
      </c>
      <c r="C1353" t="s">
        <v>287</v>
      </c>
      <c r="D1353" t="s">
        <v>287</v>
      </c>
      <c r="E1353" t="s">
        <v>65</v>
      </c>
      <c r="F1353" s="195">
        <v>635913.77000000095</v>
      </c>
      <c r="G1353" s="160">
        <v>15</v>
      </c>
      <c r="H1353" s="160">
        <v>88</v>
      </c>
      <c r="I1353" s="197">
        <v>0</v>
      </c>
      <c r="J1353" s="197">
        <v>7</v>
      </c>
      <c r="K1353" s="197">
        <v>2</v>
      </c>
      <c r="L1353" s="197">
        <v>5</v>
      </c>
      <c r="M1353" s="197">
        <v>1</v>
      </c>
      <c r="N1353"/>
    </row>
    <row r="1354" spans="1:14" x14ac:dyDescent="0.25">
      <c r="A1354" s="199">
        <v>43435</v>
      </c>
      <c r="B1354">
        <v>2018</v>
      </c>
      <c r="C1354" t="s">
        <v>288</v>
      </c>
      <c r="D1354" t="s">
        <v>288</v>
      </c>
      <c r="E1354" t="s">
        <v>27</v>
      </c>
      <c r="F1354" s="195">
        <v>1424213.8</v>
      </c>
      <c r="G1354" s="160">
        <v>10</v>
      </c>
      <c r="H1354" s="160">
        <v>121</v>
      </c>
      <c r="I1354" s="197">
        <v>0</v>
      </c>
      <c r="J1354" s="197">
        <v>0</v>
      </c>
      <c r="K1354" s="197">
        <v>0</v>
      </c>
      <c r="L1354" s="197">
        <v>4</v>
      </c>
      <c r="M1354" s="197">
        <v>6</v>
      </c>
      <c r="N1354"/>
    </row>
    <row r="1355" spans="1:14" x14ac:dyDescent="0.25">
      <c r="A1355" s="199">
        <v>43435</v>
      </c>
      <c r="B1355">
        <v>2018</v>
      </c>
      <c r="C1355" t="s">
        <v>289</v>
      </c>
      <c r="D1355" t="s">
        <v>289</v>
      </c>
      <c r="E1355" t="s">
        <v>18</v>
      </c>
      <c r="F1355" s="195">
        <v>1925013.8800000099</v>
      </c>
      <c r="G1355" s="160">
        <v>12</v>
      </c>
      <c r="H1355" s="160">
        <v>178</v>
      </c>
      <c r="I1355" s="197">
        <v>0</v>
      </c>
      <c r="J1355" s="197">
        <v>0</v>
      </c>
      <c r="K1355" s="197">
        <v>0</v>
      </c>
      <c r="L1355" s="197">
        <v>1</v>
      </c>
      <c r="M1355" s="197">
        <v>11</v>
      </c>
      <c r="N1355"/>
    </row>
    <row r="1356" spans="1:14" x14ac:dyDescent="0.25">
      <c r="A1356" s="199">
        <v>43435</v>
      </c>
      <c r="B1356">
        <v>2018</v>
      </c>
      <c r="C1356" t="s">
        <v>290</v>
      </c>
      <c r="D1356" t="s">
        <v>290</v>
      </c>
      <c r="E1356" t="s">
        <v>20</v>
      </c>
      <c r="F1356" s="195">
        <v>407886.52999999898</v>
      </c>
      <c r="G1356" s="160">
        <v>5</v>
      </c>
      <c r="H1356" s="160">
        <v>56</v>
      </c>
      <c r="I1356" s="197">
        <v>0</v>
      </c>
      <c r="J1356" s="197">
        <v>0</v>
      </c>
      <c r="K1356" s="197">
        <v>3</v>
      </c>
      <c r="L1356" s="197">
        <v>0</v>
      </c>
      <c r="M1356" s="197">
        <v>2</v>
      </c>
      <c r="N1356"/>
    </row>
    <row r="1357" spans="1:14" x14ac:dyDescent="0.25">
      <c r="A1357" s="199">
        <v>43435</v>
      </c>
      <c r="B1357">
        <v>2018</v>
      </c>
      <c r="C1357" t="s">
        <v>291</v>
      </c>
      <c r="D1357" t="s">
        <v>291</v>
      </c>
      <c r="E1357" t="s">
        <v>27</v>
      </c>
      <c r="F1357" s="195">
        <v>400901.27999999898</v>
      </c>
      <c r="G1357" s="160">
        <v>2</v>
      </c>
      <c r="H1357" s="160">
        <v>27</v>
      </c>
      <c r="I1357" s="197">
        <v>0</v>
      </c>
      <c r="J1357" s="197">
        <v>0</v>
      </c>
      <c r="K1357" s="197">
        <v>0</v>
      </c>
      <c r="L1357" s="197">
        <v>2</v>
      </c>
      <c r="M1357" s="197">
        <v>0</v>
      </c>
      <c r="N1357"/>
    </row>
    <row r="1358" spans="1:14" x14ac:dyDescent="0.25">
      <c r="A1358" s="199">
        <v>43435</v>
      </c>
      <c r="B1358">
        <v>2018</v>
      </c>
      <c r="C1358" t="s">
        <v>292</v>
      </c>
      <c r="D1358" t="s">
        <v>292</v>
      </c>
      <c r="E1358" t="s">
        <v>50</v>
      </c>
      <c r="F1358" s="195">
        <v>1010922.78</v>
      </c>
      <c r="G1358" s="160">
        <v>9</v>
      </c>
      <c r="H1358" s="160">
        <v>115</v>
      </c>
      <c r="I1358" s="197">
        <v>0</v>
      </c>
      <c r="J1358" s="197">
        <v>0</v>
      </c>
      <c r="K1358" s="197">
        <v>1</v>
      </c>
      <c r="L1358" s="197">
        <v>1</v>
      </c>
      <c r="M1358" s="197">
        <v>7</v>
      </c>
      <c r="N1358"/>
    </row>
    <row r="1359" spans="1:14" x14ac:dyDescent="0.25">
      <c r="A1359" s="199">
        <v>43435</v>
      </c>
      <c r="B1359">
        <v>2018</v>
      </c>
      <c r="C1359" t="s">
        <v>293</v>
      </c>
      <c r="D1359" t="s">
        <v>293</v>
      </c>
      <c r="E1359" t="s">
        <v>73</v>
      </c>
      <c r="F1359" s="195">
        <v>2033535.47999999</v>
      </c>
      <c r="G1359" s="160">
        <v>13</v>
      </c>
      <c r="H1359" s="160">
        <v>166</v>
      </c>
      <c r="I1359" s="197">
        <v>2</v>
      </c>
      <c r="J1359" s="197">
        <v>1</v>
      </c>
      <c r="K1359" s="197">
        <v>4</v>
      </c>
      <c r="L1359" s="197">
        <v>5</v>
      </c>
      <c r="M1359" s="197">
        <v>1</v>
      </c>
      <c r="N1359"/>
    </row>
    <row r="1360" spans="1:14" x14ac:dyDescent="0.25">
      <c r="A1360" s="199">
        <v>43435</v>
      </c>
      <c r="B1360">
        <v>2018</v>
      </c>
      <c r="C1360" t="s">
        <v>294</v>
      </c>
      <c r="D1360" t="s">
        <v>294</v>
      </c>
      <c r="E1360" t="s">
        <v>18</v>
      </c>
      <c r="F1360" s="195">
        <v>2405755.4900000002</v>
      </c>
      <c r="G1360" s="160">
        <v>11</v>
      </c>
      <c r="H1360" s="160">
        <v>151</v>
      </c>
      <c r="I1360" s="197">
        <v>0</v>
      </c>
      <c r="J1360" s="197">
        <v>0</v>
      </c>
      <c r="K1360" s="197">
        <v>0</v>
      </c>
      <c r="L1360" s="197">
        <v>2</v>
      </c>
      <c r="M1360" s="197">
        <v>9</v>
      </c>
      <c r="N1360"/>
    </row>
    <row r="1361" spans="1:14" x14ac:dyDescent="0.25">
      <c r="A1361" s="199">
        <v>43435</v>
      </c>
      <c r="B1361">
        <v>2018</v>
      </c>
      <c r="C1361" t="s">
        <v>295</v>
      </c>
      <c r="D1361" t="s">
        <v>295</v>
      </c>
      <c r="E1361" t="s">
        <v>35</v>
      </c>
      <c r="F1361" s="195">
        <v>9214926.5599999893</v>
      </c>
      <c r="G1361" s="160">
        <v>35</v>
      </c>
      <c r="H1361" s="160">
        <v>497</v>
      </c>
      <c r="I1361" s="197">
        <v>1</v>
      </c>
      <c r="J1361" s="197">
        <v>2</v>
      </c>
      <c r="K1361" s="197">
        <v>9</v>
      </c>
      <c r="L1361" s="197">
        <v>14</v>
      </c>
      <c r="M1361" s="197">
        <v>9</v>
      </c>
      <c r="N1361"/>
    </row>
    <row r="1362" spans="1:14" x14ac:dyDescent="0.25">
      <c r="A1362" s="199">
        <v>43435</v>
      </c>
      <c r="B1362">
        <v>2018</v>
      </c>
      <c r="C1362" t="s">
        <v>296</v>
      </c>
      <c r="D1362" t="s">
        <v>296</v>
      </c>
      <c r="E1362" t="s">
        <v>18</v>
      </c>
      <c r="F1362" s="195">
        <v>2633499.1799999899</v>
      </c>
      <c r="G1362" s="160">
        <v>21</v>
      </c>
      <c r="H1362" s="160">
        <v>258</v>
      </c>
      <c r="I1362" s="197">
        <v>1</v>
      </c>
      <c r="J1362" s="197">
        <v>0</v>
      </c>
      <c r="K1362" s="197">
        <v>3</v>
      </c>
      <c r="L1362" s="197">
        <v>10</v>
      </c>
      <c r="M1362" s="197">
        <v>7</v>
      </c>
      <c r="N1362"/>
    </row>
    <row r="1363" spans="1:14" x14ac:dyDescent="0.25">
      <c r="A1363" s="199">
        <v>43435</v>
      </c>
      <c r="B1363">
        <v>2018</v>
      </c>
      <c r="C1363" t="s">
        <v>297</v>
      </c>
      <c r="D1363" t="s">
        <v>297</v>
      </c>
      <c r="E1363" t="s">
        <v>22</v>
      </c>
      <c r="F1363" s="195">
        <v>2529467.7400000002</v>
      </c>
      <c r="G1363" s="160">
        <v>14</v>
      </c>
      <c r="H1363" s="160">
        <v>165</v>
      </c>
      <c r="I1363" s="197">
        <v>0</v>
      </c>
      <c r="J1363" s="197">
        <v>2</v>
      </c>
      <c r="K1363" s="197">
        <v>6</v>
      </c>
      <c r="L1363" s="197">
        <v>6</v>
      </c>
      <c r="M1363" s="197">
        <v>0</v>
      </c>
      <c r="N1363"/>
    </row>
    <row r="1364" spans="1:14" x14ac:dyDescent="0.25">
      <c r="A1364" s="199">
        <v>43435</v>
      </c>
      <c r="B1364">
        <v>2018</v>
      </c>
      <c r="C1364" t="s">
        <v>298</v>
      </c>
      <c r="D1364" t="s">
        <v>298</v>
      </c>
      <c r="E1364" t="s">
        <v>20</v>
      </c>
      <c r="F1364" s="195">
        <v>2560450</v>
      </c>
      <c r="G1364" s="160">
        <v>10</v>
      </c>
      <c r="H1364" s="160">
        <v>148</v>
      </c>
      <c r="I1364" s="197">
        <v>0</v>
      </c>
      <c r="J1364" s="197">
        <v>1</v>
      </c>
      <c r="K1364" s="197">
        <v>0</v>
      </c>
      <c r="L1364" s="197">
        <v>3</v>
      </c>
      <c r="M1364" s="197">
        <v>6</v>
      </c>
      <c r="N1364"/>
    </row>
    <row r="1365" spans="1:14" x14ac:dyDescent="0.25">
      <c r="A1365" s="199">
        <v>43435</v>
      </c>
      <c r="B1365">
        <v>2018</v>
      </c>
      <c r="C1365" t="s">
        <v>299</v>
      </c>
      <c r="D1365" t="s">
        <v>299</v>
      </c>
      <c r="E1365" t="s">
        <v>18</v>
      </c>
      <c r="F1365" s="195">
        <v>2463801.5299999998</v>
      </c>
      <c r="G1365" s="160">
        <v>18</v>
      </c>
      <c r="H1365" s="160">
        <v>235</v>
      </c>
      <c r="I1365" s="197">
        <v>1</v>
      </c>
      <c r="J1365" s="197">
        <v>2</v>
      </c>
      <c r="K1365" s="197">
        <v>3</v>
      </c>
      <c r="L1365" s="197">
        <v>3</v>
      </c>
      <c r="M1365" s="197">
        <v>9</v>
      </c>
      <c r="N1365"/>
    </row>
    <row r="1366" spans="1:14" x14ac:dyDescent="0.25">
      <c r="A1366" s="199">
        <v>43435</v>
      </c>
      <c r="B1366">
        <v>2018</v>
      </c>
      <c r="C1366" t="s">
        <v>300</v>
      </c>
      <c r="D1366" t="s">
        <v>300</v>
      </c>
      <c r="E1366" t="s">
        <v>22</v>
      </c>
      <c r="F1366" s="195">
        <v>2044799.12</v>
      </c>
      <c r="G1366" s="160">
        <v>12</v>
      </c>
      <c r="H1366" s="160">
        <v>163</v>
      </c>
      <c r="I1366" s="197">
        <v>2</v>
      </c>
      <c r="J1366" s="197">
        <v>1</v>
      </c>
      <c r="K1366" s="197">
        <v>4</v>
      </c>
      <c r="L1366" s="197">
        <v>5</v>
      </c>
      <c r="M1366" s="197">
        <v>0</v>
      </c>
      <c r="N1366"/>
    </row>
    <row r="1367" spans="1:14" x14ac:dyDescent="0.25">
      <c r="A1367" s="199">
        <v>43435</v>
      </c>
      <c r="B1367">
        <v>2018</v>
      </c>
      <c r="C1367" t="s">
        <v>301</v>
      </c>
      <c r="D1367" t="s">
        <v>301</v>
      </c>
      <c r="E1367" t="s">
        <v>22</v>
      </c>
      <c r="F1367" s="195">
        <v>224879.26</v>
      </c>
      <c r="G1367" s="160">
        <v>3</v>
      </c>
      <c r="H1367" s="160">
        <v>19</v>
      </c>
      <c r="I1367" s="197">
        <v>0</v>
      </c>
      <c r="J1367" s="197">
        <v>0</v>
      </c>
      <c r="K1367" s="197">
        <v>0</v>
      </c>
      <c r="L1367" s="197">
        <v>0</v>
      </c>
      <c r="M1367" s="197">
        <v>3</v>
      </c>
      <c r="N1367"/>
    </row>
    <row r="1368" spans="1:14" x14ac:dyDescent="0.25">
      <c r="A1368" s="199">
        <v>43435</v>
      </c>
      <c r="B1368">
        <v>2018</v>
      </c>
      <c r="C1368" t="s">
        <v>302</v>
      </c>
      <c r="D1368" t="s">
        <v>302</v>
      </c>
      <c r="E1368" t="s">
        <v>18</v>
      </c>
      <c r="F1368" s="195">
        <v>2310435.9700000002</v>
      </c>
      <c r="G1368" s="160">
        <v>15</v>
      </c>
      <c r="H1368" s="160">
        <v>228</v>
      </c>
      <c r="I1368" s="197">
        <v>0</v>
      </c>
      <c r="J1368" s="197">
        <v>1</v>
      </c>
      <c r="K1368" s="197">
        <v>2</v>
      </c>
      <c r="L1368" s="197">
        <v>12</v>
      </c>
      <c r="M1368" s="197">
        <v>0</v>
      </c>
      <c r="N1368"/>
    </row>
    <row r="1369" spans="1:14" x14ac:dyDescent="0.25">
      <c r="A1369" s="199">
        <v>43435</v>
      </c>
      <c r="B1369">
        <v>2018</v>
      </c>
      <c r="C1369" t="s">
        <v>303</v>
      </c>
      <c r="D1369" t="s">
        <v>303</v>
      </c>
      <c r="E1369" t="s">
        <v>75</v>
      </c>
      <c r="F1369" s="195">
        <v>671147.14000000095</v>
      </c>
      <c r="G1369" s="160">
        <v>4</v>
      </c>
      <c r="H1369" s="160">
        <v>58</v>
      </c>
      <c r="I1369" s="197">
        <v>0</v>
      </c>
      <c r="J1369" s="197">
        <v>1</v>
      </c>
      <c r="K1369" s="197">
        <v>0</v>
      </c>
      <c r="L1369" s="197">
        <v>1</v>
      </c>
      <c r="M1369" s="197">
        <v>2</v>
      </c>
      <c r="N1369"/>
    </row>
    <row r="1370" spans="1:14" x14ac:dyDescent="0.25">
      <c r="A1370" s="199">
        <v>43435</v>
      </c>
      <c r="B1370">
        <v>2018</v>
      </c>
      <c r="C1370" t="s">
        <v>304</v>
      </c>
      <c r="D1370" t="s">
        <v>304</v>
      </c>
      <c r="E1370" t="s">
        <v>22</v>
      </c>
      <c r="F1370" s="195">
        <v>847729.48000000103</v>
      </c>
      <c r="G1370" s="160">
        <v>12</v>
      </c>
      <c r="H1370" s="160">
        <v>111</v>
      </c>
      <c r="I1370" s="197">
        <v>1</v>
      </c>
      <c r="J1370" s="197">
        <v>2</v>
      </c>
      <c r="K1370" s="197">
        <v>1</v>
      </c>
      <c r="L1370" s="197">
        <v>8</v>
      </c>
      <c r="M1370" s="197">
        <v>0</v>
      </c>
      <c r="N1370"/>
    </row>
    <row r="1371" spans="1:14" x14ac:dyDescent="0.25">
      <c r="A1371" s="199">
        <v>43435</v>
      </c>
      <c r="B1371">
        <v>2018</v>
      </c>
      <c r="C1371" t="s">
        <v>305</v>
      </c>
      <c r="D1371" t="s">
        <v>305</v>
      </c>
      <c r="E1371" t="s">
        <v>18</v>
      </c>
      <c r="F1371" s="195">
        <v>641901.70999999798</v>
      </c>
      <c r="G1371" s="160">
        <v>5</v>
      </c>
      <c r="H1371" s="160">
        <v>63</v>
      </c>
      <c r="I1371" s="197">
        <v>0</v>
      </c>
      <c r="J1371" s="197">
        <v>0</v>
      </c>
      <c r="K1371" s="197">
        <v>0</v>
      </c>
      <c r="L1371" s="197">
        <v>1</v>
      </c>
      <c r="M1371" s="197">
        <v>4</v>
      </c>
      <c r="N1371"/>
    </row>
    <row r="1372" spans="1:14" x14ac:dyDescent="0.25">
      <c r="A1372" s="199">
        <v>43435</v>
      </c>
      <c r="B1372">
        <v>2018</v>
      </c>
      <c r="C1372" t="s">
        <v>306</v>
      </c>
      <c r="D1372" t="s">
        <v>306</v>
      </c>
      <c r="E1372" t="s">
        <v>50</v>
      </c>
      <c r="F1372" s="195">
        <v>2713916.75</v>
      </c>
      <c r="G1372" s="160">
        <v>15</v>
      </c>
      <c r="H1372" s="160">
        <v>207</v>
      </c>
      <c r="I1372" s="197">
        <v>0</v>
      </c>
      <c r="J1372" s="197">
        <v>0</v>
      </c>
      <c r="K1372" s="197">
        <v>1</v>
      </c>
      <c r="L1372" s="197">
        <v>0</v>
      </c>
      <c r="M1372" s="197">
        <v>14</v>
      </c>
      <c r="N1372"/>
    </row>
    <row r="1373" spans="1:14" x14ac:dyDescent="0.25">
      <c r="A1373" s="199">
        <v>43435</v>
      </c>
      <c r="B1373">
        <v>2018</v>
      </c>
      <c r="C1373" t="s">
        <v>307</v>
      </c>
      <c r="D1373" t="s">
        <v>307</v>
      </c>
      <c r="E1373" t="s">
        <v>20</v>
      </c>
      <c r="F1373" s="195">
        <v>10253185.3799999</v>
      </c>
      <c r="G1373" s="160">
        <v>42</v>
      </c>
      <c r="H1373" s="160">
        <v>668</v>
      </c>
      <c r="I1373" s="197">
        <v>3</v>
      </c>
      <c r="J1373" s="197">
        <v>4</v>
      </c>
      <c r="K1373" s="197">
        <v>13</v>
      </c>
      <c r="L1373" s="197">
        <v>22</v>
      </c>
      <c r="M1373" s="197">
        <v>0</v>
      </c>
      <c r="N1373"/>
    </row>
    <row r="1374" spans="1:14" x14ac:dyDescent="0.25">
      <c r="A1374" s="199">
        <v>43435</v>
      </c>
      <c r="B1374">
        <v>2018</v>
      </c>
      <c r="C1374" t="s">
        <v>308</v>
      </c>
      <c r="D1374" t="s">
        <v>308</v>
      </c>
      <c r="E1374" s="11" t="s">
        <v>35</v>
      </c>
      <c r="F1374" s="195">
        <v>1768877.41</v>
      </c>
      <c r="G1374" s="160">
        <v>11</v>
      </c>
      <c r="H1374" s="160">
        <v>154</v>
      </c>
      <c r="I1374" s="197">
        <v>0</v>
      </c>
      <c r="J1374" s="197">
        <v>1</v>
      </c>
      <c r="K1374" s="197">
        <v>6</v>
      </c>
      <c r="L1374" s="197">
        <v>1</v>
      </c>
      <c r="M1374" s="197">
        <v>3</v>
      </c>
      <c r="N1374"/>
    </row>
    <row r="1375" spans="1:14" x14ac:dyDescent="0.25">
      <c r="A1375" s="199">
        <v>43435</v>
      </c>
      <c r="B1375">
        <v>2018</v>
      </c>
      <c r="C1375" t="s">
        <v>309</v>
      </c>
      <c r="D1375" t="s">
        <v>309</v>
      </c>
      <c r="E1375" t="s">
        <v>15</v>
      </c>
      <c r="F1375" s="195">
        <v>460042.22</v>
      </c>
      <c r="G1375" s="160">
        <v>6</v>
      </c>
      <c r="H1375" s="160">
        <v>58</v>
      </c>
      <c r="I1375" s="197">
        <v>0</v>
      </c>
      <c r="J1375" s="197">
        <v>1</v>
      </c>
      <c r="K1375" s="197">
        <v>0</v>
      </c>
      <c r="L1375" s="197">
        <v>5</v>
      </c>
      <c r="M1375" s="197">
        <v>0</v>
      </c>
      <c r="N1375"/>
    </row>
    <row r="1376" spans="1:14" x14ac:dyDescent="0.25">
      <c r="A1376" s="199">
        <v>43435</v>
      </c>
      <c r="B1376">
        <v>2018</v>
      </c>
      <c r="C1376" t="s">
        <v>310</v>
      </c>
      <c r="D1376" t="s">
        <v>310</v>
      </c>
      <c r="E1376" t="s">
        <v>35</v>
      </c>
      <c r="F1376" s="195">
        <v>2696174.33</v>
      </c>
      <c r="G1376" s="160">
        <v>12</v>
      </c>
      <c r="H1376" s="160">
        <v>179</v>
      </c>
      <c r="I1376" s="197">
        <v>0</v>
      </c>
      <c r="J1376" s="197">
        <v>1</v>
      </c>
      <c r="K1376" s="197">
        <v>0</v>
      </c>
      <c r="L1376" s="197">
        <v>0</v>
      </c>
      <c r="M1376" s="197">
        <v>11</v>
      </c>
      <c r="N1376"/>
    </row>
    <row r="1377" spans="1:14" x14ac:dyDescent="0.25">
      <c r="A1377" s="199">
        <v>43435</v>
      </c>
      <c r="B1377">
        <v>2018</v>
      </c>
      <c r="C1377" t="s">
        <v>311</v>
      </c>
      <c r="D1377" t="s">
        <v>311</v>
      </c>
      <c r="E1377" t="s">
        <v>48</v>
      </c>
      <c r="F1377" s="195">
        <v>4398813.9499999899</v>
      </c>
      <c r="G1377" s="160">
        <v>19</v>
      </c>
      <c r="H1377" s="160">
        <v>274</v>
      </c>
      <c r="I1377" s="197">
        <v>0</v>
      </c>
      <c r="J1377" s="197">
        <v>1</v>
      </c>
      <c r="K1377" s="197">
        <v>2</v>
      </c>
      <c r="L1377" s="197">
        <v>5</v>
      </c>
      <c r="M1377" s="197">
        <v>11</v>
      </c>
      <c r="N1377"/>
    </row>
    <row r="1378" spans="1:14" x14ac:dyDescent="0.25">
      <c r="A1378" s="199">
        <v>43525</v>
      </c>
      <c r="B1378">
        <v>2019</v>
      </c>
      <c r="C1378" t="s">
        <v>245</v>
      </c>
      <c r="D1378" t="s">
        <v>245</v>
      </c>
      <c r="E1378" t="s">
        <v>22</v>
      </c>
      <c r="F1378" s="195">
        <v>1428353.9</v>
      </c>
      <c r="G1378" s="160">
        <v>12</v>
      </c>
      <c r="H1378" s="160">
        <v>134</v>
      </c>
      <c r="I1378" s="197">
        <v>3</v>
      </c>
      <c r="J1378" s="197">
        <v>2</v>
      </c>
      <c r="K1378" s="197">
        <v>3</v>
      </c>
      <c r="L1378" s="197">
        <v>4</v>
      </c>
      <c r="M1378" s="197">
        <v>0</v>
      </c>
    </row>
    <row r="1379" spans="1:14" x14ac:dyDescent="0.25">
      <c r="A1379" s="199">
        <v>43525</v>
      </c>
      <c r="B1379">
        <v>2019</v>
      </c>
      <c r="C1379" t="s">
        <v>129</v>
      </c>
      <c r="D1379" t="s">
        <v>246</v>
      </c>
      <c r="E1379" t="s">
        <v>31</v>
      </c>
      <c r="F1379" s="195">
        <v>3872430.1600000202</v>
      </c>
      <c r="G1379" s="160">
        <v>11</v>
      </c>
      <c r="H1379" s="160">
        <v>157</v>
      </c>
      <c r="I1379" s="197">
        <v>3</v>
      </c>
      <c r="J1379" s="197">
        <v>7</v>
      </c>
      <c r="K1379" s="197">
        <v>1</v>
      </c>
      <c r="L1379" s="197">
        <v>0</v>
      </c>
      <c r="M1379" s="197">
        <v>0</v>
      </c>
    </row>
    <row r="1380" spans="1:14" x14ac:dyDescent="0.25">
      <c r="A1380" s="199">
        <v>43525</v>
      </c>
      <c r="B1380">
        <v>2019</v>
      </c>
      <c r="C1380" t="s">
        <v>130</v>
      </c>
      <c r="D1380" t="s">
        <v>246</v>
      </c>
      <c r="E1380" t="s">
        <v>31</v>
      </c>
      <c r="F1380" s="195">
        <v>1114231.1200000001</v>
      </c>
      <c r="G1380" s="160">
        <v>7</v>
      </c>
      <c r="H1380" s="160">
        <v>113</v>
      </c>
      <c r="I1380" s="197">
        <v>2</v>
      </c>
      <c r="J1380" s="197">
        <v>5</v>
      </c>
      <c r="K1380" s="197">
        <v>0</v>
      </c>
      <c r="L1380" s="197">
        <v>0</v>
      </c>
      <c r="M1380" s="197">
        <v>0</v>
      </c>
    </row>
    <row r="1381" spans="1:14" x14ac:dyDescent="0.25">
      <c r="A1381" s="199">
        <v>43525</v>
      </c>
      <c r="B1381">
        <v>2019</v>
      </c>
      <c r="C1381" t="s">
        <v>131</v>
      </c>
      <c r="D1381" t="s">
        <v>246</v>
      </c>
      <c r="E1381" t="s">
        <v>31</v>
      </c>
      <c r="F1381" s="195">
        <v>2385778.8199999998</v>
      </c>
      <c r="G1381" s="160">
        <v>15</v>
      </c>
      <c r="H1381" s="160">
        <v>214</v>
      </c>
      <c r="I1381" s="197">
        <v>1</v>
      </c>
      <c r="J1381" s="197">
        <v>3</v>
      </c>
      <c r="K1381" s="197">
        <v>4</v>
      </c>
      <c r="L1381" s="197">
        <v>3</v>
      </c>
      <c r="M1381" s="197">
        <v>4</v>
      </c>
    </row>
    <row r="1382" spans="1:14" x14ac:dyDescent="0.25">
      <c r="A1382" s="199">
        <v>43525</v>
      </c>
      <c r="B1382">
        <v>2019</v>
      </c>
      <c r="C1382" t="s">
        <v>132</v>
      </c>
      <c r="D1382" t="s">
        <v>246</v>
      </c>
      <c r="E1382" t="s">
        <v>31</v>
      </c>
      <c r="F1382" s="195">
        <v>5082116.1999999899</v>
      </c>
      <c r="G1382" s="160">
        <v>13</v>
      </c>
      <c r="H1382" s="160">
        <v>212</v>
      </c>
      <c r="I1382" s="197">
        <v>2</v>
      </c>
      <c r="J1382" s="197">
        <v>0</v>
      </c>
      <c r="K1382" s="197">
        <v>3</v>
      </c>
      <c r="L1382" s="197">
        <v>2</v>
      </c>
      <c r="M1382" s="197">
        <v>6</v>
      </c>
    </row>
    <row r="1383" spans="1:14" x14ac:dyDescent="0.25">
      <c r="A1383" s="199">
        <v>43525</v>
      </c>
      <c r="B1383">
        <v>2019</v>
      </c>
      <c r="C1383" t="s">
        <v>247</v>
      </c>
      <c r="D1383" t="s">
        <v>246</v>
      </c>
      <c r="E1383" t="s">
        <v>31</v>
      </c>
      <c r="F1383" s="195">
        <v>2667599.8699999899</v>
      </c>
      <c r="G1383" s="160">
        <v>16</v>
      </c>
      <c r="H1383" s="160">
        <v>213</v>
      </c>
      <c r="I1383" s="197">
        <v>0</v>
      </c>
      <c r="J1383" s="197">
        <v>11</v>
      </c>
      <c r="K1383" s="197">
        <v>5</v>
      </c>
      <c r="L1383" s="197">
        <v>0</v>
      </c>
      <c r="M1383" s="197">
        <v>0</v>
      </c>
    </row>
    <row r="1384" spans="1:14" x14ac:dyDescent="0.25">
      <c r="A1384" s="199">
        <v>43525</v>
      </c>
      <c r="B1384">
        <v>2019</v>
      </c>
      <c r="C1384" t="s">
        <v>134</v>
      </c>
      <c r="D1384" t="s">
        <v>246</v>
      </c>
      <c r="E1384" t="s">
        <v>31</v>
      </c>
      <c r="F1384" s="195">
        <v>6629099.5199999996</v>
      </c>
      <c r="G1384" s="160">
        <v>21</v>
      </c>
      <c r="H1384" s="160">
        <v>308</v>
      </c>
      <c r="I1384" s="197">
        <v>6</v>
      </c>
      <c r="J1384" s="197">
        <v>7</v>
      </c>
      <c r="K1384" s="197">
        <v>5</v>
      </c>
      <c r="L1384" s="197">
        <v>2</v>
      </c>
      <c r="M1384" s="197">
        <v>1</v>
      </c>
    </row>
    <row r="1385" spans="1:14" x14ac:dyDescent="0.25">
      <c r="A1385" s="199">
        <v>43525</v>
      </c>
      <c r="B1385">
        <v>2019</v>
      </c>
      <c r="C1385" t="s">
        <v>135</v>
      </c>
      <c r="D1385" t="s">
        <v>246</v>
      </c>
      <c r="E1385" t="s">
        <v>31</v>
      </c>
      <c r="F1385" s="195">
        <v>4742570.3100000201</v>
      </c>
      <c r="G1385" s="160">
        <v>16</v>
      </c>
      <c r="H1385" s="160">
        <v>220</v>
      </c>
      <c r="I1385" s="197">
        <v>3</v>
      </c>
      <c r="J1385" s="197">
        <v>3</v>
      </c>
      <c r="K1385" s="197">
        <v>9</v>
      </c>
      <c r="L1385" s="197">
        <v>1</v>
      </c>
      <c r="M1385" s="197">
        <v>0</v>
      </c>
    </row>
    <row r="1386" spans="1:14" x14ac:dyDescent="0.25">
      <c r="A1386" s="199">
        <v>43525</v>
      </c>
      <c r="B1386">
        <v>2019</v>
      </c>
      <c r="C1386" t="s">
        <v>136</v>
      </c>
      <c r="D1386" t="s">
        <v>246</v>
      </c>
      <c r="E1386" t="s">
        <v>31</v>
      </c>
      <c r="F1386" s="195">
        <v>5343101.7</v>
      </c>
      <c r="G1386" s="160">
        <v>12</v>
      </c>
      <c r="H1386" s="160">
        <v>203</v>
      </c>
      <c r="I1386" s="197">
        <v>0</v>
      </c>
      <c r="J1386" s="197">
        <v>0</v>
      </c>
      <c r="K1386" s="197">
        <v>0</v>
      </c>
      <c r="L1386" s="197">
        <v>2</v>
      </c>
      <c r="M1386" s="197">
        <v>10</v>
      </c>
    </row>
    <row r="1387" spans="1:14" x14ac:dyDescent="0.25">
      <c r="A1387" s="199">
        <v>43525</v>
      </c>
      <c r="B1387">
        <v>2019</v>
      </c>
      <c r="C1387" t="s">
        <v>137</v>
      </c>
      <c r="D1387" t="s">
        <v>246</v>
      </c>
      <c r="E1387" t="s">
        <v>31</v>
      </c>
      <c r="F1387" s="195">
        <v>4829393.4000000097</v>
      </c>
      <c r="G1387" s="160">
        <v>12</v>
      </c>
      <c r="H1387" s="160">
        <v>171</v>
      </c>
      <c r="I1387" s="197">
        <v>0</v>
      </c>
      <c r="J1387" s="197">
        <v>0</v>
      </c>
      <c r="K1387" s="197">
        <v>1</v>
      </c>
      <c r="L1387" s="197">
        <v>5</v>
      </c>
      <c r="M1387" s="197">
        <v>6</v>
      </c>
    </row>
    <row r="1388" spans="1:14" x14ac:dyDescent="0.25">
      <c r="A1388" s="199">
        <v>43525</v>
      </c>
      <c r="B1388">
        <v>2019</v>
      </c>
      <c r="C1388" t="s">
        <v>38</v>
      </c>
      <c r="D1388" t="s">
        <v>246</v>
      </c>
      <c r="E1388" t="s">
        <v>31</v>
      </c>
      <c r="F1388" s="195">
        <v>4900417.7999999896</v>
      </c>
      <c r="G1388" s="160">
        <v>17</v>
      </c>
      <c r="H1388" s="160">
        <v>256</v>
      </c>
      <c r="I1388" s="197">
        <v>0</v>
      </c>
      <c r="J1388" s="197">
        <v>0</v>
      </c>
      <c r="K1388" s="197">
        <v>2</v>
      </c>
      <c r="L1388" s="197">
        <v>10</v>
      </c>
      <c r="M1388" s="197">
        <v>5</v>
      </c>
    </row>
    <row r="1389" spans="1:14" x14ac:dyDescent="0.25">
      <c r="A1389" s="199">
        <v>43525</v>
      </c>
      <c r="B1389">
        <v>2019</v>
      </c>
      <c r="C1389" t="s">
        <v>138</v>
      </c>
      <c r="D1389" t="s">
        <v>246</v>
      </c>
      <c r="E1389" t="s">
        <v>31</v>
      </c>
      <c r="F1389" s="195">
        <v>1322122</v>
      </c>
      <c r="G1389" s="160">
        <v>6</v>
      </c>
      <c r="H1389" s="160">
        <v>69</v>
      </c>
      <c r="I1389" s="197">
        <v>3</v>
      </c>
      <c r="J1389" s="197">
        <v>2</v>
      </c>
      <c r="K1389" s="197">
        <v>1</v>
      </c>
      <c r="L1389" s="197">
        <v>0</v>
      </c>
      <c r="M1389" s="197">
        <v>0</v>
      </c>
    </row>
    <row r="1390" spans="1:14" x14ac:dyDescent="0.25">
      <c r="A1390" s="199">
        <v>43525</v>
      </c>
      <c r="B1390">
        <v>2019</v>
      </c>
      <c r="C1390" t="s">
        <v>139</v>
      </c>
      <c r="D1390" t="s">
        <v>246</v>
      </c>
      <c r="E1390" t="s">
        <v>31</v>
      </c>
      <c r="F1390" s="195">
        <v>6279660.4000000097</v>
      </c>
      <c r="G1390" s="160">
        <v>18</v>
      </c>
      <c r="H1390" s="160">
        <v>266</v>
      </c>
      <c r="I1390" s="197">
        <v>0</v>
      </c>
      <c r="J1390" s="197">
        <v>0</v>
      </c>
      <c r="K1390" s="197">
        <v>0</v>
      </c>
      <c r="L1390" s="197">
        <v>6</v>
      </c>
      <c r="M1390" s="197">
        <v>12</v>
      </c>
    </row>
    <row r="1391" spans="1:14" x14ac:dyDescent="0.25">
      <c r="A1391" s="199">
        <v>43525</v>
      </c>
      <c r="B1391">
        <v>2019</v>
      </c>
      <c r="C1391" t="s">
        <v>140</v>
      </c>
      <c r="D1391" t="s">
        <v>246</v>
      </c>
      <c r="E1391" t="s">
        <v>31</v>
      </c>
      <c r="F1391" s="195">
        <v>3210572.14</v>
      </c>
      <c r="G1391" s="160">
        <v>12</v>
      </c>
      <c r="H1391" s="160">
        <v>198</v>
      </c>
      <c r="I1391" s="197">
        <v>0</v>
      </c>
      <c r="J1391" s="197">
        <v>1</v>
      </c>
      <c r="K1391" s="197">
        <v>2</v>
      </c>
      <c r="L1391" s="197">
        <v>0</v>
      </c>
      <c r="M1391" s="197">
        <v>9</v>
      </c>
    </row>
    <row r="1392" spans="1:14" x14ac:dyDescent="0.25">
      <c r="A1392" s="199">
        <v>43525</v>
      </c>
      <c r="B1392">
        <v>2019</v>
      </c>
      <c r="C1392" t="s">
        <v>153</v>
      </c>
      <c r="D1392" t="s">
        <v>246</v>
      </c>
      <c r="E1392" t="s">
        <v>31</v>
      </c>
      <c r="F1392" s="195">
        <v>465959.73000000097</v>
      </c>
      <c r="G1392" s="160">
        <v>2</v>
      </c>
      <c r="H1392" s="160">
        <v>27</v>
      </c>
      <c r="I1392" s="197">
        <v>0</v>
      </c>
      <c r="J1392" s="197">
        <v>1</v>
      </c>
      <c r="K1392" s="197">
        <v>0</v>
      </c>
      <c r="L1392" s="197">
        <v>1</v>
      </c>
      <c r="M1392" s="197">
        <v>0</v>
      </c>
    </row>
    <row r="1393" spans="1:13" x14ac:dyDescent="0.25">
      <c r="A1393" s="199">
        <v>43525</v>
      </c>
      <c r="B1393">
        <v>2019</v>
      </c>
      <c r="C1393" t="s">
        <v>141</v>
      </c>
      <c r="D1393" t="s">
        <v>246</v>
      </c>
      <c r="E1393" t="s">
        <v>31</v>
      </c>
      <c r="F1393" s="195">
        <v>1524852.32</v>
      </c>
      <c r="G1393" s="160">
        <v>10</v>
      </c>
      <c r="H1393" s="160">
        <v>134</v>
      </c>
      <c r="I1393" s="197">
        <v>0</v>
      </c>
      <c r="J1393" s="197">
        <v>4</v>
      </c>
      <c r="K1393" s="197">
        <v>3</v>
      </c>
      <c r="L1393" s="197">
        <v>1</v>
      </c>
      <c r="M1393" s="197">
        <v>2</v>
      </c>
    </row>
    <row r="1394" spans="1:13" x14ac:dyDescent="0.25">
      <c r="A1394" s="199">
        <v>43525</v>
      </c>
      <c r="B1394">
        <v>2019</v>
      </c>
      <c r="C1394" t="s">
        <v>96</v>
      </c>
      <c r="D1394" t="s">
        <v>246</v>
      </c>
      <c r="E1394" t="s">
        <v>31</v>
      </c>
      <c r="F1394" s="195">
        <v>2156638.75</v>
      </c>
      <c r="G1394" s="160">
        <v>11</v>
      </c>
      <c r="H1394" s="160">
        <v>133</v>
      </c>
      <c r="I1394" s="197">
        <v>2</v>
      </c>
      <c r="J1394" s="197">
        <v>8</v>
      </c>
      <c r="K1394" s="197">
        <v>1</v>
      </c>
      <c r="L1394" s="197">
        <v>0</v>
      </c>
      <c r="M1394" s="197">
        <v>0</v>
      </c>
    </row>
    <row r="1395" spans="1:13" x14ac:dyDescent="0.25">
      <c r="A1395" s="199">
        <v>43525</v>
      </c>
      <c r="B1395">
        <v>2019</v>
      </c>
      <c r="C1395" t="s">
        <v>56</v>
      </c>
      <c r="D1395" t="s">
        <v>246</v>
      </c>
      <c r="E1395" t="s">
        <v>31</v>
      </c>
      <c r="F1395" s="195">
        <v>219419.56000000099</v>
      </c>
      <c r="G1395" s="160">
        <v>2</v>
      </c>
      <c r="H1395" s="160">
        <v>18</v>
      </c>
      <c r="I1395" s="197">
        <v>0</v>
      </c>
      <c r="J1395" s="197">
        <v>0</v>
      </c>
      <c r="K1395" s="197">
        <v>1</v>
      </c>
      <c r="L1395" s="197">
        <v>1</v>
      </c>
      <c r="M1395" s="197">
        <v>0</v>
      </c>
    </row>
    <row r="1396" spans="1:13" x14ac:dyDescent="0.25">
      <c r="A1396" s="199">
        <v>43525</v>
      </c>
      <c r="B1396">
        <v>2019</v>
      </c>
      <c r="C1396" t="s">
        <v>40</v>
      </c>
      <c r="D1396" t="s">
        <v>246</v>
      </c>
      <c r="E1396" t="s">
        <v>31</v>
      </c>
      <c r="F1396" s="195">
        <v>1772267.66</v>
      </c>
      <c r="G1396" s="160">
        <v>7</v>
      </c>
      <c r="H1396" s="160">
        <v>84</v>
      </c>
      <c r="I1396" s="197">
        <v>1</v>
      </c>
      <c r="J1396" s="197">
        <v>0</v>
      </c>
      <c r="K1396" s="197">
        <v>1</v>
      </c>
      <c r="L1396" s="197">
        <v>5</v>
      </c>
      <c r="M1396" s="197">
        <v>0</v>
      </c>
    </row>
    <row r="1397" spans="1:13" x14ac:dyDescent="0.25">
      <c r="A1397" s="199">
        <v>43525</v>
      </c>
      <c r="B1397">
        <v>2019</v>
      </c>
      <c r="C1397" t="s">
        <v>142</v>
      </c>
      <c r="D1397" t="s">
        <v>246</v>
      </c>
      <c r="E1397" t="s">
        <v>31</v>
      </c>
      <c r="F1397" s="195">
        <v>4094793.62</v>
      </c>
      <c r="G1397" s="160">
        <v>18</v>
      </c>
      <c r="H1397" s="160">
        <v>237</v>
      </c>
      <c r="I1397" s="197">
        <v>1</v>
      </c>
      <c r="J1397" s="197">
        <v>3</v>
      </c>
      <c r="K1397" s="197">
        <v>6</v>
      </c>
      <c r="L1397" s="197">
        <v>1</v>
      </c>
      <c r="M1397" s="197">
        <v>7</v>
      </c>
    </row>
    <row r="1398" spans="1:13" x14ac:dyDescent="0.25">
      <c r="A1398" s="199">
        <v>43525</v>
      </c>
      <c r="B1398">
        <v>2019</v>
      </c>
      <c r="C1398" t="s">
        <v>143</v>
      </c>
      <c r="D1398" t="s">
        <v>246</v>
      </c>
      <c r="E1398" t="s">
        <v>31</v>
      </c>
      <c r="F1398" s="195">
        <v>2386025.61</v>
      </c>
      <c r="G1398" s="160">
        <v>10</v>
      </c>
      <c r="H1398" s="160">
        <v>142</v>
      </c>
      <c r="I1398" s="197">
        <v>0</v>
      </c>
      <c r="J1398" s="197">
        <v>1</v>
      </c>
      <c r="K1398" s="197">
        <v>1</v>
      </c>
      <c r="L1398" s="197">
        <v>3</v>
      </c>
      <c r="M1398" s="197">
        <v>5</v>
      </c>
    </row>
    <row r="1399" spans="1:13" x14ac:dyDescent="0.25">
      <c r="A1399" s="199">
        <v>43525</v>
      </c>
      <c r="B1399">
        <v>2019</v>
      </c>
      <c r="C1399" t="s">
        <v>248</v>
      </c>
      <c r="D1399" t="s">
        <v>248</v>
      </c>
      <c r="E1399" t="s">
        <v>15</v>
      </c>
      <c r="F1399" s="195">
        <v>547940.26</v>
      </c>
      <c r="G1399" s="160">
        <v>8</v>
      </c>
      <c r="H1399" s="160">
        <v>72</v>
      </c>
      <c r="I1399" s="197">
        <v>0</v>
      </c>
      <c r="J1399" s="197">
        <v>0</v>
      </c>
      <c r="K1399" s="197">
        <v>2</v>
      </c>
      <c r="L1399" s="197">
        <v>6</v>
      </c>
      <c r="M1399" s="197">
        <v>0</v>
      </c>
    </row>
    <row r="1400" spans="1:13" x14ac:dyDescent="0.25">
      <c r="A1400" s="199">
        <v>43525</v>
      </c>
      <c r="B1400">
        <v>2019</v>
      </c>
      <c r="C1400" t="s">
        <v>249</v>
      </c>
      <c r="D1400" t="s">
        <v>249</v>
      </c>
      <c r="E1400" t="s">
        <v>20</v>
      </c>
      <c r="F1400" s="195">
        <v>444130.52000000101</v>
      </c>
      <c r="G1400" s="160">
        <v>3</v>
      </c>
      <c r="H1400" s="160">
        <v>45</v>
      </c>
      <c r="I1400" s="197">
        <v>0</v>
      </c>
      <c r="J1400" s="197">
        <v>0</v>
      </c>
      <c r="K1400" s="197">
        <v>0</v>
      </c>
      <c r="L1400" s="197">
        <v>3</v>
      </c>
      <c r="M1400" s="197">
        <v>0</v>
      </c>
    </row>
    <row r="1401" spans="1:13" x14ac:dyDescent="0.25">
      <c r="A1401" s="199">
        <v>43525</v>
      </c>
      <c r="B1401">
        <v>2019</v>
      </c>
      <c r="C1401" t="s">
        <v>250</v>
      </c>
      <c r="D1401" t="s">
        <v>250</v>
      </c>
      <c r="E1401" t="s">
        <v>75</v>
      </c>
      <c r="F1401" s="195">
        <v>498094.85000000102</v>
      </c>
      <c r="G1401" s="160">
        <v>3</v>
      </c>
      <c r="H1401" s="160">
        <v>36</v>
      </c>
      <c r="I1401" s="197">
        <v>0</v>
      </c>
      <c r="J1401" s="197">
        <v>0</v>
      </c>
      <c r="K1401" s="197">
        <v>0</v>
      </c>
      <c r="L1401" s="197">
        <v>3</v>
      </c>
      <c r="M1401" s="197">
        <v>0</v>
      </c>
    </row>
    <row r="1402" spans="1:13" x14ac:dyDescent="0.25">
      <c r="A1402" s="199">
        <v>43525</v>
      </c>
      <c r="B1402">
        <v>2019</v>
      </c>
      <c r="C1402" t="s">
        <v>251</v>
      </c>
      <c r="D1402" t="s">
        <v>251</v>
      </c>
      <c r="E1402" t="s">
        <v>29</v>
      </c>
      <c r="F1402" s="195">
        <v>1034581.84</v>
      </c>
      <c r="G1402" s="160">
        <v>11</v>
      </c>
      <c r="H1402" s="160">
        <v>116</v>
      </c>
      <c r="I1402" s="197">
        <v>1</v>
      </c>
      <c r="J1402" s="197">
        <v>1</v>
      </c>
      <c r="K1402" s="197">
        <v>8</v>
      </c>
      <c r="L1402" s="197">
        <v>1</v>
      </c>
      <c r="M1402" s="197">
        <v>0</v>
      </c>
    </row>
    <row r="1403" spans="1:13" x14ac:dyDescent="0.25">
      <c r="A1403" s="199">
        <v>43525</v>
      </c>
      <c r="B1403">
        <v>2019</v>
      </c>
      <c r="C1403" t="s">
        <v>252</v>
      </c>
      <c r="D1403" t="s">
        <v>252</v>
      </c>
      <c r="E1403" t="s">
        <v>22</v>
      </c>
      <c r="F1403" s="195">
        <v>38712.639999999999</v>
      </c>
      <c r="G1403" s="160">
        <v>1</v>
      </c>
      <c r="H1403" s="160">
        <v>2</v>
      </c>
      <c r="I1403" s="197">
        <v>0</v>
      </c>
      <c r="J1403" s="197">
        <v>0</v>
      </c>
      <c r="K1403" s="197">
        <v>0</v>
      </c>
      <c r="L1403" s="197">
        <v>1</v>
      </c>
      <c r="M1403" s="197">
        <v>0</v>
      </c>
    </row>
    <row r="1404" spans="1:13" x14ac:dyDescent="0.25">
      <c r="A1404" s="199">
        <v>43525</v>
      </c>
      <c r="B1404">
        <v>2019</v>
      </c>
      <c r="C1404" t="s">
        <v>253</v>
      </c>
      <c r="D1404" t="s">
        <v>169</v>
      </c>
      <c r="E1404" t="s">
        <v>22</v>
      </c>
      <c r="F1404" s="195">
        <v>17925947.100000098</v>
      </c>
      <c r="G1404" s="160">
        <v>82</v>
      </c>
      <c r="H1404" s="160">
        <v>1330</v>
      </c>
      <c r="I1404" s="197">
        <v>8</v>
      </c>
      <c r="J1404" s="197">
        <v>15</v>
      </c>
      <c r="K1404" s="197">
        <v>18</v>
      </c>
      <c r="L1404" s="197">
        <v>35</v>
      </c>
      <c r="M1404" s="197">
        <v>6</v>
      </c>
    </row>
    <row r="1405" spans="1:13" x14ac:dyDescent="0.25">
      <c r="A1405" s="199">
        <v>43525</v>
      </c>
      <c r="B1405">
        <v>2019</v>
      </c>
      <c r="C1405" t="s">
        <v>254</v>
      </c>
      <c r="D1405" t="s">
        <v>254</v>
      </c>
      <c r="E1405" t="s">
        <v>29</v>
      </c>
      <c r="F1405" s="195">
        <v>577869.30999999901</v>
      </c>
      <c r="G1405" s="160">
        <v>11</v>
      </c>
      <c r="H1405" s="160">
        <v>71</v>
      </c>
      <c r="I1405" s="197">
        <v>1</v>
      </c>
      <c r="J1405" s="197">
        <v>1</v>
      </c>
      <c r="K1405" s="197">
        <v>6</v>
      </c>
      <c r="L1405" s="197">
        <v>3</v>
      </c>
      <c r="M1405" s="197">
        <v>0</v>
      </c>
    </row>
    <row r="1406" spans="1:13" x14ac:dyDescent="0.25">
      <c r="A1406" s="199">
        <v>43525</v>
      </c>
      <c r="B1406">
        <v>2019</v>
      </c>
      <c r="C1406" t="s">
        <v>255</v>
      </c>
      <c r="D1406" t="s">
        <v>255</v>
      </c>
      <c r="E1406" t="s">
        <v>29</v>
      </c>
      <c r="F1406" s="195">
        <v>4231838.8400000297</v>
      </c>
      <c r="G1406" s="160">
        <v>30</v>
      </c>
      <c r="H1406" s="160">
        <v>409</v>
      </c>
      <c r="I1406" s="197">
        <v>1</v>
      </c>
      <c r="J1406" s="197">
        <v>1</v>
      </c>
      <c r="K1406" s="197">
        <v>9</v>
      </c>
      <c r="L1406" s="197">
        <v>14</v>
      </c>
      <c r="M1406" s="197">
        <v>5</v>
      </c>
    </row>
    <row r="1407" spans="1:13" x14ac:dyDescent="0.25">
      <c r="A1407" s="199">
        <v>43525</v>
      </c>
      <c r="B1407">
        <v>2019</v>
      </c>
      <c r="C1407" t="s">
        <v>256</v>
      </c>
      <c r="D1407" t="s">
        <v>256</v>
      </c>
      <c r="E1407" t="s">
        <v>48</v>
      </c>
      <c r="F1407" s="195">
        <v>3620703.9300000099</v>
      </c>
      <c r="G1407" s="160">
        <v>19</v>
      </c>
      <c r="H1407" s="160">
        <v>277</v>
      </c>
      <c r="I1407" s="197">
        <v>0</v>
      </c>
      <c r="J1407" s="197">
        <v>0</v>
      </c>
      <c r="K1407" s="197">
        <v>1</v>
      </c>
      <c r="L1407" s="197">
        <v>5</v>
      </c>
      <c r="M1407" s="197">
        <v>13</v>
      </c>
    </row>
    <row r="1408" spans="1:13" x14ac:dyDescent="0.25">
      <c r="A1408" s="199">
        <v>43525</v>
      </c>
      <c r="B1408">
        <v>2019</v>
      </c>
      <c r="C1408" t="s">
        <v>257</v>
      </c>
      <c r="D1408" t="s">
        <v>257</v>
      </c>
      <c r="E1408" t="s">
        <v>44</v>
      </c>
      <c r="F1408" s="195">
        <v>2770743.44</v>
      </c>
      <c r="G1408" s="160">
        <v>12</v>
      </c>
      <c r="H1408" s="160">
        <v>180</v>
      </c>
      <c r="I1408" s="197">
        <v>0</v>
      </c>
      <c r="J1408" s="197">
        <v>0</v>
      </c>
      <c r="K1408" s="197">
        <v>0</v>
      </c>
      <c r="L1408" s="197">
        <v>0</v>
      </c>
      <c r="M1408" s="197">
        <v>12</v>
      </c>
    </row>
    <row r="1409" spans="1:13" x14ac:dyDescent="0.25">
      <c r="A1409" s="199">
        <v>43525</v>
      </c>
      <c r="B1409">
        <v>2019</v>
      </c>
      <c r="C1409" t="s">
        <v>258</v>
      </c>
      <c r="D1409" t="s">
        <v>258</v>
      </c>
      <c r="E1409" t="s">
        <v>65</v>
      </c>
      <c r="F1409" s="195">
        <v>891726.20999999705</v>
      </c>
      <c r="G1409" s="160">
        <v>7</v>
      </c>
      <c r="H1409" s="160">
        <v>84</v>
      </c>
      <c r="I1409" s="197">
        <v>1</v>
      </c>
      <c r="J1409" s="197">
        <v>0</v>
      </c>
      <c r="K1409" s="197">
        <v>2</v>
      </c>
      <c r="L1409" s="197">
        <v>2</v>
      </c>
      <c r="M1409" s="197">
        <v>2</v>
      </c>
    </row>
    <row r="1410" spans="1:13" x14ac:dyDescent="0.25">
      <c r="A1410" s="199">
        <v>43525</v>
      </c>
      <c r="B1410">
        <v>2019</v>
      </c>
      <c r="C1410" t="s">
        <v>259</v>
      </c>
      <c r="D1410" t="s">
        <v>259</v>
      </c>
      <c r="E1410" t="s">
        <v>15</v>
      </c>
      <c r="F1410" s="195">
        <v>892927.6</v>
      </c>
      <c r="G1410" s="160">
        <v>9</v>
      </c>
      <c r="H1410" s="160">
        <v>90</v>
      </c>
      <c r="I1410" s="197">
        <v>1</v>
      </c>
      <c r="J1410" s="197">
        <v>0</v>
      </c>
      <c r="K1410" s="197">
        <v>2</v>
      </c>
      <c r="L1410" s="197">
        <v>5</v>
      </c>
      <c r="M1410" s="197">
        <v>1</v>
      </c>
    </row>
    <row r="1411" spans="1:13" x14ac:dyDescent="0.25">
      <c r="A1411" s="199">
        <v>43525</v>
      </c>
      <c r="B1411">
        <v>2019</v>
      </c>
      <c r="C1411" t="s">
        <v>260</v>
      </c>
      <c r="D1411" t="s">
        <v>260</v>
      </c>
      <c r="E1411" t="s">
        <v>18</v>
      </c>
      <c r="F1411" s="195">
        <v>5845244.0800000001</v>
      </c>
      <c r="G1411" s="160">
        <v>28</v>
      </c>
      <c r="H1411" s="160">
        <v>424</v>
      </c>
      <c r="I1411" s="197">
        <v>0</v>
      </c>
      <c r="J1411" s="197">
        <v>2</v>
      </c>
      <c r="K1411" s="197">
        <v>1</v>
      </c>
      <c r="L1411" s="197">
        <v>10</v>
      </c>
      <c r="M1411" s="197">
        <v>15</v>
      </c>
    </row>
    <row r="1412" spans="1:13" x14ac:dyDescent="0.25">
      <c r="A1412" s="199">
        <v>43525</v>
      </c>
      <c r="B1412">
        <v>2019</v>
      </c>
      <c r="C1412" t="s">
        <v>261</v>
      </c>
      <c r="D1412" t="s">
        <v>261</v>
      </c>
      <c r="E1412" t="s">
        <v>75</v>
      </c>
      <c r="F1412" s="195">
        <v>4167236.78000001</v>
      </c>
      <c r="G1412" s="160">
        <v>17</v>
      </c>
      <c r="H1412" s="160">
        <v>276</v>
      </c>
      <c r="I1412" s="197">
        <v>1</v>
      </c>
      <c r="J1412" s="197">
        <v>3</v>
      </c>
      <c r="K1412" s="197">
        <v>0</v>
      </c>
      <c r="L1412" s="197">
        <v>1</v>
      </c>
      <c r="M1412" s="197">
        <v>12</v>
      </c>
    </row>
    <row r="1413" spans="1:13" x14ac:dyDescent="0.25">
      <c r="A1413" s="199">
        <v>43525</v>
      </c>
      <c r="B1413">
        <v>2019</v>
      </c>
      <c r="C1413" t="s">
        <v>262</v>
      </c>
      <c r="D1413" t="s">
        <v>262</v>
      </c>
      <c r="E1413" t="s">
        <v>18</v>
      </c>
      <c r="F1413" s="195">
        <v>1238149.6499999999</v>
      </c>
      <c r="G1413" s="160">
        <v>9</v>
      </c>
      <c r="H1413" s="160">
        <v>119</v>
      </c>
      <c r="I1413" s="197">
        <v>1</v>
      </c>
      <c r="J1413" s="197">
        <v>0</v>
      </c>
      <c r="K1413" s="197">
        <v>0</v>
      </c>
      <c r="L1413" s="197">
        <v>1</v>
      </c>
      <c r="M1413" s="197">
        <v>7</v>
      </c>
    </row>
    <row r="1414" spans="1:13" x14ac:dyDescent="0.25">
      <c r="A1414" s="199">
        <v>43525</v>
      </c>
      <c r="B1414">
        <v>2019</v>
      </c>
      <c r="C1414" t="s">
        <v>263</v>
      </c>
      <c r="D1414" t="s">
        <v>263</v>
      </c>
      <c r="E1414" t="s">
        <v>50</v>
      </c>
      <c r="F1414" s="195">
        <v>2172915.77</v>
      </c>
      <c r="G1414" s="160">
        <v>10</v>
      </c>
      <c r="H1414" s="160">
        <v>149</v>
      </c>
      <c r="I1414" s="197">
        <v>0</v>
      </c>
      <c r="J1414" s="197">
        <v>0</v>
      </c>
      <c r="K1414" s="197">
        <v>0</v>
      </c>
      <c r="L1414" s="197">
        <v>0</v>
      </c>
      <c r="M1414" s="197">
        <v>10</v>
      </c>
    </row>
    <row r="1415" spans="1:13" x14ac:dyDescent="0.25">
      <c r="A1415" s="199">
        <v>43525</v>
      </c>
      <c r="B1415">
        <v>2019</v>
      </c>
      <c r="C1415" t="s">
        <v>384</v>
      </c>
      <c r="D1415" t="s">
        <v>384</v>
      </c>
      <c r="E1415" t="s">
        <v>22</v>
      </c>
      <c r="F1415" s="195">
        <v>362588.78</v>
      </c>
      <c r="G1415" s="160">
        <v>8</v>
      </c>
      <c r="H1415" s="160">
        <v>54</v>
      </c>
      <c r="I1415" s="197">
        <v>1</v>
      </c>
      <c r="J1415" s="197">
        <v>3</v>
      </c>
      <c r="K1415" s="197">
        <v>2</v>
      </c>
      <c r="L1415" s="197">
        <v>2</v>
      </c>
      <c r="M1415" s="197">
        <v>0</v>
      </c>
    </row>
    <row r="1416" spans="1:13" x14ac:dyDescent="0.25">
      <c r="A1416" s="199">
        <v>43525</v>
      </c>
      <c r="B1416">
        <v>2019</v>
      </c>
      <c r="C1416" t="s">
        <v>264</v>
      </c>
      <c r="D1416" t="s">
        <v>264</v>
      </c>
      <c r="E1416" t="s">
        <v>65</v>
      </c>
      <c r="F1416" s="195">
        <v>3963641.72</v>
      </c>
      <c r="G1416" s="160">
        <v>17</v>
      </c>
      <c r="H1416" s="160">
        <v>245</v>
      </c>
      <c r="I1416" s="197">
        <v>1</v>
      </c>
      <c r="J1416" s="197">
        <v>3</v>
      </c>
      <c r="K1416" s="197">
        <v>1</v>
      </c>
      <c r="L1416" s="197">
        <v>5</v>
      </c>
      <c r="M1416" s="197">
        <v>7</v>
      </c>
    </row>
    <row r="1417" spans="1:13" x14ac:dyDescent="0.25">
      <c r="A1417" s="199">
        <v>43525</v>
      </c>
      <c r="B1417">
        <v>2019</v>
      </c>
      <c r="C1417" t="s">
        <v>265</v>
      </c>
      <c r="D1417" t="s">
        <v>265</v>
      </c>
      <c r="E1417" t="s">
        <v>22</v>
      </c>
      <c r="F1417" s="195">
        <v>261999.29</v>
      </c>
      <c r="G1417" s="160">
        <v>2</v>
      </c>
      <c r="H1417" s="160">
        <v>15</v>
      </c>
      <c r="I1417" s="197">
        <v>0</v>
      </c>
      <c r="J1417" s="197">
        <v>0</v>
      </c>
      <c r="K1417" s="197">
        <v>0</v>
      </c>
      <c r="L1417" s="197">
        <v>2</v>
      </c>
      <c r="M1417" s="197">
        <v>0</v>
      </c>
    </row>
    <row r="1418" spans="1:13" x14ac:dyDescent="0.25">
      <c r="A1418" s="199">
        <v>43525</v>
      </c>
      <c r="B1418">
        <v>2019</v>
      </c>
      <c r="C1418" t="s">
        <v>266</v>
      </c>
      <c r="D1418" t="s">
        <v>266</v>
      </c>
      <c r="E1418" t="s">
        <v>48</v>
      </c>
      <c r="F1418" s="195">
        <v>653737.55000000098</v>
      </c>
      <c r="G1418" s="160">
        <v>7</v>
      </c>
      <c r="H1418" s="160">
        <v>60</v>
      </c>
      <c r="I1418" s="197">
        <v>0</v>
      </c>
      <c r="J1418" s="197">
        <v>0</v>
      </c>
      <c r="K1418" s="197">
        <v>0</v>
      </c>
      <c r="L1418" s="197">
        <v>3</v>
      </c>
      <c r="M1418" s="197">
        <v>4</v>
      </c>
    </row>
    <row r="1419" spans="1:13" x14ac:dyDescent="0.25">
      <c r="A1419" s="199">
        <v>43525</v>
      </c>
      <c r="B1419">
        <v>2019</v>
      </c>
      <c r="C1419" t="s">
        <v>267</v>
      </c>
      <c r="D1419" t="s">
        <v>267</v>
      </c>
      <c r="E1419" t="s">
        <v>20</v>
      </c>
      <c r="F1419" s="195">
        <v>2245869.9500000002</v>
      </c>
      <c r="G1419" s="160">
        <v>12</v>
      </c>
      <c r="H1419" s="160">
        <v>191</v>
      </c>
      <c r="I1419" s="197">
        <v>0</v>
      </c>
      <c r="J1419" s="197">
        <v>1</v>
      </c>
      <c r="K1419" s="197">
        <v>5</v>
      </c>
      <c r="L1419" s="197">
        <v>2</v>
      </c>
      <c r="M1419" s="197">
        <v>4</v>
      </c>
    </row>
    <row r="1420" spans="1:13" x14ac:dyDescent="0.25">
      <c r="A1420" s="199">
        <v>43525</v>
      </c>
      <c r="B1420">
        <v>2019</v>
      </c>
      <c r="C1420" t="s">
        <v>268</v>
      </c>
      <c r="D1420" t="s">
        <v>268</v>
      </c>
      <c r="E1420" t="s">
        <v>35</v>
      </c>
      <c r="F1420" s="195">
        <v>625613.85999999905</v>
      </c>
      <c r="G1420" s="160">
        <v>3</v>
      </c>
      <c r="H1420" s="160">
        <v>51</v>
      </c>
      <c r="I1420" s="197">
        <v>0</v>
      </c>
      <c r="J1420" s="197">
        <v>0</v>
      </c>
      <c r="K1420" s="197">
        <v>0</v>
      </c>
      <c r="L1420" s="197">
        <v>0</v>
      </c>
      <c r="M1420" s="197">
        <v>3</v>
      </c>
    </row>
    <row r="1421" spans="1:13" x14ac:dyDescent="0.25">
      <c r="A1421" s="199">
        <v>43525</v>
      </c>
      <c r="B1421">
        <v>2019</v>
      </c>
      <c r="C1421" t="s">
        <v>269</v>
      </c>
      <c r="D1421" t="s">
        <v>269</v>
      </c>
      <c r="E1421" t="s">
        <v>20</v>
      </c>
      <c r="F1421" s="195">
        <v>6817730.5699999901</v>
      </c>
      <c r="G1421" s="160">
        <v>27</v>
      </c>
      <c r="H1421" s="160">
        <v>415</v>
      </c>
      <c r="I1421" s="197">
        <v>6</v>
      </c>
      <c r="J1421" s="197">
        <v>0</v>
      </c>
      <c r="K1421" s="197">
        <v>6</v>
      </c>
      <c r="L1421" s="197">
        <v>9</v>
      </c>
      <c r="M1421" s="197">
        <v>6</v>
      </c>
    </row>
    <row r="1422" spans="1:13" x14ac:dyDescent="0.25">
      <c r="A1422" s="199">
        <v>43525</v>
      </c>
      <c r="B1422">
        <v>2019</v>
      </c>
      <c r="C1422" t="s">
        <v>270</v>
      </c>
      <c r="D1422" t="s">
        <v>270</v>
      </c>
      <c r="E1422" t="s">
        <v>22</v>
      </c>
      <c r="F1422" s="195">
        <v>255303.62000000101</v>
      </c>
      <c r="G1422" s="160">
        <v>5</v>
      </c>
      <c r="H1422" s="160">
        <v>42</v>
      </c>
      <c r="I1422" s="197">
        <v>0</v>
      </c>
      <c r="J1422" s="197">
        <v>4</v>
      </c>
      <c r="K1422" s="197">
        <v>1</v>
      </c>
      <c r="L1422" s="197">
        <v>0</v>
      </c>
      <c r="M1422" s="197">
        <v>0</v>
      </c>
    </row>
    <row r="1423" spans="1:13" x14ac:dyDescent="0.25">
      <c r="A1423" s="199">
        <v>43525</v>
      </c>
      <c r="B1423">
        <v>2019</v>
      </c>
      <c r="C1423" t="s">
        <v>271</v>
      </c>
      <c r="D1423" t="s">
        <v>271</v>
      </c>
      <c r="E1423" t="s">
        <v>50</v>
      </c>
      <c r="F1423" s="195">
        <v>839171.18</v>
      </c>
      <c r="G1423" s="160">
        <v>5</v>
      </c>
      <c r="H1423" s="160">
        <v>78</v>
      </c>
      <c r="I1423" s="197">
        <v>0</v>
      </c>
      <c r="J1423" s="197">
        <v>0</v>
      </c>
      <c r="K1423" s="197">
        <v>0</v>
      </c>
      <c r="L1423" s="197">
        <v>5</v>
      </c>
      <c r="M1423" s="197">
        <v>0</v>
      </c>
    </row>
    <row r="1424" spans="1:13" x14ac:dyDescent="0.25">
      <c r="A1424" s="199">
        <v>43525</v>
      </c>
      <c r="B1424">
        <v>2019</v>
      </c>
      <c r="C1424" t="s">
        <v>272</v>
      </c>
      <c r="D1424" t="s">
        <v>272</v>
      </c>
      <c r="E1424" t="s">
        <v>24</v>
      </c>
      <c r="F1424" s="195">
        <v>2594955.52</v>
      </c>
      <c r="G1424" s="160">
        <v>15</v>
      </c>
      <c r="H1424" s="160">
        <v>207</v>
      </c>
      <c r="I1424" s="197">
        <v>0</v>
      </c>
      <c r="J1424" s="197">
        <v>3</v>
      </c>
      <c r="K1424" s="197">
        <v>2</v>
      </c>
      <c r="L1424" s="197">
        <v>9</v>
      </c>
      <c r="M1424" s="197">
        <v>1</v>
      </c>
    </row>
    <row r="1425" spans="1:13" x14ac:dyDescent="0.25">
      <c r="A1425" s="199">
        <v>43525</v>
      </c>
      <c r="B1425">
        <v>2019</v>
      </c>
      <c r="C1425" t="s">
        <v>273</v>
      </c>
      <c r="D1425" t="s">
        <v>273</v>
      </c>
      <c r="E1425" t="s">
        <v>20</v>
      </c>
      <c r="F1425" s="195">
        <v>1032802.92</v>
      </c>
      <c r="G1425" s="160">
        <v>4</v>
      </c>
      <c r="H1425" s="160">
        <v>64</v>
      </c>
      <c r="I1425" s="197">
        <v>0</v>
      </c>
      <c r="J1425" s="197">
        <v>0</v>
      </c>
      <c r="K1425" s="197">
        <v>0</v>
      </c>
      <c r="L1425" s="197">
        <v>0</v>
      </c>
      <c r="M1425" s="197">
        <v>4</v>
      </c>
    </row>
    <row r="1426" spans="1:13" x14ac:dyDescent="0.25">
      <c r="A1426" s="199">
        <v>43525</v>
      </c>
      <c r="B1426">
        <v>2019</v>
      </c>
      <c r="C1426" t="s">
        <v>274</v>
      </c>
      <c r="D1426" t="s">
        <v>274</v>
      </c>
      <c r="E1426" t="s">
        <v>18</v>
      </c>
      <c r="F1426" s="195">
        <v>1424071.75</v>
      </c>
      <c r="G1426" s="160">
        <v>13</v>
      </c>
      <c r="H1426" s="160">
        <v>157</v>
      </c>
      <c r="I1426" s="197">
        <v>0</v>
      </c>
      <c r="J1426" s="197">
        <v>0</v>
      </c>
      <c r="K1426" s="197">
        <v>3</v>
      </c>
      <c r="L1426" s="197">
        <v>7</v>
      </c>
      <c r="M1426" s="197">
        <v>3</v>
      </c>
    </row>
    <row r="1427" spans="1:13" x14ac:dyDescent="0.25">
      <c r="A1427" s="199">
        <v>43525</v>
      </c>
      <c r="B1427">
        <v>2019</v>
      </c>
      <c r="C1427" t="s">
        <v>275</v>
      </c>
      <c r="D1427" t="s">
        <v>275</v>
      </c>
      <c r="E1427" t="s">
        <v>75</v>
      </c>
      <c r="F1427" s="195">
        <v>4787971.0000000102</v>
      </c>
      <c r="G1427" s="160">
        <v>18</v>
      </c>
      <c r="H1427" s="160">
        <v>286</v>
      </c>
      <c r="I1427" s="197">
        <v>0</v>
      </c>
      <c r="J1427" s="197">
        <v>7</v>
      </c>
      <c r="K1427" s="197">
        <v>4</v>
      </c>
      <c r="L1427" s="197">
        <v>5</v>
      </c>
      <c r="M1427" s="197">
        <v>2</v>
      </c>
    </row>
    <row r="1428" spans="1:13" x14ac:dyDescent="0.25">
      <c r="A1428" s="199">
        <v>43525</v>
      </c>
      <c r="B1428">
        <v>2019</v>
      </c>
      <c r="C1428" t="s">
        <v>276</v>
      </c>
      <c r="D1428" t="s">
        <v>276</v>
      </c>
      <c r="E1428" t="s">
        <v>84</v>
      </c>
      <c r="F1428" s="195">
        <v>2504512.39</v>
      </c>
      <c r="G1428" s="160">
        <v>10</v>
      </c>
      <c r="H1428" s="160">
        <v>140</v>
      </c>
      <c r="I1428" s="197">
        <v>0</v>
      </c>
      <c r="J1428" s="197">
        <v>1</v>
      </c>
      <c r="K1428" s="197">
        <v>0</v>
      </c>
      <c r="L1428" s="197">
        <v>8</v>
      </c>
      <c r="M1428" s="197">
        <v>1</v>
      </c>
    </row>
    <row r="1429" spans="1:13" x14ac:dyDescent="0.25">
      <c r="A1429" s="199">
        <v>43525</v>
      </c>
      <c r="B1429">
        <v>2019</v>
      </c>
      <c r="C1429" t="s">
        <v>277</v>
      </c>
      <c r="D1429" t="s">
        <v>277</v>
      </c>
      <c r="E1429" t="s">
        <v>27</v>
      </c>
      <c r="F1429" s="195">
        <v>3969226.56</v>
      </c>
      <c r="G1429" s="160">
        <v>24</v>
      </c>
      <c r="H1429" s="160">
        <v>326</v>
      </c>
      <c r="I1429" s="197">
        <v>1</v>
      </c>
      <c r="J1429" s="197">
        <v>0</v>
      </c>
      <c r="K1429" s="197">
        <v>7</v>
      </c>
      <c r="L1429" s="197">
        <v>12</v>
      </c>
      <c r="M1429" s="197">
        <v>4</v>
      </c>
    </row>
    <row r="1430" spans="1:13" x14ac:dyDescent="0.25">
      <c r="A1430" s="199">
        <v>43525</v>
      </c>
      <c r="B1430">
        <v>2019</v>
      </c>
      <c r="C1430" t="s">
        <v>278</v>
      </c>
      <c r="D1430" t="s">
        <v>278</v>
      </c>
      <c r="E1430" t="s">
        <v>35</v>
      </c>
      <c r="F1430" s="195">
        <v>633912.6</v>
      </c>
      <c r="G1430" s="160">
        <v>4</v>
      </c>
      <c r="H1430" s="160">
        <v>57</v>
      </c>
      <c r="I1430" s="197">
        <v>0</v>
      </c>
      <c r="J1430" s="197">
        <v>0</v>
      </c>
      <c r="K1430" s="197">
        <v>0</v>
      </c>
      <c r="L1430" s="197">
        <v>0</v>
      </c>
      <c r="M1430" s="197">
        <v>4</v>
      </c>
    </row>
    <row r="1431" spans="1:13" x14ac:dyDescent="0.25">
      <c r="A1431" s="199">
        <v>43525</v>
      </c>
      <c r="B1431">
        <v>2019</v>
      </c>
      <c r="C1431" t="s">
        <v>279</v>
      </c>
      <c r="D1431" t="s">
        <v>279</v>
      </c>
      <c r="E1431" t="s">
        <v>18</v>
      </c>
      <c r="F1431" s="195">
        <v>253204.38</v>
      </c>
      <c r="G1431" s="160">
        <v>2</v>
      </c>
      <c r="H1431" s="160">
        <v>23</v>
      </c>
      <c r="I1431" s="197">
        <v>0</v>
      </c>
      <c r="J1431" s="197">
        <v>0</v>
      </c>
      <c r="K1431" s="197">
        <v>0</v>
      </c>
      <c r="L1431" s="197">
        <v>0</v>
      </c>
      <c r="M1431" s="197">
        <v>2</v>
      </c>
    </row>
    <row r="1432" spans="1:13" x14ac:dyDescent="0.25">
      <c r="A1432" s="199">
        <v>43525</v>
      </c>
      <c r="B1432">
        <v>2019</v>
      </c>
      <c r="C1432" t="s">
        <v>280</v>
      </c>
      <c r="D1432" t="s">
        <v>280</v>
      </c>
      <c r="E1432" t="s">
        <v>50</v>
      </c>
      <c r="F1432" s="195">
        <v>4548146.6199999899</v>
      </c>
      <c r="G1432" s="160">
        <v>22</v>
      </c>
      <c r="H1432" s="160">
        <v>313</v>
      </c>
      <c r="I1432" s="197">
        <v>1</v>
      </c>
      <c r="J1432" s="197">
        <v>0</v>
      </c>
      <c r="K1432" s="197">
        <v>2</v>
      </c>
      <c r="L1432" s="197">
        <v>4</v>
      </c>
      <c r="M1432" s="197">
        <v>15</v>
      </c>
    </row>
    <row r="1433" spans="1:13" x14ac:dyDescent="0.25">
      <c r="A1433" s="199">
        <v>43525</v>
      </c>
      <c r="B1433">
        <v>2019</v>
      </c>
      <c r="C1433" t="s">
        <v>281</v>
      </c>
      <c r="D1433" t="s">
        <v>281</v>
      </c>
      <c r="E1433" t="s">
        <v>20</v>
      </c>
      <c r="F1433" s="195">
        <v>3169097.9200000102</v>
      </c>
      <c r="G1433" s="160">
        <v>12</v>
      </c>
      <c r="H1433" s="160">
        <v>165</v>
      </c>
      <c r="I1433" s="197">
        <v>2</v>
      </c>
      <c r="J1433" s="197">
        <v>0</v>
      </c>
      <c r="K1433" s="197">
        <v>0</v>
      </c>
      <c r="L1433" s="197">
        <v>0</v>
      </c>
      <c r="M1433" s="197">
        <v>10</v>
      </c>
    </row>
    <row r="1434" spans="1:13" x14ac:dyDescent="0.25">
      <c r="A1434" s="199">
        <v>43525</v>
      </c>
      <c r="B1434">
        <v>2019</v>
      </c>
      <c r="C1434" t="s">
        <v>282</v>
      </c>
      <c r="D1434" t="s">
        <v>282</v>
      </c>
      <c r="E1434" t="s">
        <v>29</v>
      </c>
      <c r="F1434" s="195">
        <v>862947.89000000095</v>
      </c>
      <c r="G1434" s="160">
        <v>7</v>
      </c>
      <c r="H1434" s="160">
        <v>73</v>
      </c>
      <c r="I1434" s="197">
        <v>5</v>
      </c>
      <c r="J1434" s="197">
        <v>1</v>
      </c>
      <c r="K1434" s="197">
        <v>1</v>
      </c>
      <c r="L1434" s="197">
        <v>0</v>
      </c>
      <c r="M1434" s="197">
        <v>0</v>
      </c>
    </row>
    <row r="1435" spans="1:13" x14ac:dyDescent="0.25">
      <c r="A1435" s="199">
        <v>43525</v>
      </c>
      <c r="B1435">
        <v>2019</v>
      </c>
      <c r="C1435" t="s">
        <v>283</v>
      </c>
      <c r="D1435" t="s">
        <v>283</v>
      </c>
      <c r="E1435" t="s">
        <v>50</v>
      </c>
      <c r="F1435" s="195">
        <v>642270.55000000005</v>
      </c>
      <c r="G1435" s="160">
        <v>5</v>
      </c>
      <c r="H1435" s="160">
        <v>58</v>
      </c>
      <c r="I1435" s="197">
        <v>0</v>
      </c>
      <c r="J1435" s="197">
        <v>0</v>
      </c>
      <c r="K1435" s="197">
        <v>0</v>
      </c>
      <c r="L1435" s="197">
        <v>2</v>
      </c>
      <c r="M1435" s="197">
        <v>3</v>
      </c>
    </row>
    <row r="1436" spans="1:13" x14ac:dyDescent="0.25">
      <c r="A1436" s="199">
        <v>43525</v>
      </c>
      <c r="B1436">
        <v>2019</v>
      </c>
      <c r="C1436" t="s">
        <v>284</v>
      </c>
      <c r="D1436" t="s">
        <v>284</v>
      </c>
      <c r="E1436" t="s">
        <v>35</v>
      </c>
      <c r="F1436" s="195">
        <v>5617981.4299999904</v>
      </c>
      <c r="G1436" s="160">
        <v>26</v>
      </c>
      <c r="H1436" s="160">
        <v>383</v>
      </c>
      <c r="I1436" s="197">
        <v>0</v>
      </c>
      <c r="J1436" s="197">
        <v>1</v>
      </c>
      <c r="K1436" s="197">
        <v>1</v>
      </c>
      <c r="L1436" s="197">
        <v>4</v>
      </c>
      <c r="M1436" s="197">
        <v>20</v>
      </c>
    </row>
    <row r="1437" spans="1:13" x14ac:dyDescent="0.25">
      <c r="A1437" s="199">
        <v>43525</v>
      </c>
      <c r="B1437">
        <v>2019</v>
      </c>
      <c r="C1437" t="s">
        <v>285</v>
      </c>
      <c r="D1437" t="s">
        <v>285</v>
      </c>
      <c r="E1437" t="s">
        <v>50</v>
      </c>
      <c r="F1437" s="195">
        <v>647548.03999999899</v>
      </c>
      <c r="G1437" s="160">
        <v>7</v>
      </c>
      <c r="H1437" s="160">
        <v>89</v>
      </c>
      <c r="I1437" s="197">
        <v>0</v>
      </c>
      <c r="J1437" s="197">
        <v>0</v>
      </c>
      <c r="K1437" s="197">
        <v>0</v>
      </c>
      <c r="L1437" s="197">
        <v>3</v>
      </c>
      <c r="M1437" s="197">
        <v>4</v>
      </c>
    </row>
    <row r="1438" spans="1:13" x14ac:dyDescent="0.25">
      <c r="A1438" s="199">
        <v>43525</v>
      </c>
      <c r="B1438">
        <v>2019</v>
      </c>
      <c r="C1438" t="s">
        <v>286</v>
      </c>
      <c r="D1438" t="s">
        <v>286</v>
      </c>
      <c r="E1438" t="s">
        <v>22</v>
      </c>
      <c r="F1438" s="195">
        <v>1006319.55</v>
      </c>
      <c r="G1438" s="160">
        <v>13</v>
      </c>
      <c r="H1438" s="160">
        <v>117</v>
      </c>
      <c r="I1438" s="197">
        <v>11</v>
      </c>
      <c r="J1438" s="197">
        <v>2</v>
      </c>
      <c r="K1438" s="197">
        <v>0</v>
      </c>
      <c r="L1438" s="197">
        <v>0</v>
      </c>
      <c r="M1438" s="197">
        <v>0</v>
      </c>
    </row>
    <row r="1439" spans="1:13" x14ac:dyDescent="0.25">
      <c r="A1439" s="199">
        <v>43525</v>
      </c>
      <c r="B1439">
        <v>2019</v>
      </c>
      <c r="C1439" t="s">
        <v>287</v>
      </c>
      <c r="D1439" t="s">
        <v>287</v>
      </c>
      <c r="E1439" t="s">
        <v>65</v>
      </c>
      <c r="F1439" s="195">
        <v>653077.12</v>
      </c>
      <c r="G1439" s="160">
        <v>15</v>
      </c>
      <c r="H1439" s="160">
        <v>88</v>
      </c>
      <c r="I1439" s="197">
        <v>0</v>
      </c>
      <c r="J1439" s="197">
        <v>7</v>
      </c>
      <c r="K1439" s="197">
        <v>2</v>
      </c>
      <c r="L1439" s="197">
        <v>5</v>
      </c>
      <c r="M1439" s="197">
        <v>1</v>
      </c>
    </row>
    <row r="1440" spans="1:13" x14ac:dyDescent="0.25">
      <c r="A1440" s="199">
        <v>43525</v>
      </c>
      <c r="B1440">
        <v>2019</v>
      </c>
      <c r="C1440" t="s">
        <v>288</v>
      </c>
      <c r="D1440" t="s">
        <v>288</v>
      </c>
      <c r="E1440" t="s">
        <v>27</v>
      </c>
      <c r="F1440" s="195">
        <v>1317616.82</v>
      </c>
      <c r="G1440" s="160">
        <v>10</v>
      </c>
      <c r="H1440" s="160">
        <v>121</v>
      </c>
      <c r="I1440" s="197">
        <v>0</v>
      </c>
      <c r="J1440" s="197">
        <v>0</v>
      </c>
      <c r="K1440" s="197">
        <v>0</v>
      </c>
      <c r="L1440" s="197">
        <v>4</v>
      </c>
      <c r="M1440" s="197">
        <v>6</v>
      </c>
    </row>
    <row r="1441" spans="1:13" x14ac:dyDescent="0.25">
      <c r="A1441" s="199">
        <v>43525</v>
      </c>
      <c r="B1441">
        <v>2019</v>
      </c>
      <c r="C1441" t="s">
        <v>289</v>
      </c>
      <c r="D1441" t="s">
        <v>289</v>
      </c>
      <c r="E1441" t="s">
        <v>18</v>
      </c>
      <c r="F1441" s="195">
        <v>1692326.14</v>
      </c>
      <c r="G1441" s="160">
        <v>9</v>
      </c>
      <c r="H1441" s="160">
        <v>129</v>
      </c>
      <c r="I1441" s="197">
        <v>0</v>
      </c>
      <c r="J1441" s="197">
        <v>0</v>
      </c>
      <c r="K1441" s="197">
        <v>0</v>
      </c>
      <c r="L1441" s="197">
        <v>1</v>
      </c>
      <c r="M1441" s="197">
        <v>8</v>
      </c>
    </row>
    <row r="1442" spans="1:13" x14ac:dyDescent="0.25">
      <c r="A1442" s="199">
        <v>43525</v>
      </c>
      <c r="B1442">
        <v>2019</v>
      </c>
      <c r="C1442" t="s">
        <v>290</v>
      </c>
      <c r="D1442" t="s">
        <v>290</v>
      </c>
      <c r="E1442" t="s">
        <v>20</v>
      </c>
      <c r="F1442" s="195">
        <v>421861.76</v>
      </c>
      <c r="G1442" s="160">
        <v>5</v>
      </c>
      <c r="H1442" s="160">
        <v>56</v>
      </c>
      <c r="I1442" s="197">
        <v>0</v>
      </c>
      <c r="J1442" s="197">
        <v>0</v>
      </c>
      <c r="K1442" s="197">
        <v>3</v>
      </c>
      <c r="L1442" s="197">
        <v>0</v>
      </c>
      <c r="M1442" s="197">
        <v>2</v>
      </c>
    </row>
    <row r="1443" spans="1:13" x14ac:dyDescent="0.25">
      <c r="A1443" s="199">
        <v>43525</v>
      </c>
      <c r="B1443">
        <v>2019</v>
      </c>
      <c r="C1443" t="s">
        <v>291</v>
      </c>
      <c r="D1443" t="s">
        <v>291</v>
      </c>
      <c r="E1443" t="s">
        <v>27</v>
      </c>
      <c r="F1443" s="195">
        <v>340132.63000000099</v>
      </c>
      <c r="G1443" s="160">
        <v>2</v>
      </c>
      <c r="H1443" s="160">
        <v>27</v>
      </c>
      <c r="I1443" s="197">
        <v>0</v>
      </c>
      <c r="J1443" s="197">
        <v>0</v>
      </c>
      <c r="K1443" s="197">
        <v>0</v>
      </c>
      <c r="L1443" s="197">
        <v>2</v>
      </c>
      <c r="M1443" s="197">
        <v>0</v>
      </c>
    </row>
    <row r="1444" spans="1:13" x14ac:dyDescent="0.25">
      <c r="A1444" s="199">
        <v>43525</v>
      </c>
      <c r="B1444">
        <v>2019</v>
      </c>
      <c r="C1444" t="s">
        <v>292</v>
      </c>
      <c r="D1444" t="s">
        <v>292</v>
      </c>
      <c r="E1444" t="s">
        <v>50</v>
      </c>
      <c r="F1444" s="195">
        <v>977655.299999999</v>
      </c>
      <c r="G1444" s="160">
        <v>9</v>
      </c>
      <c r="H1444" s="160">
        <v>115</v>
      </c>
      <c r="I1444" s="197">
        <v>0</v>
      </c>
      <c r="J1444" s="197">
        <v>0</v>
      </c>
      <c r="K1444" s="197">
        <v>1</v>
      </c>
      <c r="L1444" s="197">
        <v>1</v>
      </c>
      <c r="M1444" s="197">
        <v>7</v>
      </c>
    </row>
    <row r="1445" spans="1:13" x14ac:dyDescent="0.25">
      <c r="A1445" s="199">
        <v>43525</v>
      </c>
      <c r="B1445">
        <v>2019</v>
      </c>
      <c r="C1445" t="s">
        <v>293</v>
      </c>
      <c r="D1445" t="s">
        <v>293</v>
      </c>
      <c r="E1445" t="s">
        <v>73</v>
      </c>
      <c r="F1445" s="195">
        <v>1895048.77999999</v>
      </c>
      <c r="G1445" s="160">
        <v>13</v>
      </c>
      <c r="H1445" s="160">
        <v>166</v>
      </c>
      <c r="I1445" s="197">
        <v>2</v>
      </c>
      <c r="J1445" s="197">
        <v>1</v>
      </c>
      <c r="K1445" s="197">
        <v>4</v>
      </c>
      <c r="L1445" s="197">
        <v>5</v>
      </c>
      <c r="M1445" s="197">
        <v>1</v>
      </c>
    </row>
    <row r="1446" spans="1:13" x14ac:dyDescent="0.25">
      <c r="A1446" s="199">
        <v>43525</v>
      </c>
      <c r="B1446">
        <v>2019</v>
      </c>
      <c r="C1446" t="s">
        <v>294</v>
      </c>
      <c r="D1446" t="s">
        <v>294</v>
      </c>
      <c r="E1446" t="s">
        <v>18</v>
      </c>
      <c r="F1446" s="195">
        <v>2211553.67</v>
      </c>
      <c r="G1446" s="160">
        <v>11</v>
      </c>
      <c r="H1446" s="160">
        <v>151</v>
      </c>
      <c r="I1446" s="197">
        <v>0</v>
      </c>
      <c r="J1446" s="197">
        <v>0</v>
      </c>
      <c r="K1446" s="197">
        <v>0</v>
      </c>
      <c r="L1446" s="197">
        <v>2</v>
      </c>
      <c r="M1446" s="197">
        <v>9</v>
      </c>
    </row>
    <row r="1447" spans="1:13" x14ac:dyDescent="0.25">
      <c r="A1447" s="199">
        <v>43525</v>
      </c>
      <c r="B1447">
        <v>2019</v>
      </c>
      <c r="C1447" t="s">
        <v>295</v>
      </c>
      <c r="D1447" t="s">
        <v>295</v>
      </c>
      <c r="E1447" t="s">
        <v>35</v>
      </c>
      <c r="F1447" s="195">
        <v>8803135.72000001</v>
      </c>
      <c r="G1447" s="160">
        <v>34</v>
      </c>
      <c r="H1447" s="160">
        <v>488</v>
      </c>
      <c r="I1447" s="197">
        <v>1</v>
      </c>
      <c r="J1447" s="197">
        <v>2</v>
      </c>
      <c r="K1447" s="197">
        <v>9</v>
      </c>
      <c r="L1447" s="197">
        <v>14</v>
      </c>
      <c r="M1447" s="197">
        <v>8</v>
      </c>
    </row>
    <row r="1448" spans="1:13" x14ac:dyDescent="0.25">
      <c r="A1448" s="199">
        <v>43525</v>
      </c>
      <c r="B1448">
        <v>2019</v>
      </c>
      <c r="C1448" t="s">
        <v>296</v>
      </c>
      <c r="D1448" t="s">
        <v>296</v>
      </c>
      <c r="E1448" t="s">
        <v>18</v>
      </c>
      <c r="F1448" s="195">
        <v>2879833.97</v>
      </c>
      <c r="G1448" s="160">
        <v>21</v>
      </c>
      <c r="H1448" s="160">
        <v>252</v>
      </c>
      <c r="I1448" s="197">
        <v>1</v>
      </c>
      <c r="J1448" s="197">
        <v>0</v>
      </c>
      <c r="K1448" s="197">
        <v>3</v>
      </c>
      <c r="L1448" s="197">
        <v>10</v>
      </c>
      <c r="M1448" s="197">
        <v>7</v>
      </c>
    </row>
    <row r="1449" spans="1:13" x14ac:dyDescent="0.25">
      <c r="A1449" s="199">
        <v>43525</v>
      </c>
      <c r="B1449">
        <v>2019</v>
      </c>
      <c r="C1449" t="s">
        <v>297</v>
      </c>
      <c r="D1449" t="s">
        <v>297</v>
      </c>
      <c r="E1449" t="s">
        <v>22</v>
      </c>
      <c r="F1449" s="195">
        <v>2244346.49000001</v>
      </c>
      <c r="G1449" s="160">
        <v>14</v>
      </c>
      <c r="H1449" s="160">
        <v>165</v>
      </c>
      <c r="I1449" s="197">
        <v>0</v>
      </c>
      <c r="J1449" s="197">
        <v>2</v>
      </c>
      <c r="K1449" s="197">
        <v>6</v>
      </c>
      <c r="L1449" s="197">
        <v>6</v>
      </c>
      <c r="M1449" s="197">
        <v>0</v>
      </c>
    </row>
    <row r="1450" spans="1:13" x14ac:dyDescent="0.25">
      <c r="A1450" s="199">
        <v>43525</v>
      </c>
      <c r="B1450">
        <v>2019</v>
      </c>
      <c r="C1450" t="s">
        <v>298</v>
      </c>
      <c r="D1450" t="s">
        <v>298</v>
      </c>
      <c r="E1450" t="s">
        <v>20</v>
      </c>
      <c r="F1450" s="195">
        <v>2326116.9100000099</v>
      </c>
      <c r="G1450" s="160">
        <v>10</v>
      </c>
      <c r="H1450" s="160">
        <v>148</v>
      </c>
      <c r="I1450" s="197">
        <v>0</v>
      </c>
      <c r="J1450" s="197">
        <v>1</v>
      </c>
      <c r="K1450" s="197">
        <v>0</v>
      </c>
      <c r="L1450" s="197">
        <v>3</v>
      </c>
      <c r="M1450" s="197">
        <v>6</v>
      </c>
    </row>
    <row r="1451" spans="1:13" x14ac:dyDescent="0.25">
      <c r="A1451" s="199">
        <v>43525</v>
      </c>
      <c r="B1451">
        <v>2019</v>
      </c>
      <c r="C1451" t="s">
        <v>299</v>
      </c>
      <c r="D1451" t="s">
        <v>299</v>
      </c>
      <c r="E1451" t="s">
        <v>18</v>
      </c>
      <c r="F1451" s="195">
        <v>2302483.1</v>
      </c>
      <c r="G1451" s="160">
        <v>18</v>
      </c>
      <c r="H1451" s="160">
        <v>235</v>
      </c>
      <c r="I1451" s="197">
        <v>1</v>
      </c>
      <c r="J1451" s="197">
        <v>2</v>
      </c>
      <c r="K1451" s="197">
        <v>3</v>
      </c>
      <c r="L1451" s="197">
        <v>3</v>
      </c>
      <c r="M1451" s="197">
        <v>9</v>
      </c>
    </row>
    <row r="1452" spans="1:13" x14ac:dyDescent="0.25">
      <c r="A1452" s="199">
        <v>43525</v>
      </c>
      <c r="B1452">
        <v>2019</v>
      </c>
      <c r="C1452" t="s">
        <v>300</v>
      </c>
      <c r="D1452" t="s">
        <v>300</v>
      </c>
      <c r="E1452" t="s">
        <v>22</v>
      </c>
      <c r="F1452" s="195">
        <v>1968696.50000001</v>
      </c>
      <c r="G1452" s="160">
        <v>12</v>
      </c>
      <c r="H1452" s="160">
        <v>163</v>
      </c>
      <c r="I1452" s="197">
        <v>2</v>
      </c>
      <c r="J1452" s="197">
        <v>1</v>
      </c>
      <c r="K1452" s="197">
        <v>4</v>
      </c>
      <c r="L1452" s="197">
        <v>5</v>
      </c>
      <c r="M1452" s="197">
        <v>0</v>
      </c>
    </row>
    <row r="1453" spans="1:13" x14ac:dyDescent="0.25">
      <c r="A1453" s="199">
        <v>43525</v>
      </c>
      <c r="B1453">
        <v>2019</v>
      </c>
      <c r="C1453" t="s">
        <v>301</v>
      </c>
      <c r="D1453" t="s">
        <v>301</v>
      </c>
      <c r="E1453" t="s">
        <v>22</v>
      </c>
      <c r="F1453" s="195">
        <v>180552.85</v>
      </c>
      <c r="G1453" s="160">
        <v>3</v>
      </c>
      <c r="H1453" s="160">
        <v>19</v>
      </c>
      <c r="I1453" s="197">
        <v>0</v>
      </c>
      <c r="J1453" s="197">
        <v>0</v>
      </c>
      <c r="K1453" s="197">
        <v>0</v>
      </c>
      <c r="L1453" s="197">
        <v>0</v>
      </c>
      <c r="M1453" s="197">
        <v>3</v>
      </c>
    </row>
    <row r="1454" spans="1:13" x14ac:dyDescent="0.25">
      <c r="A1454" s="199">
        <v>43525</v>
      </c>
      <c r="B1454">
        <v>2019</v>
      </c>
      <c r="C1454" t="s">
        <v>302</v>
      </c>
      <c r="D1454" t="s">
        <v>302</v>
      </c>
      <c r="E1454" t="s">
        <v>18</v>
      </c>
      <c r="F1454" s="195">
        <v>1968885.5900000101</v>
      </c>
      <c r="G1454" s="160">
        <v>15</v>
      </c>
      <c r="H1454" s="160">
        <v>228</v>
      </c>
      <c r="I1454" s="197">
        <v>0</v>
      </c>
      <c r="J1454" s="197">
        <v>1</v>
      </c>
      <c r="K1454" s="197">
        <v>2</v>
      </c>
      <c r="L1454" s="197">
        <v>12</v>
      </c>
      <c r="M1454" s="197">
        <v>0</v>
      </c>
    </row>
    <row r="1455" spans="1:13" x14ac:dyDescent="0.25">
      <c r="A1455" s="199">
        <v>43525</v>
      </c>
      <c r="B1455">
        <v>2019</v>
      </c>
      <c r="C1455" t="s">
        <v>303</v>
      </c>
      <c r="D1455" t="s">
        <v>303</v>
      </c>
      <c r="E1455" t="s">
        <v>75</v>
      </c>
      <c r="F1455" s="195">
        <v>639887.85</v>
      </c>
      <c r="G1455" s="160">
        <v>4</v>
      </c>
      <c r="H1455" s="160">
        <v>58</v>
      </c>
      <c r="I1455" s="197">
        <v>0</v>
      </c>
      <c r="J1455" s="197">
        <v>1</v>
      </c>
      <c r="K1455" s="197">
        <v>0</v>
      </c>
      <c r="L1455" s="197">
        <v>1</v>
      </c>
      <c r="M1455" s="197">
        <v>2</v>
      </c>
    </row>
    <row r="1456" spans="1:13" x14ac:dyDescent="0.25">
      <c r="A1456" s="199">
        <v>43525</v>
      </c>
      <c r="B1456">
        <v>2019</v>
      </c>
      <c r="C1456" t="s">
        <v>304</v>
      </c>
      <c r="D1456" t="s">
        <v>304</v>
      </c>
      <c r="E1456" t="s">
        <v>22</v>
      </c>
      <c r="F1456" s="195">
        <v>786299.02999999898</v>
      </c>
      <c r="G1456" s="160">
        <v>12</v>
      </c>
      <c r="H1456" s="160">
        <v>111</v>
      </c>
      <c r="I1456" s="197">
        <v>1</v>
      </c>
      <c r="J1456" s="197">
        <v>2</v>
      </c>
      <c r="K1456" s="197">
        <v>1</v>
      </c>
      <c r="L1456" s="197">
        <v>8</v>
      </c>
      <c r="M1456" s="197">
        <v>0</v>
      </c>
    </row>
    <row r="1457" spans="1:13" x14ac:dyDescent="0.25">
      <c r="A1457" s="199">
        <v>43525</v>
      </c>
      <c r="B1457">
        <v>2019</v>
      </c>
      <c r="C1457" t="s">
        <v>305</v>
      </c>
      <c r="D1457" t="s">
        <v>305</v>
      </c>
      <c r="E1457" t="s">
        <v>18</v>
      </c>
      <c r="F1457" s="195">
        <v>662090.93999999994</v>
      </c>
      <c r="G1457" s="160">
        <v>5</v>
      </c>
      <c r="H1457" s="160">
        <v>60</v>
      </c>
      <c r="I1457" s="197">
        <v>0</v>
      </c>
      <c r="J1457" s="197">
        <v>0</v>
      </c>
      <c r="K1457" s="197">
        <v>0</v>
      </c>
      <c r="L1457" s="197">
        <v>1</v>
      </c>
      <c r="M1457" s="197">
        <v>4</v>
      </c>
    </row>
    <row r="1458" spans="1:13" x14ac:dyDescent="0.25">
      <c r="A1458" s="199">
        <v>43525</v>
      </c>
      <c r="B1458">
        <v>2019</v>
      </c>
      <c r="C1458" t="s">
        <v>306</v>
      </c>
      <c r="D1458" t="s">
        <v>306</v>
      </c>
      <c r="E1458" t="s">
        <v>50</v>
      </c>
      <c r="F1458" s="195">
        <v>2410426.3500000099</v>
      </c>
      <c r="G1458" s="160">
        <v>15</v>
      </c>
      <c r="H1458" s="160">
        <v>207</v>
      </c>
      <c r="I1458" s="197">
        <v>0</v>
      </c>
      <c r="J1458" s="197">
        <v>0</v>
      </c>
      <c r="K1458" s="197">
        <v>1</v>
      </c>
      <c r="L1458" s="197">
        <v>0</v>
      </c>
      <c r="M1458" s="197">
        <v>14</v>
      </c>
    </row>
    <row r="1459" spans="1:13" x14ac:dyDescent="0.25">
      <c r="A1459" s="199">
        <v>43525</v>
      </c>
      <c r="B1459">
        <v>2019</v>
      </c>
      <c r="C1459" t="s">
        <v>307</v>
      </c>
      <c r="D1459" t="s">
        <v>307</v>
      </c>
      <c r="E1459" t="s">
        <v>20</v>
      </c>
      <c r="F1459" s="195">
        <v>9428785.1799999792</v>
      </c>
      <c r="G1459" s="160">
        <v>42</v>
      </c>
      <c r="H1459" s="160">
        <v>668</v>
      </c>
      <c r="I1459" s="197">
        <v>3</v>
      </c>
      <c r="J1459" s="197">
        <v>4</v>
      </c>
      <c r="K1459" s="197">
        <v>13</v>
      </c>
      <c r="L1459" s="197">
        <v>22</v>
      </c>
      <c r="M1459" s="197">
        <v>0</v>
      </c>
    </row>
    <row r="1460" spans="1:13" x14ac:dyDescent="0.25">
      <c r="A1460" s="199">
        <v>43525</v>
      </c>
      <c r="B1460">
        <v>2019</v>
      </c>
      <c r="C1460" t="s">
        <v>308</v>
      </c>
      <c r="D1460" t="s">
        <v>308</v>
      </c>
      <c r="E1460" t="s">
        <v>35</v>
      </c>
      <c r="F1460" s="195">
        <v>1525076.4</v>
      </c>
      <c r="G1460" s="160">
        <v>11</v>
      </c>
      <c r="H1460" s="160">
        <v>154</v>
      </c>
      <c r="I1460" s="197">
        <v>0</v>
      </c>
      <c r="J1460" s="197">
        <v>1</v>
      </c>
      <c r="K1460" s="197">
        <v>6</v>
      </c>
      <c r="L1460" s="197">
        <v>1</v>
      </c>
      <c r="M1460" s="197">
        <v>3</v>
      </c>
    </row>
    <row r="1461" spans="1:13" x14ac:dyDescent="0.25">
      <c r="A1461" s="199">
        <v>43525</v>
      </c>
      <c r="B1461">
        <v>2019</v>
      </c>
      <c r="C1461" t="s">
        <v>309</v>
      </c>
      <c r="D1461" t="s">
        <v>309</v>
      </c>
      <c r="E1461" t="s">
        <v>15</v>
      </c>
      <c r="F1461" s="195">
        <v>456063.539999998</v>
      </c>
      <c r="G1461" s="160">
        <v>6</v>
      </c>
      <c r="H1461" s="160">
        <v>58</v>
      </c>
      <c r="I1461" s="197">
        <v>0</v>
      </c>
      <c r="J1461" s="197">
        <v>1</v>
      </c>
      <c r="K1461" s="197">
        <v>0</v>
      </c>
      <c r="L1461" s="197">
        <v>5</v>
      </c>
      <c r="M1461" s="197">
        <v>0</v>
      </c>
    </row>
    <row r="1462" spans="1:13" x14ac:dyDescent="0.25">
      <c r="A1462" s="199">
        <v>43525</v>
      </c>
      <c r="B1462">
        <v>2019</v>
      </c>
      <c r="C1462" t="s">
        <v>310</v>
      </c>
      <c r="D1462" t="s">
        <v>310</v>
      </c>
      <c r="E1462" t="s">
        <v>35</v>
      </c>
      <c r="F1462" s="195">
        <v>2495408.58</v>
      </c>
      <c r="G1462" s="160">
        <v>12</v>
      </c>
      <c r="H1462" s="160">
        <v>179</v>
      </c>
      <c r="I1462" s="197">
        <v>0</v>
      </c>
      <c r="J1462" s="197">
        <v>1</v>
      </c>
      <c r="K1462" s="197">
        <v>0</v>
      </c>
      <c r="L1462" s="197">
        <v>0</v>
      </c>
      <c r="M1462" s="197">
        <v>11</v>
      </c>
    </row>
    <row r="1463" spans="1:13" x14ac:dyDescent="0.25">
      <c r="A1463" s="199">
        <v>43525</v>
      </c>
      <c r="B1463">
        <v>2019</v>
      </c>
      <c r="C1463" t="s">
        <v>311</v>
      </c>
      <c r="D1463" t="s">
        <v>311</v>
      </c>
      <c r="E1463" t="s">
        <v>48</v>
      </c>
      <c r="F1463" s="195">
        <v>4295078.7699999996</v>
      </c>
      <c r="G1463" s="160">
        <v>19</v>
      </c>
      <c r="H1463" s="160">
        <v>274</v>
      </c>
      <c r="I1463" s="197">
        <v>0</v>
      </c>
      <c r="J1463" s="197">
        <v>1</v>
      </c>
      <c r="K1463" s="197">
        <v>2</v>
      </c>
      <c r="L1463" s="197">
        <v>5</v>
      </c>
      <c r="M1463" s="197">
        <v>11</v>
      </c>
    </row>
    <row r="1464" spans="1:13" x14ac:dyDescent="0.25">
      <c r="A1464" s="199">
        <v>43617</v>
      </c>
      <c r="B1464">
        <v>2019</v>
      </c>
      <c r="C1464" t="s">
        <v>245</v>
      </c>
      <c r="D1464" t="s">
        <v>245</v>
      </c>
      <c r="E1464" t="s">
        <v>22</v>
      </c>
      <c r="F1464" s="195">
        <v>1514826.68</v>
      </c>
      <c r="G1464" s="160">
        <v>12</v>
      </c>
      <c r="H1464" s="160">
        <v>134</v>
      </c>
      <c r="I1464" s="197">
        <v>3</v>
      </c>
      <c r="J1464" s="197">
        <v>2</v>
      </c>
      <c r="K1464" s="197">
        <v>3</v>
      </c>
      <c r="L1464" s="197">
        <v>4</v>
      </c>
      <c r="M1464" s="197">
        <v>0</v>
      </c>
    </row>
    <row r="1465" spans="1:13" x14ac:dyDescent="0.25">
      <c r="A1465" s="199">
        <v>43617</v>
      </c>
      <c r="B1465">
        <v>2019</v>
      </c>
      <c r="C1465" t="s">
        <v>129</v>
      </c>
      <c r="D1465" t="s">
        <v>246</v>
      </c>
      <c r="E1465" t="s">
        <v>31</v>
      </c>
      <c r="F1465" s="195">
        <v>4046609.4199999799</v>
      </c>
      <c r="G1465" s="160">
        <v>11</v>
      </c>
      <c r="H1465" s="160">
        <v>157</v>
      </c>
      <c r="I1465" s="197">
        <v>3</v>
      </c>
      <c r="J1465" s="197">
        <v>7</v>
      </c>
      <c r="K1465" s="197">
        <v>1</v>
      </c>
      <c r="L1465" s="197">
        <v>0</v>
      </c>
      <c r="M1465" s="197">
        <v>0</v>
      </c>
    </row>
    <row r="1466" spans="1:13" x14ac:dyDescent="0.25">
      <c r="A1466" s="199">
        <v>43617</v>
      </c>
      <c r="B1466">
        <v>2019</v>
      </c>
      <c r="C1466" t="s">
        <v>130</v>
      </c>
      <c r="D1466" t="s">
        <v>246</v>
      </c>
      <c r="E1466" t="s">
        <v>31</v>
      </c>
      <c r="F1466" s="195">
        <v>1081337.58</v>
      </c>
      <c r="G1466" s="160">
        <v>7</v>
      </c>
      <c r="H1466" s="160">
        <v>112</v>
      </c>
      <c r="I1466" s="197">
        <v>2</v>
      </c>
      <c r="J1466" s="197">
        <v>5</v>
      </c>
      <c r="K1466" s="197">
        <v>0</v>
      </c>
      <c r="L1466" s="197">
        <v>0</v>
      </c>
      <c r="M1466" s="197">
        <v>0</v>
      </c>
    </row>
    <row r="1467" spans="1:13" x14ac:dyDescent="0.25">
      <c r="A1467" s="199">
        <v>43617</v>
      </c>
      <c r="B1467">
        <v>2019</v>
      </c>
      <c r="C1467" t="s">
        <v>131</v>
      </c>
      <c r="D1467" t="s">
        <v>246</v>
      </c>
      <c r="E1467" t="s">
        <v>31</v>
      </c>
      <c r="F1467" s="195">
        <v>2778356.17</v>
      </c>
      <c r="G1467" s="160">
        <v>15</v>
      </c>
      <c r="H1467" s="160">
        <v>214</v>
      </c>
      <c r="I1467" s="197">
        <v>1</v>
      </c>
      <c r="J1467" s="197">
        <v>3</v>
      </c>
      <c r="K1467" s="197">
        <v>4</v>
      </c>
      <c r="L1467" s="197">
        <v>3</v>
      </c>
      <c r="M1467" s="197">
        <v>4</v>
      </c>
    </row>
    <row r="1468" spans="1:13" x14ac:dyDescent="0.25">
      <c r="A1468" s="199">
        <v>43617</v>
      </c>
      <c r="B1468">
        <v>2019</v>
      </c>
      <c r="C1468" t="s">
        <v>132</v>
      </c>
      <c r="D1468" t="s">
        <v>246</v>
      </c>
      <c r="E1468" t="s">
        <v>31</v>
      </c>
      <c r="F1468" s="195">
        <v>5533088.6300000204</v>
      </c>
      <c r="G1468" s="160">
        <v>13</v>
      </c>
      <c r="H1468" s="160">
        <v>212</v>
      </c>
      <c r="I1468" s="197">
        <v>2</v>
      </c>
      <c r="J1468" s="197">
        <v>0</v>
      </c>
      <c r="K1468" s="197">
        <v>3</v>
      </c>
      <c r="L1468" s="197">
        <v>2</v>
      </c>
      <c r="M1468" s="197">
        <v>6</v>
      </c>
    </row>
    <row r="1469" spans="1:13" x14ac:dyDescent="0.25">
      <c r="A1469" s="199">
        <v>43617</v>
      </c>
      <c r="B1469">
        <v>2019</v>
      </c>
      <c r="C1469" t="s">
        <v>247</v>
      </c>
      <c r="D1469" t="s">
        <v>246</v>
      </c>
      <c r="E1469" t="s">
        <v>31</v>
      </c>
      <c r="F1469" s="195">
        <v>2922763.1699999901</v>
      </c>
      <c r="G1469" s="160">
        <v>16</v>
      </c>
      <c r="H1469" s="160">
        <v>213</v>
      </c>
      <c r="I1469" s="197">
        <v>0</v>
      </c>
      <c r="J1469" s="197">
        <v>11</v>
      </c>
      <c r="K1469" s="197">
        <v>5</v>
      </c>
      <c r="L1469" s="197">
        <v>0</v>
      </c>
      <c r="M1469" s="197">
        <v>0</v>
      </c>
    </row>
    <row r="1470" spans="1:13" x14ac:dyDescent="0.25">
      <c r="A1470" s="199">
        <v>43617</v>
      </c>
      <c r="B1470">
        <v>2019</v>
      </c>
      <c r="C1470" t="s">
        <v>134</v>
      </c>
      <c r="D1470" t="s">
        <v>246</v>
      </c>
      <c r="E1470" t="s">
        <v>31</v>
      </c>
      <c r="F1470" s="195">
        <v>7144554.8899999904</v>
      </c>
      <c r="G1470" s="160">
        <v>21</v>
      </c>
      <c r="H1470" s="160">
        <v>308</v>
      </c>
      <c r="I1470" s="197">
        <v>6</v>
      </c>
      <c r="J1470" s="197">
        <v>7</v>
      </c>
      <c r="K1470" s="197">
        <v>5</v>
      </c>
      <c r="L1470" s="197">
        <v>2</v>
      </c>
      <c r="M1470" s="197">
        <v>1</v>
      </c>
    </row>
    <row r="1471" spans="1:13" x14ac:dyDescent="0.25">
      <c r="A1471" s="199">
        <v>43617</v>
      </c>
      <c r="B1471">
        <v>2019</v>
      </c>
      <c r="C1471" t="s">
        <v>135</v>
      </c>
      <c r="D1471" t="s">
        <v>246</v>
      </c>
      <c r="E1471" t="s">
        <v>31</v>
      </c>
      <c r="F1471" s="195">
        <v>5034302.7099999897</v>
      </c>
      <c r="G1471" s="160">
        <v>15</v>
      </c>
      <c r="H1471" s="160">
        <v>220</v>
      </c>
      <c r="I1471" s="197">
        <v>3</v>
      </c>
      <c r="J1471" s="197">
        <v>3</v>
      </c>
      <c r="K1471" s="197">
        <v>8</v>
      </c>
      <c r="L1471" s="197">
        <v>1</v>
      </c>
      <c r="M1471" s="197">
        <v>0</v>
      </c>
    </row>
    <row r="1472" spans="1:13" x14ac:dyDescent="0.25">
      <c r="A1472" s="199">
        <v>43617</v>
      </c>
      <c r="B1472">
        <v>2019</v>
      </c>
      <c r="C1472" t="s">
        <v>136</v>
      </c>
      <c r="D1472" t="s">
        <v>246</v>
      </c>
      <c r="E1472" t="s">
        <v>31</v>
      </c>
      <c r="F1472" s="195">
        <v>5946440.1900000097</v>
      </c>
      <c r="G1472" s="160">
        <v>12</v>
      </c>
      <c r="H1472" s="160">
        <v>203</v>
      </c>
      <c r="I1472" s="197">
        <v>0</v>
      </c>
      <c r="J1472" s="197">
        <v>0</v>
      </c>
      <c r="K1472" s="197">
        <v>0</v>
      </c>
      <c r="L1472" s="197">
        <v>2</v>
      </c>
      <c r="M1472" s="197">
        <v>10</v>
      </c>
    </row>
    <row r="1473" spans="1:13" x14ac:dyDescent="0.25">
      <c r="A1473" s="199">
        <v>43617</v>
      </c>
      <c r="B1473">
        <v>2019</v>
      </c>
      <c r="C1473" t="s">
        <v>137</v>
      </c>
      <c r="D1473" t="s">
        <v>246</v>
      </c>
      <c r="E1473" t="s">
        <v>31</v>
      </c>
      <c r="F1473" s="195">
        <v>5166985.5700000096</v>
      </c>
      <c r="G1473" s="160">
        <v>12</v>
      </c>
      <c r="H1473" s="160">
        <v>171</v>
      </c>
      <c r="I1473" s="197">
        <v>0</v>
      </c>
      <c r="J1473" s="197">
        <v>0</v>
      </c>
      <c r="K1473" s="197">
        <v>1</v>
      </c>
      <c r="L1473" s="197">
        <v>5</v>
      </c>
      <c r="M1473" s="197">
        <v>6</v>
      </c>
    </row>
    <row r="1474" spans="1:13" x14ac:dyDescent="0.25">
      <c r="A1474" s="199">
        <v>43617</v>
      </c>
      <c r="B1474">
        <v>2019</v>
      </c>
      <c r="C1474" t="s">
        <v>38</v>
      </c>
      <c r="D1474" t="s">
        <v>246</v>
      </c>
      <c r="E1474" t="s">
        <v>31</v>
      </c>
      <c r="F1474" s="195">
        <v>5208602.8200000301</v>
      </c>
      <c r="G1474" s="160">
        <v>17</v>
      </c>
      <c r="H1474" s="160">
        <v>256</v>
      </c>
      <c r="I1474" s="197">
        <v>0</v>
      </c>
      <c r="J1474" s="197">
        <v>0</v>
      </c>
      <c r="K1474" s="197">
        <v>2</v>
      </c>
      <c r="L1474" s="197">
        <v>10</v>
      </c>
      <c r="M1474" s="197">
        <v>5</v>
      </c>
    </row>
    <row r="1475" spans="1:13" x14ac:dyDescent="0.25">
      <c r="A1475" s="199">
        <v>43617</v>
      </c>
      <c r="B1475">
        <v>2019</v>
      </c>
      <c r="C1475" t="s">
        <v>138</v>
      </c>
      <c r="D1475" t="s">
        <v>246</v>
      </c>
      <c r="E1475" t="s">
        <v>31</v>
      </c>
      <c r="F1475" s="195">
        <v>1353132.14</v>
      </c>
      <c r="G1475" s="160">
        <v>6</v>
      </c>
      <c r="H1475" s="160">
        <v>69</v>
      </c>
      <c r="I1475" s="197">
        <v>3</v>
      </c>
      <c r="J1475" s="197">
        <v>2</v>
      </c>
      <c r="K1475" s="197">
        <v>1</v>
      </c>
      <c r="L1475" s="197">
        <v>0</v>
      </c>
      <c r="M1475" s="197">
        <v>0</v>
      </c>
    </row>
    <row r="1476" spans="1:13" x14ac:dyDescent="0.25">
      <c r="A1476" s="199">
        <v>43617</v>
      </c>
      <c r="B1476">
        <v>2019</v>
      </c>
      <c r="C1476" t="s">
        <v>139</v>
      </c>
      <c r="D1476" t="s">
        <v>246</v>
      </c>
      <c r="E1476" t="s">
        <v>31</v>
      </c>
      <c r="F1476" s="195">
        <v>6877471.2299999902</v>
      </c>
      <c r="G1476" s="160">
        <v>18</v>
      </c>
      <c r="H1476" s="160">
        <v>254</v>
      </c>
      <c r="I1476" s="197">
        <v>0</v>
      </c>
      <c r="J1476" s="197">
        <v>0</v>
      </c>
      <c r="K1476" s="197">
        <v>0</v>
      </c>
      <c r="L1476" s="197">
        <v>6</v>
      </c>
      <c r="M1476" s="197">
        <v>12</v>
      </c>
    </row>
    <row r="1477" spans="1:13" x14ac:dyDescent="0.25">
      <c r="A1477" s="199">
        <v>43617</v>
      </c>
      <c r="B1477">
        <v>2019</v>
      </c>
      <c r="C1477" t="s">
        <v>140</v>
      </c>
      <c r="D1477" t="s">
        <v>246</v>
      </c>
      <c r="E1477" t="s">
        <v>31</v>
      </c>
      <c r="F1477" s="195">
        <v>3650774.05</v>
      </c>
      <c r="G1477" s="160">
        <v>11</v>
      </c>
      <c r="H1477" s="160">
        <v>180</v>
      </c>
      <c r="I1477" s="197">
        <v>0</v>
      </c>
      <c r="J1477" s="197">
        <v>1</v>
      </c>
      <c r="K1477" s="197">
        <v>2</v>
      </c>
      <c r="L1477" s="197">
        <v>0</v>
      </c>
      <c r="M1477" s="197">
        <v>8</v>
      </c>
    </row>
    <row r="1478" spans="1:13" x14ac:dyDescent="0.25">
      <c r="A1478" s="199">
        <v>43617</v>
      </c>
      <c r="B1478">
        <v>2019</v>
      </c>
      <c r="C1478" t="s">
        <v>153</v>
      </c>
      <c r="D1478" t="s">
        <v>246</v>
      </c>
      <c r="E1478" t="s">
        <v>31</v>
      </c>
      <c r="F1478" s="195">
        <v>472583.83000000101</v>
      </c>
      <c r="G1478" s="160">
        <v>2</v>
      </c>
      <c r="H1478" s="160">
        <v>27</v>
      </c>
      <c r="I1478" s="197">
        <v>0</v>
      </c>
      <c r="J1478" s="197">
        <v>1</v>
      </c>
      <c r="K1478" s="197">
        <v>0</v>
      </c>
      <c r="L1478" s="197">
        <v>1</v>
      </c>
      <c r="M1478" s="197">
        <v>0</v>
      </c>
    </row>
    <row r="1479" spans="1:13" x14ac:dyDescent="0.25">
      <c r="A1479" s="199">
        <v>43617</v>
      </c>
      <c r="B1479">
        <v>2019</v>
      </c>
      <c r="C1479" t="s">
        <v>141</v>
      </c>
      <c r="D1479" t="s">
        <v>246</v>
      </c>
      <c r="E1479" t="s">
        <v>31</v>
      </c>
      <c r="F1479" s="195">
        <v>1671753.55</v>
      </c>
      <c r="G1479" s="160">
        <v>10</v>
      </c>
      <c r="H1479" s="160">
        <v>134</v>
      </c>
      <c r="I1479" s="197">
        <v>0</v>
      </c>
      <c r="J1479" s="197">
        <v>4</v>
      </c>
      <c r="K1479" s="197">
        <v>3</v>
      </c>
      <c r="L1479" s="197">
        <v>1</v>
      </c>
      <c r="M1479" s="197">
        <v>2</v>
      </c>
    </row>
    <row r="1480" spans="1:13" x14ac:dyDescent="0.25">
      <c r="A1480" s="199">
        <v>43617</v>
      </c>
      <c r="B1480">
        <v>2019</v>
      </c>
      <c r="C1480" t="s">
        <v>96</v>
      </c>
      <c r="D1480" t="s">
        <v>246</v>
      </c>
      <c r="E1480" t="s">
        <v>31</v>
      </c>
      <c r="F1480" s="195">
        <v>2327062.61</v>
      </c>
      <c r="G1480" s="160">
        <v>11</v>
      </c>
      <c r="H1480" s="160">
        <v>133</v>
      </c>
      <c r="I1480" s="197">
        <v>2</v>
      </c>
      <c r="J1480" s="197">
        <v>8</v>
      </c>
      <c r="K1480" s="197">
        <v>1</v>
      </c>
      <c r="L1480" s="197">
        <v>0</v>
      </c>
      <c r="M1480" s="197">
        <v>0</v>
      </c>
    </row>
    <row r="1481" spans="1:13" x14ac:dyDescent="0.25">
      <c r="A1481" s="199">
        <v>43617</v>
      </c>
      <c r="B1481">
        <v>2019</v>
      </c>
      <c r="C1481" t="s">
        <v>56</v>
      </c>
      <c r="D1481" t="s">
        <v>246</v>
      </c>
      <c r="E1481" t="s">
        <v>31</v>
      </c>
      <c r="F1481" s="195">
        <v>248272.82</v>
      </c>
      <c r="G1481" s="160">
        <v>2</v>
      </c>
      <c r="H1481" s="160">
        <v>18</v>
      </c>
      <c r="I1481" s="197">
        <v>0</v>
      </c>
      <c r="J1481" s="197">
        <v>0</v>
      </c>
      <c r="K1481" s="197">
        <v>1</v>
      </c>
      <c r="L1481" s="197">
        <v>1</v>
      </c>
      <c r="M1481" s="197">
        <v>0</v>
      </c>
    </row>
    <row r="1482" spans="1:13" x14ac:dyDescent="0.25">
      <c r="A1482" s="199">
        <v>43617</v>
      </c>
      <c r="B1482">
        <v>2019</v>
      </c>
      <c r="C1482" t="s">
        <v>40</v>
      </c>
      <c r="D1482" t="s">
        <v>246</v>
      </c>
      <c r="E1482" t="s">
        <v>31</v>
      </c>
      <c r="F1482" s="195">
        <v>1871821.29</v>
      </c>
      <c r="G1482" s="160">
        <v>7</v>
      </c>
      <c r="H1482" s="160">
        <v>84</v>
      </c>
      <c r="I1482" s="197">
        <v>1</v>
      </c>
      <c r="J1482" s="197">
        <v>0</v>
      </c>
      <c r="K1482" s="197">
        <v>1</v>
      </c>
      <c r="L1482" s="197">
        <v>5</v>
      </c>
      <c r="M1482" s="197">
        <v>0</v>
      </c>
    </row>
    <row r="1483" spans="1:13" x14ac:dyDescent="0.25">
      <c r="A1483" s="199">
        <v>43617</v>
      </c>
      <c r="B1483">
        <v>2019</v>
      </c>
      <c r="C1483" t="s">
        <v>142</v>
      </c>
      <c r="D1483" t="s">
        <v>246</v>
      </c>
      <c r="E1483" t="s">
        <v>31</v>
      </c>
      <c r="F1483" s="195">
        <v>4269898.5600000201</v>
      </c>
      <c r="G1483" s="160">
        <v>18</v>
      </c>
      <c r="H1483" s="160">
        <v>237</v>
      </c>
      <c r="I1483" s="197">
        <v>1</v>
      </c>
      <c r="J1483" s="197">
        <v>3</v>
      </c>
      <c r="K1483" s="197">
        <v>6</v>
      </c>
      <c r="L1483" s="197">
        <v>1</v>
      </c>
      <c r="M1483" s="197">
        <v>7</v>
      </c>
    </row>
    <row r="1484" spans="1:13" x14ac:dyDescent="0.25">
      <c r="A1484" s="199">
        <v>43617</v>
      </c>
      <c r="B1484">
        <v>2019</v>
      </c>
      <c r="C1484" t="s">
        <v>143</v>
      </c>
      <c r="D1484" t="s">
        <v>246</v>
      </c>
      <c r="E1484" t="s">
        <v>31</v>
      </c>
      <c r="F1484" s="195">
        <v>2771072.46</v>
      </c>
      <c r="G1484" s="160">
        <v>10</v>
      </c>
      <c r="H1484" s="160">
        <v>142</v>
      </c>
      <c r="I1484" s="197">
        <v>0</v>
      </c>
      <c r="J1484" s="197">
        <v>1</v>
      </c>
      <c r="K1484" s="197">
        <v>1</v>
      </c>
      <c r="L1484" s="197">
        <v>3</v>
      </c>
      <c r="M1484" s="197">
        <v>5</v>
      </c>
    </row>
    <row r="1485" spans="1:13" x14ac:dyDescent="0.25">
      <c r="A1485" s="199">
        <v>43617</v>
      </c>
      <c r="B1485">
        <v>2019</v>
      </c>
      <c r="C1485" t="s">
        <v>248</v>
      </c>
      <c r="D1485" t="s">
        <v>248</v>
      </c>
      <c r="E1485" t="s">
        <v>15</v>
      </c>
      <c r="F1485" s="195">
        <v>505035.71000000101</v>
      </c>
      <c r="G1485" s="160">
        <v>8</v>
      </c>
      <c r="H1485" s="160">
        <v>72</v>
      </c>
      <c r="I1485" s="197">
        <v>0</v>
      </c>
      <c r="J1485" s="197">
        <v>0</v>
      </c>
      <c r="K1485" s="197">
        <v>2</v>
      </c>
      <c r="L1485" s="197">
        <v>6</v>
      </c>
      <c r="M1485" s="197">
        <v>0</v>
      </c>
    </row>
    <row r="1486" spans="1:13" x14ac:dyDescent="0.25">
      <c r="A1486" s="199">
        <v>43617</v>
      </c>
      <c r="B1486">
        <v>2019</v>
      </c>
      <c r="C1486" t="s">
        <v>249</v>
      </c>
      <c r="D1486" t="s">
        <v>249</v>
      </c>
      <c r="E1486" t="s">
        <v>20</v>
      </c>
      <c r="F1486" s="195">
        <v>493468.13</v>
      </c>
      <c r="G1486" s="160">
        <v>3</v>
      </c>
      <c r="H1486" s="160">
        <v>45</v>
      </c>
      <c r="I1486" s="197">
        <v>0</v>
      </c>
      <c r="J1486" s="197">
        <v>0</v>
      </c>
      <c r="K1486" s="197">
        <v>0</v>
      </c>
      <c r="L1486" s="197">
        <v>3</v>
      </c>
      <c r="M1486" s="197">
        <v>0</v>
      </c>
    </row>
    <row r="1487" spans="1:13" x14ac:dyDescent="0.25">
      <c r="A1487" s="199">
        <v>43617</v>
      </c>
      <c r="B1487">
        <v>2019</v>
      </c>
      <c r="C1487" t="s">
        <v>250</v>
      </c>
      <c r="D1487" t="s">
        <v>250</v>
      </c>
      <c r="E1487" t="s">
        <v>75</v>
      </c>
      <c r="F1487" s="195">
        <v>480101.70999999897</v>
      </c>
      <c r="G1487" s="160">
        <v>3</v>
      </c>
      <c r="H1487" s="160">
        <v>36</v>
      </c>
      <c r="I1487" s="197">
        <v>0</v>
      </c>
      <c r="J1487" s="197">
        <v>0</v>
      </c>
      <c r="K1487" s="197">
        <v>0</v>
      </c>
      <c r="L1487" s="197">
        <v>3</v>
      </c>
      <c r="M1487" s="197">
        <v>0</v>
      </c>
    </row>
    <row r="1488" spans="1:13" x14ac:dyDescent="0.25">
      <c r="A1488" s="199">
        <v>43617</v>
      </c>
      <c r="B1488">
        <v>2019</v>
      </c>
      <c r="C1488" t="s">
        <v>251</v>
      </c>
      <c r="D1488" t="s">
        <v>251</v>
      </c>
      <c r="E1488" t="s">
        <v>29</v>
      </c>
      <c r="F1488" s="195">
        <v>984585.25000000198</v>
      </c>
      <c r="G1488" s="160">
        <v>10</v>
      </c>
      <c r="H1488" s="160">
        <v>111</v>
      </c>
      <c r="I1488" s="197">
        <v>1</v>
      </c>
      <c r="J1488" s="197">
        <v>0</v>
      </c>
      <c r="K1488" s="197">
        <v>8</v>
      </c>
      <c r="L1488" s="197">
        <v>1</v>
      </c>
      <c r="M1488" s="197">
        <v>0</v>
      </c>
    </row>
    <row r="1489" spans="1:22" x14ac:dyDescent="0.25">
      <c r="A1489" s="199">
        <v>43617</v>
      </c>
      <c r="B1489">
        <v>2019</v>
      </c>
      <c r="C1489" t="s">
        <v>252</v>
      </c>
      <c r="D1489" t="s">
        <v>252</v>
      </c>
      <c r="E1489" t="s">
        <v>22</v>
      </c>
      <c r="F1489" s="195">
        <v>30214.51</v>
      </c>
      <c r="G1489" s="160">
        <v>1</v>
      </c>
      <c r="H1489" s="160">
        <v>2</v>
      </c>
      <c r="I1489" s="197">
        <v>0</v>
      </c>
      <c r="J1489" s="197">
        <v>0</v>
      </c>
      <c r="K1489" s="197">
        <v>0</v>
      </c>
      <c r="L1489" s="197">
        <v>1</v>
      </c>
      <c r="M1489" s="197">
        <v>0</v>
      </c>
    </row>
    <row r="1490" spans="1:22" x14ac:dyDescent="0.25">
      <c r="A1490" s="199">
        <v>43617</v>
      </c>
      <c r="B1490">
        <v>2019</v>
      </c>
      <c r="C1490" t="s">
        <v>253</v>
      </c>
      <c r="D1490" t="s">
        <v>169</v>
      </c>
      <c r="E1490" t="s">
        <v>22</v>
      </c>
      <c r="F1490" s="195">
        <v>19153223.899999999</v>
      </c>
      <c r="G1490" s="160">
        <v>83</v>
      </c>
      <c r="H1490" s="160">
        <v>1329</v>
      </c>
      <c r="I1490" s="197">
        <v>8</v>
      </c>
      <c r="J1490" s="197">
        <v>15</v>
      </c>
      <c r="K1490" s="197">
        <v>18</v>
      </c>
      <c r="L1490" s="197">
        <v>36</v>
      </c>
      <c r="M1490" s="197">
        <v>6</v>
      </c>
    </row>
    <row r="1491" spans="1:22" x14ac:dyDescent="0.25">
      <c r="A1491" s="199">
        <v>43617</v>
      </c>
      <c r="B1491">
        <v>2019</v>
      </c>
      <c r="C1491" t="s">
        <v>254</v>
      </c>
      <c r="D1491" t="s">
        <v>254</v>
      </c>
      <c r="E1491" t="s">
        <v>29</v>
      </c>
      <c r="F1491" s="195">
        <v>566866.39000000095</v>
      </c>
      <c r="G1491" s="160">
        <v>11</v>
      </c>
      <c r="H1491" s="160">
        <v>71</v>
      </c>
      <c r="I1491" s="197">
        <v>1</v>
      </c>
      <c r="J1491" s="197">
        <v>1</v>
      </c>
      <c r="K1491" s="197">
        <v>6</v>
      </c>
      <c r="L1491" s="197">
        <v>3</v>
      </c>
      <c r="M1491" s="197">
        <v>0</v>
      </c>
    </row>
    <row r="1492" spans="1:22" x14ac:dyDescent="0.25">
      <c r="A1492" s="199">
        <v>43617</v>
      </c>
      <c r="B1492">
        <v>2019</v>
      </c>
      <c r="C1492" t="s">
        <v>255</v>
      </c>
      <c r="D1492" t="s">
        <v>255</v>
      </c>
      <c r="E1492" t="s">
        <v>29</v>
      </c>
      <c r="F1492" s="195">
        <v>4577138.9300000202</v>
      </c>
      <c r="G1492" s="160">
        <v>30</v>
      </c>
      <c r="H1492" s="160">
        <v>409</v>
      </c>
      <c r="I1492" s="197">
        <v>1</v>
      </c>
      <c r="J1492" s="197">
        <v>1</v>
      </c>
      <c r="K1492" s="197">
        <v>9</v>
      </c>
      <c r="L1492" s="197">
        <v>14</v>
      </c>
      <c r="M1492" s="197">
        <v>5</v>
      </c>
    </row>
    <row r="1493" spans="1:22" x14ac:dyDescent="0.25">
      <c r="A1493" s="199">
        <v>43617</v>
      </c>
      <c r="B1493">
        <v>2019</v>
      </c>
      <c r="C1493" t="s">
        <v>256</v>
      </c>
      <c r="D1493" t="s">
        <v>256</v>
      </c>
      <c r="E1493" t="s">
        <v>48</v>
      </c>
      <c r="F1493" s="195">
        <v>3972117.4100000099</v>
      </c>
      <c r="G1493" s="160">
        <v>19</v>
      </c>
      <c r="H1493" s="160">
        <v>277</v>
      </c>
      <c r="I1493" s="197">
        <v>0</v>
      </c>
      <c r="J1493" s="197">
        <v>0</v>
      </c>
      <c r="K1493" s="197">
        <v>1</v>
      </c>
      <c r="L1493" s="197">
        <v>5</v>
      </c>
      <c r="M1493" s="197">
        <v>13</v>
      </c>
    </row>
    <row r="1494" spans="1:22" x14ac:dyDescent="0.25">
      <c r="A1494" s="199">
        <v>43617</v>
      </c>
      <c r="B1494">
        <v>2019</v>
      </c>
      <c r="C1494" t="s">
        <v>257</v>
      </c>
      <c r="D1494" t="s">
        <v>257</v>
      </c>
      <c r="E1494" t="s">
        <v>44</v>
      </c>
      <c r="F1494" s="195">
        <v>2853587.22</v>
      </c>
      <c r="G1494" s="160">
        <v>11</v>
      </c>
      <c r="H1494" s="160">
        <v>162</v>
      </c>
      <c r="I1494" s="197">
        <v>0</v>
      </c>
      <c r="J1494" s="197">
        <v>0</v>
      </c>
      <c r="K1494" s="197">
        <v>0</v>
      </c>
      <c r="L1494" s="197">
        <v>0</v>
      </c>
      <c r="M1494" s="197">
        <v>11</v>
      </c>
    </row>
    <row r="1495" spans="1:22" x14ac:dyDescent="0.25">
      <c r="A1495" s="199">
        <v>43617</v>
      </c>
      <c r="B1495">
        <v>2019</v>
      </c>
      <c r="C1495" t="s">
        <v>258</v>
      </c>
      <c r="D1495" t="s">
        <v>258</v>
      </c>
      <c r="E1495" t="s">
        <v>65</v>
      </c>
      <c r="F1495" s="195">
        <v>890338.92999999598</v>
      </c>
      <c r="G1495" s="160">
        <v>7</v>
      </c>
      <c r="H1495" s="160">
        <v>84</v>
      </c>
      <c r="I1495" s="197">
        <v>1</v>
      </c>
      <c r="J1495" s="197">
        <v>0</v>
      </c>
      <c r="K1495" s="197">
        <v>2</v>
      </c>
      <c r="L1495" s="197">
        <v>2</v>
      </c>
      <c r="M1495" s="197">
        <v>2</v>
      </c>
    </row>
    <row r="1496" spans="1:22" x14ac:dyDescent="0.25">
      <c r="A1496" s="199">
        <v>43617</v>
      </c>
      <c r="B1496">
        <v>2019</v>
      </c>
      <c r="C1496" t="s">
        <v>259</v>
      </c>
      <c r="D1496" t="s">
        <v>259</v>
      </c>
      <c r="E1496" t="s">
        <v>15</v>
      </c>
      <c r="F1496" s="195">
        <v>928359.15999999701</v>
      </c>
      <c r="G1496" s="160">
        <v>9</v>
      </c>
      <c r="H1496" s="160">
        <v>90</v>
      </c>
      <c r="I1496" s="197">
        <v>1</v>
      </c>
      <c r="J1496" s="197">
        <v>0</v>
      </c>
      <c r="K1496" s="197">
        <v>2</v>
      </c>
      <c r="L1496" s="197">
        <v>5</v>
      </c>
      <c r="M1496" s="197">
        <v>1</v>
      </c>
    </row>
    <row r="1497" spans="1:22" x14ac:dyDescent="0.25">
      <c r="A1497" s="199">
        <v>43617</v>
      </c>
      <c r="B1497">
        <v>2019</v>
      </c>
      <c r="C1497" t="s">
        <v>260</v>
      </c>
      <c r="D1497" t="s">
        <v>260</v>
      </c>
      <c r="E1497" t="s">
        <v>18</v>
      </c>
      <c r="F1497" s="195">
        <v>6501899.2299999902</v>
      </c>
      <c r="G1497" s="160">
        <v>28</v>
      </c>
      <c r="H1497" s="160">
        <v>424</v>
      </c>
      <c r="I1497" s="197">
        <v>0</v>
      </c>
      <c r="J1497" s="197">
        <v>2</v>
      </c>
      <c r="K1497" s="197">
        <v>1</v>
      </c>
      <c r="L1497" s="197">
        <v>10</v>
      </c>
      <c r="M1497" s="197">
        <v>15</v>
      </c>
    </row>
    <row r="1498" spans="1:22" x14ac:dyDescent="0.25">
      <c r="A1498" s="199">
        <v>43617</v>
      </c>
      <c r="B1498">
        <v>2019</v>
      </c>
      <c r="C1498" t="s">
        <v>261</v>
      </c>
      <c r="D1498" t="s">
        <v>261</v>
      </c>
      <c r="E1498" t="s">
        <v>75</v>
      </c>
      <c r="F1498" s="195">
        <v>4716883.8400000101</v>
      </c>
      <c r="G1498" s="160">
        <v>17</v>
      </c>
      <c r="H1498" s="160">
        <v>276</v>
      </c>
      <c r="I1498" s="197">
        <v>1</v>
      </c>
      <c r="J1498" s="197">
        <v>3</v>
      </c>
      <c r="K1498" s="197">
        <v>0</v>
      </c>
      <c r="L1498" s="197">
        <v>1</v>
      </c>
      <c r="M1498" s="197">
        <v>12</v>
      </c>
    </row>
    <row r="1499" spans="1:22" x14ac:dyDescent="0.25">
      <c r="A1499" s="199">
        <v>43617</v>
      </c>
      <c r="B1499">
        <v>2019</v>
      </c>
      <c r="C1499" t="s">
        <v>262</v>
      </c>
      <c r="D1499" t="s">
        <v>262</v>
      </c>
      <c r="E1499" t="s">
        <v>18</v>
      </c>
      <c r="F1499" s="195">
        <v>1304040.47</v>
      </c>
      <c r="G1499" s="160">
        <v>9</v>
      </c>
      <c r="H1499" s="160">
        <v>119</v>
      </c>
      <c r="I1499" s="197">
        <v>1</v>
      </c>
      <c r="J1499" s="197">
        <v>0</v>
      </c>
      <c r="K1499" s="197">
        <v>0</v>
      </c>
      <c r="L1499" s="197">
        <v>1</v>
      </c>
      <c r="M1499" s="197">
        <v>7</v>
      </c>
    </row>
    <row r="1500" spans="1:22" x14ac:dyDescent="0.25">
      <c r="A1500" s="199">
        <v>43617</v>
      </c>
      <c r="B1500">
        <v>2019</v>
      </c>
      <c r="C1500" t="s">
        <v>263</v>
      </c>
      <c r="D1500" t="s">
        <v>263</v>
      </c>
      <c r="E1500" t="s">
        <v>50</v>
      </c>
      <c r="F1500" s="195">
        <v>2401706.54999999</v>
      </c>
      <c r="G1500" s="160">
        <v>10</v>
      </c>
      <c r="H1500" s="160">
        <v>149</v>
      </c>
      <c r="I1500" s="197">
        <v>0</v>
      </c>
      <c r="J1500" s="197">
        <v>0</v>
      </c>
      <c r="K1500" s="197">
        <v>0</v>
      </c>
      <c r="L1500" s="197">
        <v>0</v>
      </c>
      <c r="M1500" s="197">
        <v>10</v>
      </c>
    </row>
    <row r="1501" spans="1:22" x14ac:dyDescent="0.25">
      <c r="A1501" s="199">
        <v>43617</v>
      </c>
      <c r="B1501">
        <v>2019</v>
      </c>
      <c r="C1501" t="s">
        <v>384</v>
      </c>
      <c r="D1501" t="s">
        <v>384</v>
      </c>
      <c r="E1501" t="s">
        <v>22</v>
      </c>
      <c r="F1501" s="195">
        <v>620010.14999999898</v>
      </c>
      <c r="G1501" s="160">
        <v>9</v>
      </c>
      <c r="H1501" s="160">
        <v>69</v>
      </c>
      <c r="I1501" s="197">
        <v>1</v>
      </c>
      <c r="J1501" s="197">
        <v>3</v>
      </c>
      <c r="K1501" s="197">
        <v>2</v>
      </c>
      <c r="L1501" s="197">
        <v>3</v>
      </c>
      <c r="M1501" s="197">
        <v>0</v>
      </c>
      <c r="N1501" s="207"/>
      <c r="O1501" s="207"/>
      <c r="P1501" s="207"/>
      <c r="Q1501" s="207"/>
      <c r="R1501" s="207"/>
      <c r="S1501" s="207"/>
      <c r="T1501" s="207"/>
      <c r="U1501" s="207"/>
      <c r="V1501" s="207"/>
    </row>
    <row r="1502" spans="1:22" x14ac:dyDescent="0.25">
      <c r="A1502" s="199">
        <v>43617</v>
      </c>
      <c r="B1502">
        <v>2019</v>
      </c>
      <c r="C1502" t="s">
        <v>264</v>
      </c>
      <c r="D1502" t="s">
        <v>264</v>
      </c>
      <c r="E1502" t="s">
        <v>65</v>
      </c>
      <c r="F1502" s="195">
        <v>4043757.48999999</v>
      </c>
      <c r="G1502" s="160">
        <v>17</v>
      </c>
      <c r="H1502" s="160">
        <v>245</v>
      </c>
      <c r="I1502" s="197">
        <v>1</v>
      </c>
      <c r="J1502" s="197">
        <v>3</v>
      </c>
      <c r="K1502" s="197">
        <v>1</v>
      </c>
      <c r="L1502" s="197">
        <v>5</v>
      </c>
      <c r="M1502" s="197">
        <v>7</v>
      </c>
    </row>
    <row r="1503" spans="1:22" x14ac:dyDescent="0.25">
      <c r="A1503" s="199">
        <v>43617</v>
      </c>
      <c r="B1503">
        <v>2019</v>
      </c>
      <c r="C1503" t="s">
        <v>266</v>
      </c>
      <c r="D1503" t="s">
        <v>266</v>
      </c>
      <c r="E1503" t="s">
        <v>48</v>
      </c>
      <c r="F1503" s="195">
        <v>684045.84</v>
      </c>
      <c r="G1503" s="160">
        <v>7</v>
      </c>
      <c r="H1503" s="160">
        <v>60</v>
      </c>
      <c r="I1503" s="197">
        <v>0</v>
      </c>
      <c r="J1503" s="197">
        <v>0</v>
      </c>
      <c r="K1503" s="197">
        <v>0</v>
      </c>
      <c r="L1503" s="197">
        <v>3</v>
      </c>
      <c r="M1503" s="197">
        <v>4</v>
      </c>
    </row>
    <row r="1504" spans="1:22" x14ac:dyDescent="0.25">
      <c r="A1504" s="199">
        <v>43617</v>
      </c>
      <c r="B1504">
        <v>2019</v>
      </c>
      <c r="C1504" t="s">
        <v>267</v>
      </c>
      <c r="D1504" t="s">
        <v>267</v>
      </c>
      <c r="E1504" t="s">
        <v>20</v>
      </c>
      <c r="F1504" s="195">
        <v>2299951.7699999898</v>
      </c>
      <c r="G1504" s="160">
        <v>12</v>
      </c>
      <c r="H1504" s="160">
        <v>191</v>
      </c>
      <c r="I1504" s="197">
        <v>0</v>
      </c>
      <c r="J1504" s="197">
        <v>1</v>
      </c>
      <c r="K1504" s="197">
        <v>5</v>
      </c>
      <c r="L1504" s="197">
        <v>2</v>
      </c>
      <c r="M1504" s="197">
        <v>4</v>
      </c>
    </row>
    <row r="1505" spans="1:13" x14ac:dyDescent="0.25">
      <c r="A1505" s="199">
        <v>43617</v>
      </c>
      <c r="B1505">
        <v>2019</v>
      </c>
      <c r="C1505" t="s">
        <v>268</v>
      </c>
      <c r="D1505" t="s">
        <v>268</v>
      </c>
      <c r="E1505" t="s">
        <v>35</v>
      </c>
      <c r="F1505" s="195">
        <v>646937.57999999798</v>
      </c>
      <c r="G1505" s="160">
        <v>3</v>
      </c>
      <c r="H1505" s="160">
        <v>51</v>
      </c>
      <c r="I1505" s="197">
        <v>0</v>
      </c>
      <c r="J1505" s="197">
        <v>0</v>
      </c>
      <c r="K1505" s="197">
        <v>0</v>
      </c>
      <c r="L1505" s="197">
        <v>0</v>
      </c>
      <c r="M1505" s="197">
        <v>3</v>
      </c>
    </row>
    <row r="1506" spans="1:13" x14ac:dyDescent="0.25">
      <c r="A1506" s="199">
        <v>43617</v>
      </c>
      <c r="B1506">
        <v>2019</v>
      </c>
      <c r="C1506" t="s">
        <v>269</v>
      </c>
      <c r="D1506" t="s">
        <v>269</v>
      </c>
      <c r="E1506" t="s">
        <v>20</v>
      </c>
      <c r="F1506" s="195">
        <v>7414707.3600000301</v>
      </c>
      <c r="G1506" s="160">
        <v>27</v>
      </c>
      <c r="H1506" s="160">
        <v>415</v>
      </c>
      <c r="I1506" s="197">
        <v>6</v>
      </c>
      <c r="J1506" s="197">
        <v>0</v>
      </c>
      <c r="K1506" s="197">
        <v>6</v>
      </c>
      <c r="L1506" s="197">
        <v>9</v>
      </c>
      <c r="M1506" s="197">
        <v>6</v>
      </c>
    </row>
    <row r="1507" spans="1:13" x14ac:dyDescent="0.25">
      <c r="A1507" s="199">
        <v>43617</v>
      </c>
      <c r="B1507">
        <v>2019</v>
      </c>
      <c r="C1507" t="s">
        <v>270</v>
      </c>
      <c r="D1507" t="s">
        <v>270</v>
      </c>
      <c r="E1507" t="s">
        <v>22</v>
      </c>
      <c r="F1507" s="195">
        <v>198626.53</v>
      </c>
      <c r="G1507" s="160">
        <v>5</v>
      </c>
      <c r="H1507" s="160">
        <v>42</v>
      </c>
      <c r="I1507" s="197">
        <v>0</v>
      </c>
      <c r="J1507" s="197">
        <v>4</v>
      </c>
      <c r="K1507" s="197">
        <v>1</v>
      </c>
      <c r="L1507" s="197">
        <v>0</v>
      </c>
      <c r="M1507" s="197">
        <v>0</v>
      </c>
    </row>
    <row r="1508" spans="1:13" x14ac:dyDescent="0.25">
      <c r="A1508" s="199">
        <v>43617</v>
      </c>
      <c r="B1508">
        <v>2019</v>
      </c>
      <c r="C1508" t="s">
        <v>271</v>
      </c>
      <c r="D1508" t="s">
        <v>271</v>
      </c>
      <c r="E1508" t="s">
        <v>50</v>
      </c>
      <c r="F1508" s="195">
        <v>900087.59000000195</v>
      </c>
      <c r="G1508" s="160">
        <v>5</v>
      </c>
      <c r="H1508" s="160">
        <v>78</v>
      </c>
      <c r="I1508" s="197">
        <v>0</v>
      </c>
      <c r="J1508" s="197">
        <v>0</v>
      </c>
      <c r="K1508" s="197">
        <v>0</v>
      </c>
      <c r="L1508" s="197">
        <v>5</v>
      </c>
      <c r="M1508" s="197">
        <v>0</v>
      </c>
    </row>
    <row r="1509" spans="1:13" x14ac:dyDescent="0.25">
      <c r="A1509" s="199">
        <v>43617</v>
      </c>
      <c r="B1509">
        <v>2019</v>
      </c>
      <c r="C1509" t="s">
        <v>272</v>
      </c>
      <c r="D1509" t="s">
        <v>272</v>
      </c>
      <c r="E1509" t="s">
        <v>24</v>
      </c>
      <c r="F1509" s="195">
        <v>2724086.9800000102</v>
      </c>
      <c r="G1509" s="160">
        <v>15</v>
      </c>
      <c r="H1509" s="160">
        <v>207</v>
      </c>
      <c r="I1509" s="197">
        <v>0</v>
      </c>
      <c r="J1509" s="197">
        <v>3</v>
      </c>
      <c r="K1509" s="197">
        <v>2</v>
      </c>
      <c r="L1509" s="197">
        <v>9</v>
      </c>
      <c r="M1509" s="197">
        <v>1</v>
      </c>
    </row>
    <row r="1510" spans="1:13" x14ac:dyDescent="0.25">
      <c r="A1510" s="199">
        <v>43617</v>
      </c>
      <c r="B1510">
        <v>2019</v>
      </c>
      <c r="C1510" t="s">
        <v>273</v>
      </c>
      <c r="D1510" t="s">
        <v>273</v>
      </c>
      <c r="E1510" t="s">
        <v>20</v>
      </c>
      <c r="F1510" s="195">
        <v>1107384.33</v>
      </c>
      <c r="G1510" s="160">
        <v>4</v>
      </c>
      <c r="H1510" s="160">
        <v>64</v>
      </c>
      <c r="I1510" s="197">
        <v>0</v>
      </c>
      <c r="J1510" s="197">
        <v>0</v>
      </c>
      <c r="K1510" s="197">
        <v>0</v>
      </c>
      <c r="L1510" s="197">
        <v>0</v>
      </c>
      <c r="M1510" s="197">
        <v>4</v>
      </c>
    </row>
    <row r="1511" spans="1:13" x14ac:dyDescent="0.25">
      <c r="A1511" s="199">
        <v>43617</v>
      </c>
      <c r="B1511">
        <v>2019</v>
      </c>
      <c r="C1511" t="s">
        <v>274</v>
      </c>
      <c r="D1511" t="s">
        <v>274</v>
      </c>
      <c r="E1511" t="s">
        <v>18</v>
      </c>
      <c r="F1511" s="195">
        <v>1612464.8999999899</v>
      </c>
      <c r="G1511" s="160">
        <v>11</v>
      </c>
      <c r="H1511" s="160">
        <v>147</v>
      </c>
      <c r="I1511" s="197">
        <v>0</v>
      </c>
      <c r="J1511" s="197">
        <v>0</v>
      </c>
      <c r="K1511" s="197">
        <v>2</v>
      </c>
      <c r="L1511" s="197">
        <v>6</v>
      </c>
      <c r="M1511" s="197">
        <v>3</v>
      </c>
    </row>
    <row r="1512" spans="1:13" x14ac:dyDescent="0.25">
      <c r="A1512" s="199">
        <v>43617</v>
      </c>
      <c r="B1512">
        <v>2019</v>
      </c>
      <c r="C1512" t="s">
        <v>275</v>
      </c>
      <c r="D1512" t="s">
        <v>275</v>
      </c>
      <c r="E1512" t="s">
        <v>75</v>
      </c>
      <c r="F1512" s="195">
        <v>5069628.0900000101</v>
      </c>
      <c r="G1512" s="160">
        <v>18</v>
      </c>
      <c r="H1512" s="160">
        <v>280</v>
      </c>
      <c r="I1512" s="197">
        <v>0</v>
      </c>
      <c r="J1512" s="197">
        <v>7</v>
      </c>
      <c r="K1512" s="197">
        <v>4</v>
      </c>
      <c r="L1512" s="197">
        <v>5</v>
      </c>
      <c r="M1512" s="197">
        <v>2</v>
      </c>
    </row>
    <row r="1513" spans="1:13" x14ac:dyDescent="0.25">
      <c r="A1513" s="199">
        <v>43617</v>
      </c>
      <c r="B1513">
        <v>2019</v>
      </c>
      <c r="C1513" t="s">
        <v>276</v>
      </c>
      <c r="D1513" t="s">
        <v>276</v>
      </c>
      <c r="E1513" t="s">
        <v>84</v>
      </c>
      <c r="F1513" s="195">
        <v>2704342.62</v>
      </c>
      <c r="G1513" s="160">
        <v>9</v>
      </c>
      <c r="H1513" s="160">
        <v>134</v>
      </c>
      <c r="I1513" s="197">
        <v>0</v>
      </c>
      <c r="J1513" s="197">
        <v>1</v>
      </c>
      <c r="K1513" s="197">
        <v>0</v>
      </c>
      <c r="L1513" s="197">
        <v>7</v>
      </c>
      <c r="M1513" s="197">
        <v>1</v>
      </c>
    </row>
    <row r="1514" spans="1:13" x14ac:dyDescent="0.25">
      <c r="A1514" s="199">
        <v>43617</v>
      </c>
      <c r="B1514">
        <v>2019</v>
      </c>
      <c r="C1514" t="s">
        <v>277</v>
      </c>
      <c r="D1514" t="s">
        <v>277</v>
      </c>
      <c r="E1514" t="s">
        <v>27</v>
      </c>
      <c r="F1514" s="195">
        <v>4241615.3500000201</v>
      </c>
      <c r="G1514" s="160">
        <v>24</v>
      </c>
      <c r="H1514" s="160">
        <v>326</v>
      </c>
      <c r="I1514" s="197">
        <v>1</v>
      </c>
      <c r="J1514" s="197">
        <v>0</v>
      </c>
      <c r="K1514" s="197">
        <v>7</v>
      </c>
      <c r="L1514" s="197">
        <v>12</v>
      </c>
      <c r="M1514" s="197">
        <v>4</v>
      </c>
    </row>
    <row r="1515" spans="1:13" x14ac:dyDescent="0.25">
      <c r="A1515" s="199">
        <v>43617</v>
      </c>
      <c r="B1515">
        <v>2019</v>
      </c>
      <c r="C1515" t="s">
        <v>278</v>
      </c>
      <c r="D1515" t="s">
        <v>278</v>
      </c>
      <c r="E1515" t="s">
        <v>35</v>
      </c>
      <c r="F1515" s="195">
        <v>784767.33</v>
      </c>
      <c r="G1515" s="160">
        <v>4</v>
      </c>
      <c r="H1515" s="160">
        <v>57</v>
      </c>
      <c r="I1515" s="197">
        <v>0</v>
      </c>
      <c r="J1515" s="197">
        <v>0</v>
      </c>
      <c r="K1515" s="197">
        <v>0</v>
      </c>
      <c r="L1515" s="197">
        <v>0</v>
      </c>
      <c r="M1515" s="197">
        <v>4</v>
      </c>
    </row>
    <row r="1516" spans="1:13" x14ac:dyDescent="0.25">
      <c r="A1516" s="199">
        <v>43617</v>
      </c>
      <c r="B1516">
        <v>2019</v>
      </c>
      <c r="C1516" t="s">
        <v>279</v>
      </c>
      <c r="D1516" t="s">
        <v>279</v>
      </c>
      <c r="E1516" t="s">
        <v>18</v>
      </c>
      <c r="F1516" s="195">
        <v>238685.950000001</v>
      </c>
      <c r="G1516" s="160">
        <v>2</v>
      </c>
      <c r="H1516" s="160">
        <v>23</v>
      </c>
      <c r="I1516" s="197">
        <v>0</v>
      </c>
      <c r="J1516" s="197">
        <v>0</v>
      </c>
      <c r="K1516" s="197">
        <v>0</v>
      </c>
      <c r="L1516" s="197">
        <v>0</v>
      </c>
      <c r="M1516" s="197">
        <v>2</v>
      </c>
    </row>
    <row r="1517" spans="1:13" x14ac:dyDescent="0.25">
      <c r="A1517" s="199">
        <v>43617</v>
      </c>
      <c r="B1517">
        <v>2019</v>
      </c>
      <c r="C1517" t="s">
        <v>280</v>
      </c>
      <c r="D1517" t="s">
        <v>280</v>
      </c>
      <c r="E1517" t="s">
        <v>50</v>
      </c>
      <c r="F1517" s="195">
        <v>4936830.5699999901</v>
      </c>
      <c r="G1517" s="160">
        <v>22</v>
      </c>
      <c r="H1517" s="160">
        <v>313</v>
      </c>
      <c r="I1517" s="197">
        <v>1</v>
      </c>
      <c r="J1517" s="197">
        <v>0</v>
      </c>
      <c r="K1517" s="197">
        <v>2</v>
      </c>
      <c r="L1517" s="197">
        <v>4</v>
      </c>
      <c r="M1517" s="197">
        <v>15</v>
      </c>
    </row>
    <row r="1518" spans="1:13" x14ac:dyDescent="0.25">
      <c r="A1518" s="199">
        <v>43617</v>
      </c>
      <c r="B1518">
        <v>2019</v>
      </c>
      <c r="C1518" t="s">
        <v>281</v>
      </c>
      <c r="D1518" t="s">
        <v>281</v>
      </c>
      <c r="E1518" t="s">
        <v>20</v>
      </c>
      <c r="F1518" s="195">
        <v>3349042.0699999901</v>
      </c>
      <c r="G1518" s="160">
        <v>12</v>
      </c>
      <c r="H1518" s="160">
        <v>165</v>
      </c>
      <c r="I1518" s="197">
        <v>2</v>
      </c>
      <c r="J1518" s="197">
        <v>0</v>
      </c>
      <c r="K1518" s="197">
        <v>0</v>
      </c>
      <c r="L1518" s="197">
        <v>0</v>
      </c>
      <c r="M1518" s="197">
        <v>10</v>
      </c>
    </row>
    <row r="1519" spans="1:13" x14ac:dyDescent="0.25">
      <c r="A1519" s="199">
        <v>43617</v>
      </c>
      <c r="B1519">
        <v>2019</v>
      </c>
      <c r="C1519" t="s">
        <v>282</v>
      </c>
      <c r="D1519" t="s">
        <v>282</v>
      </c>
      <c r="E1519" t="s">
        <v>29</v>
      </c>
      <c r="F1519" s="195">
        <v>749713.29000000097</v>
      </c>
      <c r="G1519" s="160">
        <v>7</v>
      </c>
      <c r="H1519" s="160">
        <v>73</v>
      </c>
      <c r="I1519" s="197">
        <v>5</v>
      </c>
      <c r="J1519" s="197">
        <v>1</v>
      </c>
      <c r="K1519" s="197">
        <v>1</v>
      </c>
      <c r="L1519" s="197">
        <v>0</v>
      </c>
      <c r="M1519" s="197">
        <v>0</v>
      </c>
    </row>
    <row r="1520" spans="1:13" x14ac:dyDescent="0.25">
      <c r="A1520" s="199">
        <v>43617</v>
      </c>
      <c r="B1520">
        <v>2019</v>
      </c>
      <c r="C1520" t="s">
        <v>283</v>
      </c>
      <c r="D1520" t="s">
        <v>283</v>
      </c>
      <c r="E1520" t="s">
        <v>50</v>
      </c>
      <c r="F1520" s="195">
        <v>698699.52999999805</v>
      </c>
      <c r="G1520" s="160">
        <v>5</v>
      </c>
      <c r="H1520" s="160">
        <v>58</v>
      </c>
      <c r="I1520" s="197">
        <v>0</v>
      </c>
      <c r="J1520" s="197">
        <v>0</v>
      </c>
      <c r="K1520" s="197">
        <v>0</v>
      </c>
      <c r="L1520" s="197">
        <v>2</v>
      </c>
      <c r="M1520" s="197">
        <v>3</v>
      </c>
    </row>
    <row r="1521" spans="1:13" x14ac:dyDescent="0.25">
      <c r="A1521" s="199">
        <v>43617</v>
      </c>
      <c r="B1521">
        <v>2019</v>
      </c>
      <c r="C1521" t="s">
        <v>284</v>
      </c>
      <c r="D1521" t="s">
        <v>284</v>
      </c>
      <c r="E1521" t="s">
        <v>35</v>
      </c>
      <c r="F1521" s="195">
        <v>6464519.1300000297</v>
      </c>
      <c r="G1521" s="160">
        <v>26</v>
      </c>
      <c r="H1521" s="160">
        <v>383</v>
      </c>
      <c r="I1521" s="197">
        <v>0</v>
      </c>
      <c r="J1521" s="197">
        <v>1</v>
      </c>
      <c r="K1521" s="197">
        <v>1</v>
      </c>
      <c r="L1521" s="197">
        <v>4</v>
      </c>
      <c r="M1521" s="197">
        <v>20</v>
      </c>
    </row>
    <row r="1522" spans="1:13" x14ac:dyDescent="0.25">
      <c r="A1522" s="199">
        <v>43617</v>
      </c>
      <c r="B1522">
        <v>2019</v>
      </c>
      <c r="C1522" t="s">
        <v>285</v>
      </c>
      <c r="D1522" t="s">
        <v>285</v>
      </c>
      <c r="E1522" t="s">
        <v>50</v>
      </c>
      <c r="F1522" s="195">
        <v>675638.349999998</v>
      </c>
      <c r="G1522" s="160">
        <v>7</v>
      </c>
      <c r="H1522" s="160">
        <v>89</v>
      </c>
      <c r="I1522" s="197">
        <v>0</v>
      </c>
      <c r="J1522" s="197">
        <v>0</v>
      </c>
      <c r="K1522" s="197">
        <v>0</v>
      </c>
      <c r="L1522" s="197">
        <v>3</v>
      </c>
      <c r="M1522" s="197">
        <v>4</v>
      </c>
    </row>
    <row r="1523" spans="1:13" x14ac:dyDescent="0.25">
      <c r="A1523" s="199">
        <v>43617</v>
      </c>
      <c r="B1523">
        <v>2019</v>
      </c>
      <c r="C1523" t="s">
        <v>286</v>
      </c>
      <c r="D1523" t="s">
        <v>286</v>
      </c>
      <c r="E1523" t="s">
        <v>22</v>
      </c>
      <c r="F1523" s="195">
        <v>1082120.78</v>
      </c>
      <c r="G1523" s="160">
        <v>13</v>
      </c>
      <c r="H1523" s="160">
        <v>117</v>
      </c>
      <c r="I1523" s="197">
        <v>11</v>
      </c>
      <c r="J1523" s="197">
        <v>2</v>
      </c>
      <c r="K1523" s="197">
        <v>0</v>
      </c>
      <c r="L1523" s="197">
        <v>0</v>
      </c>
      <c r="M1523" s="197">
        <v>0</v>
      </c>
    </row>
    <row r="1524" spans="1:13" x14ac:dyDescent="0.25">
      <c r="A1524" s="199">
        <v>43617</v>
      </c>
      <c r="B1524">
        <v>2019</v>
      </c>
      <c r="C1524" t="s">
        <v>287</v>
      </c>
      <c r="D1524" t="s">
        <v>287</v>
      </c>
      <c r="E1524" t="s">
        <v>65</v>
      </c>
      <c r="F1524" s="195">
        <v>650221.52999999898</v>
      </c>
      <c r="G1524" s="160">
        <v>15</v>
      </c>
      <c r="H1524" s="160">
        <v>88</v>
      </c>
      <c r="I1524" s="197">
        <v>0</v>
      </c>
      <c r="J1524" s="197">
        <v>7</v>
      </c>
      <c r="K1524" s="197">
        <v>2</v>
      </c>
      <c r="L1524" s="197">
        <v>5</v>
      </c>
      <c r="M1524" s="197">
        <v>1</v>
      </c>
    </row>
    <row r="1525" spans="1:13" x14ac:dyDescent="0.25">
      <c r="A1525" s="199">
        <v>43617</v>
      </c>
      <c r="B1525">
        <v>2019</v>
      </c>
      <c r="C1525" t="s">
        <v>288</v>
      </c>
      <c r="D1525" t="s">
        <v>288</v>
      </c>
      <c r="E1525" t="s">
        <v>27</v>
      </c>
      <c r="F1525" s="195">
        <v>1394603.82</v>
      </c>
      <c r="G1525" s="160">
        <v>10</v>
      </c>
      <c r="H1525" s="160">
        <v>121</v>
      </c>
      <c r="I1525" s="197">
        <v>0</v>
      </c>
      <c r="J1525" s="197">
        <v>0</v>
      </c>
      <c r="K1525" s="197">
        <v>0</v>
      </c>
      <c r="L1525" s="197">
        <v>4</v>
      </c>
      <c r="M1525" s="197">
        <v>6</v>
      </c>
    </row>
    <row r="1526" spans="1:13" x14ac:dyDescent="0.25">
      <c r="A1526" s="199">
        <v>43617</v>
      </c>
      <c r="B1526">
        <v>2019</v>
      </c>
      <c r="C1526" t="s">
        <v>289</v>
      </c>
      <c r="D1526" t="s">
        <v>289</v>
      </c>
      <c r="E1526" t="s">
        <v>18</v>
      </c>
      <c r="F1526" s="195">
        <v>1871014.52</v>
      </c>
      <c r="G1526" s="160">
        <v>9</v>
      </c>
      <c r="H1526" s="160">
        <v>138</v>
      </c>
      <c r="I1526" s="197">
        <v>0</v>
      </c>
      <c r="J1526" s="197">
        <v>0</v>
      </c>
      <c r="K1526" s="197">
        <v>0</v>
      </c>
      <c r="L1526" s="197">
        <v>1</v>
      </c>
      <c r="M1526" s="197">
        <v>8</v>
      </c>
    </row>
    <row r="1527" spans="1:13" x14ac:dyDescent="0.25">
      <c r="A1527" s="199">
        <v>43617</v>
      </c>
      <c r="B1527">
        <v>2019</v>
      </c>
      <c r="C1527" t="s">
        <v>290</v>
      </c>
      <c r="D1527" t="s">
        <v>290</v>
      </c>
      <c r="E1527" t="s">
        <v>20</v>
      </c>
      <c r="F1527" s="195">
        <v>386113.72999999899</v>
      </c>
      <c r="G1527" s="160">
        <v>5</v>
      </c>
      <c r="H1527" s="160">
        <v>56</v>
      </c>
      <c r="I1527" s="197">
        <v>0</v>
      </c>
      <c r="J1527" s="197">
        <v>0</v>
      </c>
      <c r="K1527" s="197">
        <v>3</v>
      </c>
      <c r="L1527" s="197">
        <v>0</v>
      </c>
      <c r="M1527" s="197">
        <v>2</v>
      </c>
    </row>
    <row r="1528" spans="1:13" x14ac:dyDescent="0.25">
      <c r="A1528" s="199">
        <v>43617</v>
      </c>
      <c r="B1528">
        <v>2019</v>
      </c>
      <c r="C1528" t="s">
        <v>291</v>
      </c>
      <c r="D1528" t="s">
        <v>291</v>
      </c>
      <c r="E1528" t="s">
        <v>27</v>
      </c>
      <c r="F1528" s="195">
        <v>395687.02</v>
      </c>
      <c r="G1528" s="160">
        <v>2</v>
      </c>
      <c r="H1528" s="160">
        <v>27</v>
      </c>
      <c r="I1528" s="197">
        <v>0</v>
      </c>
      <c r="J1528" s="197">
        <v>0</v>
      </c>
      <c r="K1528" s="197">
        <v>0</v>
      </c>
      <c r="L1528" s="197">
        <v>2</v>
      </c>
      <c r="M1528" s="197">
        <v>0</v>
      </c>
    </row>
    <row r="1529" spans="1:13" x14ac:dyDescent="0.25">
      <c r="A1529" s="199">
        <v>43617</v>
      </c>
      <c r="B1529">
        <v>2019</v>
      </c>
      <c r="C1529" t="s">
        <v>292</v>
      </c>
      <c r="D1529" t="s">
        <v>292</v>
      </c>
      <c r="E1529" t="s">
        <v>50</v>
      </c>
      <c r="F1529" s="195">
        <v>883061.15000000095</v>
      </c>
      <c r="G1529" s="160">
        <v>8</v>
      </c>
      <c r="H1529" s="160">
        <v>108</v>
      </c>
      <c r="I1529" s="197">
        <v>0</v>
      </c>
      <c r="J1529" s="197">
        <v>0</v>
      </c>
      <c r="K1529" s="197">
        <v>0</v>
      </c>
      <c r="L1529" s="197">
        <v>1</v>
      </c>
      <c r="M1529" s="197">
        <v>7</v>
      </c>
    </row>
    <row r="1530" spans="1:13" x14ac:dyDescent="0.25">
      <c r="A1530" s="199">
        <v>43617</v>
      </c>
      <c r="B1530">
        <v>2019</v>
      </c>
      <c r="C1530" t="s">
        <v>293</v>
      </c>
      <c r="D1530" t="s">
        <v>293</v>
      </c>
      <c r="E1530" t="s">
        <v>73</v>
      </c>
      <c r="F1530" s="195">
        <v>2076044.5699999901</v>
      </c>
      <c r="G1530" s="160">
        <v>13</v>
      </c>
      <c r="H1530" s="160">
        <v>166</v>
      </c>
      <c r="I1530" s="197">
        <v>2</v>
      </c>
      <c r="J1530" s="197">
        <v>1</v>
      </c>
      <c r="K1530" s="197">
        <v>4</v>
      </c>
      <c r="L1530" s="197">
        <v>5</v>
      </c>
      <c r="M1530" s="197">
        <v>1</v>
      </c>
    </row>
    <row r="1531" spans="1:13" x14ac:dyDescent="0.25">
      <c r="A1531" s="199">
        <v>43617</v>
      </c>
      <c r="B1531">
        <v>2019</v>
      </c>
      <c r="C1531" t="s">
        <v>294</v>
      </c>
      <c r="D1531" t="s">
        <v>294</v>
      </c>
      <c r="E1531" t="s">
        <v>18</v>
      </c>
      <c r="F1531" s="195">
        <v>2369728.2400000002</v>
      </c>
      <c r="G1531" s="160">
        <v>11</v>
      </c>
      <c r="H1531" s="160">
        <v>151</v>
      </c>
      <c r="I1531" s="197">
        <v>0</v>
      </c>
      <c r="J1531" s="197">
        <v>0</v>
      </c>
      <c r="K1531" s="197">
        <v>0</v>
      </c>
      <c r="L1531" s="197">
        <v>2</v>
      </c>
      <c r="M1531" s="197">
        <v>9</v>
      </c>
    </row>
    <row r="1532" spans="1:13" x14ac:dyDescent="0.25">
      <c r="A1532" s="199">
        <v>43617</v>
      </c>
      <c r="B1532">
        <v>2019</v>
      </c>
      <c r="C1532" t="s">
        <v>295</v>
      </c>
      <c r="D1532" t="s">
        <v>295</v>
      </c>
      <c r="E1532" t="s">
        <v>35</v>
      </c>
      <c r="F1532" s="195">
        <v>9559810.8399999905</v>
      </c>
      <c r="G1532" s="160">
        <v>34</v>
      </c>
      <c r="H1532" s="160">
        <v>479</v>
      </c>
      <c r="I1532" s="197">
        <v>1</v>
      </c>
      <c r="J1532" s="197">
        <v>2</v>
      </c>
      <c r="K1532" s="197">
        <v>9</v>
      </c>
      <c r="L1532" s="197">
        <v>14</v>
      </c>
      <c r="M1532" s="197">
        <v>8</v>
      </c>
    </row>
    <row r="1533" spans="1:13" x14ac:dyDescent="0.25">
      <c r="A1533" s="199">
        <v>43617</v>
      </c>
      <c r="B1533">
        <v>2019</v>
      </c>
      <c r="C1533" t="s">
        <v>296</v>
      </c>
      <c r="D1533" t="s">
        <v>296</v>
      </c>
      <c r="E1533" t="s">
        <v>18</v>
      </c>
      <c r="F1533" s="195">
        <v>2512850.9500000002</v>
      </c>
      <c r="G1533" s="160">
        <v>21</v>
      </c>
      <c r="H1533" s="160">
        <v>252</v>
      </c>
      <c r="I1533" s="197">
        <v>1</v>
      </c>
      <c r="J1533" s="197">
        <v>0</v>
      </c>
      <c r="K1533" s="197">
        <v>3</v>
      </c>
      <c r="L1533" s="197">
        <v>10</v>
      </c>
      <c r="M1533" s="197">
        <v>7</v>
      </c>
    </row>
    <row r="1534" spans="1:13" x14ac:dyDescent="0.25">
      <c r="A1534" s="199">
        <v>43617</v>
      </c>
      <c r="B1534">
        <v>2019</v>
      </c>
      <c r="C1534" t="s">
        <v>297</v>
      </c>
      <c r="D1534" t="s">
        <v>297</v>
      </c>
      <c r="E1534" t="s">
        <v>22</v>
      </c>
      <c r="F1534" s="195">
        <v>2486964.61</v>
      </c>
      <c r="G1534" s="160">
        <v>14</v>
      </c>
      <c r="H1534" s="160">
        <v>165</v>
      </c>
      <c r="I1534" s="197">
        <v>0</v>
      </c>
      <c r="J1534" s="197">
        <v>2</v>
      </c>
      <c r="K1534" s="197">
        <v>6</v>
      </c>
      <c r="L1534" s="197">
        <v>6</v>
      </c>
      <c r="M1534" s="197">
        <v>0</v>
      </c>
    </row>
    <row r="1535" spans="1:13" x14ac:dyDescent="0.25">
      <c r="A1535" s="199">
        <v>43617</v>
      </c>
      <c r="B1535">
        <v>2019</v>
      </c>
      <c r="C1535" t="s">
        <v>298</v>
      </c>
      <c r="D1535" t="s">
        <v>298</v>
      </c>
      <c r="E1535" t="s">
        <v>20</v>
      </c>
      <c r="F1535" s="195">
        <v>2508527.62</v>
      </c>
      <c r="G1535" s="160">
        <v>12</v>
      </c>
      <c r="H1535" s="160">
        <v>166</v>
      </c>
      <c r="I1535" s="197">
        <v>0</v>
      </c>
      <c r="J1535" s="197">
        <v>1</v>
      </c>
      <c r="K1535" s="197">
        <v>0</v>
      </c>
      <c r="L1535" s="197">
        <v>3</v>
      </c>
      <c r="M1535" s="197">
        <v>8</v>
      </c>
    </row>
    <row r="1536" spans="1:13" x14ac:dyDescent="0.25">
      <c r="A1536" s="199">
        <v>43617</v>
      </c>
      <c r="B1536">
        <v>2019</v>
      </c>
      <c r="C1536" t="s">
        <v>299</v>
      </c>
      <c r="D1536" t="s">
        <v>299</v>
      </c>
      <c r="E1536" t="s">
        <v>18</v>
      </c>
      <c r="F1536" s="195">
        <v>2497205.65</v>
      </c>
      <c r="G1536" s="160">
        <v>18</v>
      </c>
      <c r="H1536" s="160">
        <v>235</v>
      </c>
      <c r="I1536" s="197">
        <v>1</v>
      </c>
      <c r="J1536" s="197">
        <v>2</v>
      </c>
      <c r="K1536" s="197">
        <v>3</v>
      </c>
      <c r="L1536" s="197">
        <v>3</v>
      </c>
      <c r="M1536" s="197">
        <v>9</v>
      </c>
    </row>
    <row r="1537" spans="1:15" x14ac:dyDescent="0.25">
      <c r="A1537" s="199">
        <v>43617</v>
      </c>
      <c r="B1537">
        <v>2019</v>
      </c>
      <c r="C1537" t="s">
        <v>300</v>
      </c>
      <c r="D1537" t="s">
        <v>300</v>
      </c>
      <c r="E1537" t="s">
        <v>22</v>
      </c>
      <c r="F1537" s="195">
        <v>2102831.4200000102</v>
      </c>
      <c r="G1537" s="160">
        <v>12</v>
      </c>
      <c r="H1537" s="160">
        <v>163</v>
      </c>
      <c r="I1537" s="197">
        <v>2</v>
      </c>
      <c r="J1537" s="197">
        <v>1</v>
      </c>
      <c r="K1537" s="197">
        <v>4</v>
      </c>
      <c r="L1537" s="197">
        <v>5</v>
      </c>
      <c r="M1537" s="197">
        <v>0</v>
      </c>
    </row>
    <row r="1538" spans="1:15" x14ac:dyDescent="0.25">
      <c r="A1538" s="199">
        <v>43617</v>
      </c>
      <c r="B1538">
        <v>2019</v>
      </c>
      <c r="C1538" t="s">
        <v>301</v>
      </c>
      <c r="D1538" t="s">
        <v>301</v>
      </c>
      <c r="E1538" t="s">
        <v>22</v>
      </c>
      <c r="F1538" s="195">
        <v>195280.5</v>
      </c>
      <c r="G1538" s="160">
        <v>3</v>
      </c>
      <c r="H1538" s="160">
        <v>19</v>
      </c>
      <c r="I1538" s="197">
        <v>0</v>
      </c>
      <c r="J1538" s="197">
        <v>0</v>
      </c>
      <c r="K1538" s="197">
        <v>0</v>
      </c>
      <c r="L1538" s="197">
        <v>0</v>
      </c>
      <c r="M1538" s="197">
        <v>3</v>
      </c>
    </row>
    <row r="1539" spans="1:15" x14ac:dyDescent="0.25">
      <c r="A1539" s="199">
        <v>43617</v>
      </c>
      <c r="B1539">
        <v>2019</v>
      </c>
      <c r="C1539" t="s">
        <v>302</v>
      </c>
      <c r="D1539" t="s">
        <v>302</v>
      </c>
      <c r="E1539" t="s">
        <v>18</v>
      </c>
      <c r="F1539" s="195">
        <v>2182051.4399999902</v>
      </c>
      <c r="G1539" s="160">
        <v>15</v>
      </c>
      <c r="H1539" s="160">
        <v>228</v>
      </c>
      <c r="I1539" s="197">
        <v>0</v>
      </c>
      <c r="J1539" s="197">
        <v>1</v>
      </c>
      <c r="K1539" s="197">
        <v>2</v>
      </c>
      <c r="L1539" s="197">
        <v>12</v>
      </c>
      <c r="M1539" s="197">
        <v>0</v>
      </c>
    </row>
    <row r="1540" spans="1:15" x14ac:dyDescent="0.25">
      <c r="A1540" s="199">
        <v>43617</v>
      </c>
      <c r="B1540">
        <v>2019</v>
      </c>
      <c r="C1540" t="s">
        <v>303</v>
      </c>
      <c r="D1540" t="s">
        <v>303</v>
      </c>
      <c r="E1540" t="s">
        <v>75</v>
      </c>
      <c r="F1540" s="195">
        <v>664049.21000000101</v>
      </c>
      <c r="G1540" s="160">
        <v>4</v>
      </c>
      <c r="H1540" s="160">
        <v>58</v>
      </c>
      <c r="I1540" s="197">
        <v>0</v>
      </c>
      <c r="J1540" s="197">
        <v>1</v>
      </c>
      <c r="K1540" s="197">
        <v>0</v>
      </c>
      <c r="L1540" s="197">
        <v>1</v>
      </c>
      <c r="M1540" s="197">
        <v>2</v>
      </c>
    </row>
    <row r="1541" spans="1:15" x14ac:dyDescent="0.25">
      <c r="A1541" s="199">
        <v>43617</v>
      </c>
      <c r="B1541">
        <v>2019</v>
      </c>
      <c r="C1541" t="s">
        <v>304</v>
      </c>
      <c r="D1541" t="s">
        <v>304</v>
      </c>
      <c r="E1541" t="s">
        <v>22</v>
      </c>
      <c r="F1541" s="195">
        <v>887011.63999999897</v>
      </c>
      <c r="G1541" s="160">
        <v>12</v>
      </c>
      <c r="H1541" s="160">
        <v>111</v>
      </c>
      <c r="I1541" s="197">
        <v>1</v>
      </c>
      <c r="J1541" s="197">
        <v>2</v>
      </c>
      <c r="K1541" s="197">
        <v>1</v>
      </c>
      <c r="L1541" s="197">
        <v>8</v>
      </c>
      <c r="M1541" s="197">
        <v>0</v>
      </c>
    </row>
    <row r="1542" spans="1:15" x14ac:dyDescent="0.25">
      <c r="A1542" s="199">
        <v>43617</v>
      </c>
      <c r="B1542">
        <v>2019</v>
      </c>
      <c r="C1542" t="s">
        <v>305</v>
      </c>
      <c r="D1542" t="s">
        <v>305</v>
      </c>
      <c r="E1542" t="s">
        <v>18</v>
      </c>
      <c r="F1542" s="195">
        <v>699346.19</v>
      </c>
      <c r="G1542" s="160">
        <v>5</v>
      </c>
      <c r="H1542" s="160">
        <v>60</v>
      </c>
      <c r="I1542" s="197">
        <v>0</v>
      </c>
      <c r="J1542" s="197">
        <v>0</v>
      </c>
      <c r="K1542" s="197">
        <v>0</v>
      </c>
      <c r="L1542" s="197">
        <v>1</v>
      </c>
      <c r="M1542" s="197">
        <v>4</v>
      </c>
    </row>
    <row r="1543" spans="1:15" x14ac:dyDescent="0.25">
      <c r="A1543" s="199">
        <v>43617</v>
      </c>
      <c r="B1543">
        <v>2019</v>
      </c>
      <c r="C1543" t="s">
        <v>306</v>
      </c>
      <c r="D1543" t="s">
        <v>306</v>
      </c>
      <c r="E1543" t="s">
        <v>50</v>
      </c>
      <c r="F1543" s="195">
        <v>2690408.1700000199</v>
      </c>
      <c r="G1543" s="160">
        <v>15</v>
      </c>
      <c r="H1543" s="160">
        <v>207</v>
      </c>
      <c r="I1543" s="197">
        <v>0</v>
      </c>
      <c r="J1543" s="197">
        <v>0</v>
      </c>
      <c r="K1543" s="197">
        <v>1</v>
      </c>
      <c r="L1543" s="197">
        <v>0</v>
      </c>
      <c r="M1543" s="197">
        <v>14</v>
      </c>
    </row>
    <row r="1544" spans="1:15" x14ac:dyDescent="0.25">
      <c r="A1544" s="199">
        <v>43617</v>
      </c>
      <c r="B1544">
        <v>2019</v>
      </c>
      <c r="C1544" t="s">
        <v>307</v>
      </c>
      <c r="D1544" t="s">
        <v>307</v>
      </c>
      <c r="E1544" t="s">
        <v>20</v>
      </c>
      <c r="F1544" s="195">
        <v>10212898.75</v>
      </c>
      <c r="G1544" s="160">
        <v>39</v>
      </c>
      <c r="H1544" s="160">
        <v>626</v>
      </c>
      <c r="I1544" s="197">
        <v>3</v>
      </c>
      <c r="J1544" s="197">
        <v>4</v>
      </c>
      <c r="K1544" s="197">
        <v>13</v>
      </c>
      <c r="L1544" s="197">
        <v>19</v>
      </c>
      <c r="M1544" s="197">
        <v>0</v>
      </c>
    </row>
    <row r="1545" spans="1:15" x14ac:dyDescent="0.25">
      <c r="A1545" s="199">
        <v>43617</v>
      </c>
      <c r="B1545">
        <v>2019</v>
      </c>
      <c r="C1545" t="s">
        <v>308</v>
      </c>
      <c r="D1545" t="s">
        <v>308</v>
      </c>
      <c r="E1545" t="s">
        <v>35</v>
      </c>
      <c r="F1545" s="195">
        <v>1733422.7</v>
      </c>
      <c r="G1545" s="160">
        <v>11</v>
      </c>
      <c r="H1545" s="160">
        <v>154</v>
      </c>
      <c r="I1545" s="197">
        <v>0</v>
      </c>
      <c r="J1545" s="197">
        <v>1</v>
      </c>
      <c r="K1545" s="197">
        <v>6</v>
      </c>
      <c r="L1545" s="197">
        <v>1</v>
      </c>
      <c r="M1545" s="197">
        <v>3</v>
      </c>
    </row>
    <row r="1546" spans="1:15" x14ac:dyDescent="0.25">
      <c r="A1546" s="199">
        <v>43617</v>
      </c>
      <c r="B1546">
        <v>2019</v>
      </c>
      <c r="C1546" t="s">
        <v>309</v>
      </c>
      <c r="D1546" t="s">
        <v>309</v>
      </c>
      <c r="E1546" t="s">
        <v>15</v>
      </c>
      <c r="F1546" s="195">
        <v>433223.19999999902</v>
      </c>
      <c r="G1546" s="160">
        <v>6</v>
      </c>
      <c r="H1546" s="160">
        <v>55</v>
      </c>
      <c r="I1546" s="197">
        <v>0</v>
      </c>
      <c r="J1546" s="197">
        <v>1</v>
      </c>
      <c r="K1546" s="197">
        <v>0</v>
      </c>
      <c r="L1546" s="197">
        <v>5</v>
      </c>
      <c r="M1546" s="197">
        <v>0</v>
      </c>
    </row>
    <row r="1547" spans="1:15" x14ac:dyDescent="0.25">
      <c r="A1547" s="199">
        <v>43617</v>
      </c>
      <c r="B1547">
        <v>2019</v>
      </c>
      <c r="C1547" t="s">
        <v>310</v>
      </c>
      <c r="D1547" t="s">
        <v>310</v>
      </c>
      <c r="E1547" t="s">
        <v>35</v>
      </c>
      <c r="F1547" s="195">
        <v>2736872.8400000101</v>
      </c>
      <c r="G1547" s="160">
        <v>12</v>
      </c>
      <c r="H1547" s="160">
        <v>179</v>
      </c>
      <c r="I1547" s="197">
        <v>0</v>
      </c>
      <c r="J1547" s="197">
        <v>1</v>
      </c>
      <c r="K1547" s="197">
        <v>0</v>
      </c>
      <c r="L1547" s="197">
        <v>0</v>
      </c>
      <c r="M1547" s="197">
        <v>11</v>
      </c>
    </row>
    <row r="1548" spans="1:15" x14ac:dyDescent="0.25">
      <c r="A1548" s="199">
        <v>43617</v>
      </c>
      <c r="B1548">
        <v>2019</v>
      </c>
      <c r="C1548" t="s">
        <v>311</v>
      </c>
      <c r="D1548" t="s">
        <v>311</v>
      </c>
      <c r="E1548" t="s">
        <v>48</v>
      </c>
      <c r="F1548" s="195">
        <v>4506439.76000001</v>
      </c>
      <c r="G1548" s="160">
        <v>19</v>
      </c>
      <c r="H1548" s="160">
        <v>274</v>
      </c>
      <c r="I1548" s="197">
        <v>0</v>
      </c>
      <c r="J1548" s="197">
        <v>1</v>
      </c>
      <c r="K1548" s="197">
        <v>2</v>
      </c>
      <c r="L1548" s="197">
        <v>5</v>
      </c>
      <c r="M1548" s="197">
        <v>11</v>
      </c>
    </row>
    <row r="1549" spans="1:15" x14ac:dyDescent="0.25">
      <c r="A1549" s="206">
        <v>43709</v>
      </c>
      <c r="B1549">
        <v>2019</v>
      </c>
      <c r="C1549" t="s">
        <v>245</v>
      </c>
      <c r="D1549" t="s">
        <v>245</v>
      </c>
      <c r="E1549" t="s">
        <v>22</v>
      </c>
      <c r="F1549" s="195">
        <v>1554454.3</v>
      </c>
      <c r="G1549" s="160">
        <v>12</v>
      </c>
      <c r="H1549" s="160">
        <v>134</v>
      </c>
      <c r="I1549" s="197">
        <v>3</v>
      </c>
      <c r="J1549" s="197">
        <v>2</v>
      </c>
      <c r="K1549" s="197">
        <v>3</v>
      </c>
      <c r="L1549" s="197">
        <v>4</v>
      </c>
      <c r="M1549" s="197">
        <v>0</v>
      </c>
      <c r="N1549"/>
      <c r="O1549" t="s">
        <v>383</v>
      </c>
    </row>
    <row r="1550" spans="1:15" x14ac:dyDescent="0.25">
      <c r="A1550" s="206">
        <v>43709</v>
      </c>
      <c r="B1550">
        <v>2019</v>
      </c>
      <c r="C1550" t="s">
        <v>129</v>
      </c>
      <c r="D1550" t="s">
        <v>246</v>
      </c>
      <c r="E1550" t="s">
        <v>31</v>
      </c>
      <c r="F1550" s="195">
        <v>4592575.7899999795</v>
      </c>
      <c r="G1550" s="160">
        <v>11</v>
      </c>
      <c r="H1550" s="160">
        <v>157</v>
      </c>
      <c r="I1550" s="197">
        <v>3</v>
      </c>
      <c r="J1550" s="197">
        <v>7</v>
      </c>
      <c r="K1550" s="197">
        <v>1</v>
      </c>
      <c r="L1550" s="197">
        <v>0</v>
      </c>
      <c r="M1550" s="197">
        <v>0</v>
      </c>
      <c r="N1550"/>
      <c r="O1550" t="s">
        <v>383</v>
      </c>
    </row>
    <row r="1551" spans="1:15" x14ac:dyDescent="0.25">
      <c r="A1551" s="206">
        <v>43709</v>
      </c>
      <c r="B1551">
        <v>2019</v>
      </c>
      <c r="C1551" t="s">
        <v>130</v>
      </c>
      <c r="D1551" t="s">
        <v>246</v>
      </c>
      <c r="E1551" t="s">
        <v>31</v>
      </c>
      <c r="F1551" s="195">
        <v>1151437.46</v>
      </c>
      <c r="G1551" s="160">
        <v>7</v>
      </c>
      <c r="H1551" s="160">
        <v>112</v>
      </c>
      <c r="I1551" s="197">
        <v>2</v>
      </c>
      <c r="J1551" s="197">
        <v>5</v>
      </c>
      <c r="K1551" s="197">
        <v>0</v>
      </c>
      <c r="L1551" s="197">
        <v>0</v>
      </c>
      <c r="M1551" s="197">
        <v>0</v>
      </c>
      <c r="N1551"/>
      <c r="O1551" t="s">
        <v>383</v>
      </c>
    </row>
    <row r="1552" spans="1:15" x14ac:dyDescent="0.25">
      <c r="A1552" s="206">
        <v>43709</v>
      </c>
      <c r="B1552">
        <v>2019</v>
      </c>
      <c r="C1552" t="s">
        <v>131</v>
      </c>
      <c r="D1552" t="s">
        <v>246</v>
      </c>
      <c r="E1552" t="s">
        <v>31</v>
      </c>
      <c r="F1552" s="195">
        <v>2805279.98</v>
      </c>
      <c r="G1552" s="160">
        <v>15</v>
      </c>
      <c r="H1552" s="160">
        <v>214</v>
      </c>
      <c r="I1552" s="197">
        <v>1</v>
      </c>
      <c r="J1552" s="197">
        <v>3</v>
      </c>
      <c r="K1552" s="197">
        <v>4</v>
      </c>
      <c r="L1552" s="197">
        <v>3</v>
      </c>
      <c r="M1552" s="197">
        <v>4</v>
      </c>
      <c r="N1552"/>
      <c r="O1552" t="s">
        <v>383</v>
      </c>
    </row>
    <row r="1553" spans="1:15" x14ac:dyDescent="0.25">
      <c r="A1553" s="206">
        <v>43709</v>
      </c>
      <c r="B1553">
        <v>2019</v>
      </c>
      <c r="C1553" t="s">
        <v>132</v>
      </c>
      <c r="D1553" t="s">
        <v>246</v>
      </c>
      <c r="E1553" t="s">
        <v>31</v>
      </c>
      <c r="F1553" s="195">
        <v>5847430.3000000101</v>
      </c>
      <c r="G1553" s="160">
        <v>13</v>
      </c>
      <c r="H1553" s="160">
        <v>212</v>
      </c>
      <c r="I1553" s="197">
        <v>2</v>
      </c>
      <c r="J1553" s="197">
        <v>0</v>
      </c>
      <c r="K1553" s="197">
        <v>3</v>
      </c>
      <c r="L1553" s="197">
        <v>2</v>
      </c>
      <c r="M1553" s="197">
        <v>6</v>
      </c>
      <c r="N1553"/>
      <c r="O1553" t="s">
        <v>383</v>
      </c>
    </row>
    <row r="1554" spans="1:15" x14ac:dyDescent="0.25">
      <c r="A1554" s="206">
        <v>43709</v>
      </c>
      <c r="B1554">
        <v>2019</v>
      </c>
      <c r="C1554" t="s">
        <v>247</v>
      </c>
      <c r="D1554" t="s">
        <v>246</v>
      </c>
      <c r="E1554" t="s">
        <v>31</v>
      </c>
      <c r="F1554" s="195">
        <v>2967831.82</v>
      </c>
      <c r="G1554" s="160">
        <v>15</v>
      </c>
      <c r="H1554" s="160">
        <v>205</v>
      </c>
      <c r="I1554" s="197">
        <v>0</v>
      </c>
      <c r="J1554" s="197">
        <v>10</v>
      </c>
      <c r="K1554" s="197">
        <v>5</v>
      </c>
      <c r="L1554" s="197">
        <v>0</v>
      </c>
      <c r="M1554" s="197">
        <v>0</v>
      </c>
      <c r="N1554"/>
      <c r="O1554" t="s">
        <v>383</v>
      </c>
    </row>
    <row r="1555" spans="1:15" x14ac:dyDescent="0.25">
      <c r="A1555" s="206">
        <v>43709</v>
      </c>
      <c r="B1555">
        <v>2019</v>
      </c>
      <c r="C1555" t="s">
        <v>134</v>
      </c>
      <c r="D1555" t="s">
        <v>246</v>
      </c>
      <c r="E1555" t="s">
        <v>31</v>
      </c>
      <c r="F1555" s="195">
        <v>7145958.1900000405</v>
      </c>
      <c r="G1555" s="160">
        <v>21</v>
      </c>
      <c r="H1555" s="160">
        <v>308</v>
      </c>
      <c r="I1555" s="197">
        <v>6</v>
      </c>
      <c r="J1555" s="197">
        <v>7</v>
      </c>
      <c r="K1555" s="197">
        <v>5</v>
      </c>
      <c r="L1555" s="197">
        <v>2</v>
      </c>
      <c r="M1555" s="197">
        <v>1</v>
      </c>
      <c r="N1555"/>
      <c r="O1555" t="s">
        <v>383</v>
      </c>
    </row>
    <row r="1556" spans="1:15" x14ac:dyDescent="0.25">
      <c r="A1556" s="206">
        <v>43709</v>
      </c>
      <c r="B1556">
        <v>2019</v>
      </c>
      <c r="C1556" t="s">
        <v>135</v>
      </c>
      <c r="D1556" t="s">
        <v>246</v>
      </c>
      <c r="E1556" t="s">
        <v>31</v>
      </c>
      <c r="F1556" s="195">
        <v>5429006.6299999896</v>
      </c>
      <c r="G1556" s="160">
        <v>15</v>
      </c>
      <c r="H1556" s="160">
        <v>211</v>
      </c>
      <c r="I1556" s="197">
        <v>3</v>
      </c>
      <c r="J1556" s="197">
        <v>3</v>
      </c>
      <c r="K1556" s="197">
        <v>8</v>
      </c>
      <c r="L1556" s="197">
        <v>1</v>
      </c>
      <c r="M1556" s="197">
        <v>0</v>
      </c>
      <c r="N1556"/>
      <c r="O1556" t="s">
        <v>383</v>
      </c>
    </row>
    <row r="1557" spans="1:15" x14ac:dyDescent="0.25">
      <c r="A1557" s="206">
        <v>43709</v>
      </c>
      <c r="B1557">
        <v>2019</v>
      </c>
      <c r="C1557" t="s">
        <v>136</v>
      </c>
      <c r="D1557" t="s">
        <v>246</v>
      </c>
      <c r="E1557" t="s">
        <v>31</v>
      </c>
      <c r="F1557" s="195">
        <v>6470133.8200000199</v>
      </c>
      <c r="G1557" s="160">
        <v>12</v>
      </c>
      <c r="H1557" s="160">
        <v>203</v>
      </c>
      <c r="I1557" s="197">
        <v>0</v>
      </c>
      <c r="J1557" s="197">
        <v>0</v>
      </c>
      <c r="K1557" s="197">
        <v>0</v>
      </c>
      <c r="L1557" s="197">
        <v>2</v>
      </c>
      <c r="M1557" s="197">
        <v>10</v>
      </c>
      <c r="N1557"/>
      <c r="O1557" t="s">
        <v>383</v>
      </c>
    </row>
    <row r="1558" spans="1:15" x14ac:dyDescent="0.25">
      <c r="A1558" s="206">
        <v>43709</v>
      </c>
      <c r="B1558">
        <v>2019</v>
      </c>
      <c r="C1558" t="s">
        <v>137</v>
      </c>
      <c r="D1558" t="s">
        <v>246</v>
      </c>
      <c r="E1558" t="s">
        <v>31</v>
      </c>
      <c r="F1558" s="195">
        <v>5649772.47999998</v>
      </c>
      <c r="G1558" s="160">
        <v>11</v>
      </c>
      <c r="H1558" s="160">
        <v>162</v>
      </c>
      <c r="I1558" s="197">
        <v>0</v>
      </c>
      <c r="J1558" s="197">
        <v>0</v>
      </c>
      <c r="K1558" s="197">
        <v>1</v>
      </c>
      <c r="L1558" s="197">
        <v>5</v>
      </c>
      <c r="M1558" s="197">
        <v>5</v>
      </c>
      <c r="N1558"/>
      <c r="O1558" t="s">
        <v>383</v>
      </c>
    </row>
    <row r="1559" spans="1:15" x14ac:dyDescent="0.25">
      <c r="A1559" s="206">
        <v>43709</v>
      </c>
      <c r="B1559">
        <v>2019</v>
      </c>
      <c r="C1559" t="s">
        <v>38</v>
      </c>
      <c r="D1559" t="s">
        <v>246</v>
      </c>
      <c r="E1559" t="s">
        <v>31</v>
      </c>
      <c r="F1559" s="195">
        <v>5629668.0999999801</v>
      </c>
      <c r="G1559" s="160">
        <v>17</v>
      </c>
      <c r="H1559" s="160">
        <v>256</v>
      </c>
      <c r="I1559" s="197">
        <v>0</v>
      </c>
      <c r="J1559" s="197">
        <v>0</v>
      </c>
      <c r="K1559" s="197">
        <v>2</v>
      </c>
      <c r="L1559" s="197">
        <v>10</v>
      </c>
      <c r="M1559" s="197">
        <v>5</v>
      </c>
      <c r="N1559"/>
      <c r="O1559" t="s">
        <v>383</v>
      </c>
    </row>
    <row r="1560" spans="1:15" x14ac:dyDescent="0.25">
      <c r="A1560" s="206">
        <v>43709</v>
      </c>
      <c r="B1560">
        <v>2019</v>
      </c>
      <c r="C1560" t="s">
        <v>138</v>
      </c>
      <c r="D1560" t="s">
        <v>246</v>
      </c>
      <c r="E1560" t="s">
        <v>31</v>
      </c>
      <c r="F1560" s="195">
        <v>1419549.6</v>
      </c>
      <c r="G1560" s="160">
        <v>6</v>
      </c>
      <c r="H1560" s="160">
        <v>69</v>
      </c>
      <c r="I1560" s="197">
        <v>3</v>
      </c>
      <c r="J1560" s="197">
        <v>2</v>
      </c>
      <c r="K1560" s="197">
        <v>1</v>
      </c>
      <c r="L1560" s="197">
        <v>0</v>
      </c>
      <c r="M1560" s="197">
        <v>0</v>
      </c>
      <c r="N1560"/>
      <c r="O1560" t="s">
        <v>383</v>
      </c>
    </row>
    <row r="1561" spans="1:15" x14ac:dyDescent="0.25">
      <c r="A1561" s="206">
        <v>43709</v>
      </c>
      <c r="B1561">
        <v>2019</v>
      </c>
      <c r="C1561" t="s">
        <v>139</v>
      </c>
      <c r="D1561" t="s">
        <v>246</v>
      </c>
      <c r="E1561" t="s">
        <v>31</v>
      </c>
      <c r="F1561" s="195">
        <v>7264108.8099999996</v>
      </c>
      <c r="G1561" s="160">
        <v>16</v>
      </c>
      <c r="H1561" s="160">
        <v>236</v>
      </c>
      <c r="I1561" s="197">
        <v>0</v>
      </c>
      <c r="J1561" s="197">
        <v>0</v>
      </c>
      <c r="K1561" s="197">
        <v>0</v>
      </c>
      <c r="L1561" s="197">
        <v>5</v>
      </c>
      <c r="M1561" s="197">
        <v>11</v>
      </c>
      <c r="N1561"/>
      <c r="O1561" t="s">
        <v>383</v>
      </c>
    </row>
    <row r="1562" spans="1:15" x14ac:dyDescent="0.25">
      <c r="A1562" s="206">
        <v>43709</v>
      </c>
      <c r="B1562">
        <v>2019</v>
      </c>
      <c r="C1562" t="s">
        <v>140</v>
      </c>
      <c r="D1562" t="s">
        <v>246</v>
      </c>
      <c r="E1562" t="s">
        <v>31</v>
      </c>
      <c r="F1562" s="195">
        <v>3876723.72</v>
      </c>
      <c r="G1562" s="160">
        <v>11</v>
      </c>
      <c r="H1562" s="160">
        <v>180</v>
      </c>
      <c r="I1562" s="197">
        <v>0</v>
      </c>
      <c r="J1562" s="197">
        <v>1</v>
      </c>
      <c r="K1562" s="197">
        <v>2</v>
      </c>
      <c r="L1562" s="197">
        <v>0</v>
      </c>
      <c r="M1562" s="197">
        <v>8</v>
      </c>
      <c r="N1562"/>
      <c r="O1562" t="s">
        <v>383</v>
      </c>
    </row>
    <row r="1563" spans="1:15" x14ac:dyDescent="0.25">
      <c r="A1563" s="206">
        <v>43709</v>
      </c>
      <c r="B1563">
        <v>2019</v>
      </c>
      <c r="C1563" t="s">
        <v>153</v>
      </c>
      <c r="D1563" t="s">
        <v>246</v>
      </c>
      <c r="E1563" t="s">
        <v>31</v>
      </c>
      <c r="F1563" s="195">
        <v>521374.8</v>
      </c>
      <c r="G1563" s="160">
        <v>2</v>
      </c>
      <c r="H1563" s="160">
        <v>21</v>
      </c>
      <c r="I1563" s="197">
        <v>0</v>
      </c>
      <c r="J1563" s="197">
        <v>1</v>
      </c>
      <c r="K1563" s="197">
        <v>0</v>
      </c>
      <c r="L1563" s="197">
        <v>1</v>
      </c>
      <c r="M1563" s="197">
        <v>0</v>
      </c>
      <c r="N1563"/>
      <c r="O1563" t="s">
        <v>383</v>
      </c>
    </row>
    <row r="1564" spans="1:15" x14ac:dyDescent="0.25">
      <c r="A1564" s="206">
        <v>43709</v>
      </c>
      <c r="B1564">
        <v>2019</v>
      </c>
      <c r="C1564" t="s">
        <v>141</v>
      </c>
      <c r="D1564" t="s">
        <v>246</v>
      </c>
      <c r="E1564" t="s">
        <v>31</v>
      </c>
      <c r="F1564" s="195">
        <v>1684485.55</v>
      </c>
      <c r="G1564" s="160">
        <v>10</v>
      </c>
      <c r="H1564" s="160">
        <v>134</v>
      </c>
      <c r="I1564" s="197">
        <v>0</v>
      </c>
      <c r="J1564" s="197">
        <v>4</v>
      </c>
      <c r="K1564" s="197">
        <v>3</v>
      </c>
      <c r="L1564" s="197">
        <v>1</v>
      </c>
      <c r="M1564" s="197">
        <v>2</v>
      </c>
      <c r="N1564"/>
      <c r="O1564" t="s">
        <v>383</v>
      </c>
    </row>
    <row r="1565" spans="1:15" x14ac:dyDescent="0.25">
      <c r="A1565" s="206">
        <v>43709</v>
      </c>
      <c r="B1565">
        <v>2019</v>
      </c>
      <c r="C1565" t="s">
        <v>96</v>
      </c>
      <c r="D1565" t="s">
        <v>246</v>
      </c>
      <c r="E1565" t="s">
        <v>31</v>
      </c>
      <c r="F1565" s="195">
        <v>2404061</v>
      </c>
      <c r="G1565" s="160">
        <v>10</v>
      </c>
      <c r="H1565" s="160">
        <v>124</v>
      </c>
      <c r="I1565" s="197">
        <v>1</v>
      </c>
      <c r="J1565" s="197">
        <v>8</v>
      </c>
      <c r="K1565" s="197">
        <v>1</v>
      </c>
      <c r="L1565" s="197">
        <v>0</v>
      </c>
      <c r="M1565" s="197">
        <v>0</v>
      </c>
      <c r="N1565"/>
      <c r="O1565" t="s">
        <v>383</v>
      </c>
    </row>
    <row r="1566" spans="1:15" x14ac:dyDescent="0.25">
      <c r="A1566" s="206">
        <v>43709</v>
      </c>
      <c r="B1566">
        <v>2019</v>
      </c>
      <c r="C1566" t="s">
        <v>56</v>
      </c>
      <c r="D1566" t="s">
        <v>246</v>
      </c>
      <c r="E1566" t="s">
        <v>31</v>
      </c>
      <c r="F1566" s="195">
        <v>241831.73</v>
      </c>
      <c r="G1566" s="160">
        <v>2</v>
      </c>
      <c r="H1566" s="160">
        <v>18</v>
      </c>
      <c r="I1566" s="197">
        <v>0</v>
      </c>
      <c r="J1566" s="197">
        <v>0</v>
      </c>
      <c r="K1566" s="197">
        <v>1</v>
      </c>
      <c r="L1566" s="197">
        <v>1</v>
      </c>
      <c r="M1566" s="197">
        <v>0</v>
      </c>
      <c r="N1566"/>
      <c r="O1566" t="s">
        <v>383</v>
      </c>
    </row>
    <row r="1567" spans="1:15" x14ac:dyDescent="0.25">
      <c r="A1567" s="206">
        <v>43709</v>
      </c>
      <c r="B1567">
        <v>2019</v>
      </c>
      <c r="C1567" t="s">
        <v>40</v>
      </c>
      <c r="D1567" t="s">
        <v>246</v>
      </c>
      <c r="E1567" t="s">
        <v>31</v>
      </c>
      <c r="F1567" s="195">
        <v>1823271.29</v>
      </c>
      <c r="G1567" s="160">
        <v>7</v>
      </c>
      <c r="H1567" s="160">
        <v>84</v>
      </c>
      <c r="I1567" s="197">
        <v>1</v>
      </c>
      <c r="J1567" s="197">
        <v>0</v>
      </c>
      <c r="K1567" s="197">
        <v>1</v>
      </c>
      <c r="L1567" s="197">
        <v>5</v>
      </c>
      <c r="M1567" s="197">
        <v>0</v>
      </c>
      <c r="N1567"/>
      <c r="O1567" t="s">
        <v>383</v>
      </c>
    </row>
    <row r="1568" spans="1:15" x14ac:dyDescent="0.25">
      <c r="A1568" s="206">
        <v>43709</v>
      </c>
      <c r="B1568">
        <v>2019</v>
      </c>
      <c r="C1568" t="s">
        <v>142</v>
      </c>
      <c r="D1568" t="s">
        <v>246</v>
      </c>
      <c r="E1568" t="s">
        <v>31</v>
      </c>
      <c r="F1568" s="195">
        <v>4382063.22</v>
      </c>
      <c r="G1568" s="160">
        <v>17</v>
      </c>
      <c r="H1568" s="160">
        <v>219</v>
      </c>
      <c r="I1568" s="197">
        <v>1</v>
      </c>
      <c r="J1568" s="197">
        <v>2</v>
      </c>
      <c r="K1568" s="197">
        <v>6</v>
      </c>
      <c r="L1568" s="197">
        <v>1</v>
      </c>
      <c r="M1568" s="197">
        <v>7</v>
      </c>
      <c r="N1568"/>
      <c r="O1568" t="s">
        <v>383</v>
      </c>
    </row>
    <row r="1569" spans="1:15" x14ac:dyDescent="0.25">
      <c r="A1569" s="206">
        <v>43709</v>
      </c>
      <c r="B1569">
        <v>2019</v>
      </c>
      <c r="C1569" t="s">
        <v>143</v>
      </c>
      <c r="D1569" t="s">
        <v>246</v>
      </c>
      <c r="E1569" t="s">
        <v>31</v>
      </c>
      <c r="F1569" s="195">
        <v>2867896.1500000102</v>
      </c>
      <c r="G1569" s="160">
        <v>10</v>
      </c>
      <c r="H1569" s="160">
        <v>142</v>
      </c>
      <c r="I1569" s="197">
        <v>0</v>
      </c>
      <c r="J1569" s="197">
        <v>1</v>
      </c>
      <c r="K1569" s="197">
        <v>1</v>
      </c>
      <c r="L1569" s="197">
        <v>3</v>
      </c>
      <c r="M1569" s="197">
        <v>5</v>
      </c>
      <c r="N1569"/>
      <c r="O1569" t="s">
        <v>383</v>
      </c>
    </row>
    <row r="1570" spans="1:15" x14ac:dyDescent="0.25">
      <c r="A1570" s="206">
        <v>43709</v>
      </c>
      <c r="B1570">
        <v>2019</v>
      </c>
      <c r="C1570" t="s">
        <v>248</v>
      </c>
      <c r="D1570" t="s">
        <v>248</v>
      </c>
      <c r="E1570" t="s">
        <v>15</v>
      </c>
      <c r="F1570" s="195">
        <v>561367.17000000097</v>
      </c>
      <c r="G1570" s="160">
        <v>8</v>
      </c>
      <c r="H1570" s="160">
        <v>72</v>
      </c>
      <c r="I1570" s="197">
        <v>0</v>
      </c>
      <c r="J1570" s="197">
        <v>0</v>
      </c>
      <c r="K1570" s="197">
        <v>2</v>
      </c>
      <c r="L1570" s="197">
        <v>6</v>
      </c>
      <c r="M1570" s="197">
        <v>0</v>
      </c>
      <c r="N1570"/>
      <c r="O1570" t="s">
        <v>383</v>
      </c>
    </row>
    <row r="1571" spans="1:15" x14ac:dyDescent="0.25">
      <c r="A1571" s="206">
        <v>43709</v>
      </c>
      <c r="B1571">
        <v>2019</v>
      </c>
      <c r="C1571" t="s">
        <v>249</v>
      </c>
      <c r="D1571" t="s">
        <v>249</v>
      </c>
      <c r="E1571" t="s">
        <v>20</v>
      </c>
      <c r="F1571" s="195">
        <v>500658.88</v>
      </c>
      <c r="G1571" s="160">
        <v>3</v>
      </c>
      <c r="H1571" s="160">
        <v>45</v>
      </c>
      <c r="I1571" s="197">
        <v>0</v>
      </c>
      <c r="J1571" s="197">
        <v>0</v>
      </c>
      <c r="K1571" s="197">
        <v>0</v>
      </c>
      <c r="L1571" s="197">
        <v>3</v>
      </c>
      <c r="M1571" s="197">
        <v>0</v>
      </c>
      <c r="N1571"/>
      <c r="O1571" t="s">
        <v>383</v>
      </c>
    </row>
    <row r="1572" spans="1:15" x14ac:dyDescent="0.25">
      <c r="A1572" s="206">
        <v>43709</v>
      </c>
      <c r="B1572">
        <v>2019</v>
      </c>
      <c r="C1572" t="s">
        <v>250</v>
      </c>
      <c r="D1572" t="s">
        <v>250</v>
      </c>
      <c r="E1572" t="s">
        <v>75</v>
      </c>
      <c r="F1572" s="195">
        <v>525520.00999999896</v>
      </c>
      <c r="G1572" s="160">
        <v>2</v>
      </c>
      <c r="H1572" s="160">
        <v>29</v>
      </c>
      <c r="I1572" s="197">
        <v>0</v>
      </c>
      <c r="J1572" s="197">
        <v>0</v>
      </c>
      <c r="K1572" s="197">
        <v>0</v>
      </c>
      <c r="L1572" s="197">
        <v>2</v>
      </c>
      <c r="M1572" s="197">
        <v>0</v>
      </c>
      <c r="N1572"/>
      <c r="O1572" t="s">
        <v>383</v>
      </c>
    </row>
    <row r="1573" spans="1:15" x14ac:dyDescent="0.25">
      <c r="A1573" s="206">
        <v>43709</v>
      </c>
      <c r="B1573">
        <v>2019</v>
      </c>
      <c r="C1573" t="s">
        <v>251</v>
      </c>
      <c r="D1573" t="s">
        <v>251</v>
      </c>
      <c r="E1573" t="s">
        <v>29</v>
      </c>
      <c r="F1573" s="195">
        <v>1008176.46</v>
      </c>
      <c r="G1573" s="160">
        <v>10</v>
      </c>
      <c r="H1573" s="160">
        <v>111</v>
      </c>
      <c r="I1573" s="197">
        <v>1</v>
      </c>
      <c r="J1573" s="197">
        <v>0</v>
      </c>
      <c r="K1573" s="197">
        <v>8</v>
      </c>
      <c r="L1573" s="197">
        <v>1</v>
      </c>
      <c r="M1573" s="197">
        <v>0</v>
      </c>
      <c r="N1573"/>
      <c r="O1573" t="s">
        <v>383</v>
      </c>
    </row>
    <row r="1574" spans="1:15" x14ac:dyDescent="0.25">
      <c r="A1574" s="206">
        <v>43709</v>
      </c>
      <c r="B1574">
        <v>2019</v>
      </c>
      <c r="C1574" t="s">
        <v>252</v>
      </c>
      <c r="D1574" t="s">
        <v>252</v>
      </c>
      <c r="E1574" t="s">
        <v>22</v>
      </c>
      <c r="F1574" s="195">
        <v>20947.2</v>
      </c>
      <c r="G1574" s="160">
        <v>1</v>
      </c>
      <c r="H1574" s="160">
        <v>2</v>
      </c>
      <c r="I1574" s="197">
        <v>0</v>
      </c>
      <c r="J1574" s="197">
        <v>0</v>
      </c>
      <c r="K1574" s="197">
        <v>0</v>
      </c>
      <c r="L1574" s="197">
        <v>1</v>
      </c>
      <c r="M1574" s="197">
        <v>0</v>
      </c>
      <c r="N1574"/>
      <c r="O1574" t="s">
        <v>383</v>
      </c>
    </row>
    <row r="1575" spans="1:15" x14ac:dyDescent="0.25">
      <c r="A1575" s="206">
        <v>43709</v>
      </c>
      <c r="B1575">
        <v>2019</v>
      </c>
      <c r="C1575" t="s">
        <v>253</v>
      </c>
      <c r="D1575" t="s">
        <v>169</v>
      </c>
      <c r="E1575" t="s">
        <v>22</v>
      </c>
      <c r="F1575" s="195">
        <v>20029384.079999801</v>
      </c>
      <c r="G1575" s="160">
        <v>83</v>
      </c>
      <c r="H1575" s="160">
        <v>1328</v>
      </c>
      <c r="I1575" s="197">
        <v>7</v>
      </c>
      <c r="J1575" s="197">
        <v>15</v>
      </c>
      <c r="K1575" s="197">
        <v>18</v>
      </c>
      <c r="L1575" s="197">
        <v>37</v>
      </c>
      <c r="M1575" s="197">
        <v>6</v>
      </c>
      <c r="N1575"/>
      <c r="O1575" t="s">
        <v>383</v>
      </c>
    </row>
    <row r="1576" spans="1:15" x14ac:dyDescent="0.25">
      <c r="A1576" s="206">
        <v>43709</v>
      </c>
      <c r="B1576">
        <v>2019</v>
      </c>
      <c r="C1576" t="s">
        <v>254</v>
      </c>
      <c r="D1576" t="s">
        <v>254</v>
      </c>
      <c r="E1576" t="s">
        <v>29</v>
      </c>
      <c r="F1576" s="195">
        <v>549262.57999999996</v>
      </c>
      <c r="G1576" s="160">
        <v>11</v>
      </c>
      <c r="H1576" s="160">
        <v>71</v>
      </c>
      <c r="I1576" s="197">
        <v>1</v>
      </c>
      <c r="J1576" s="197">
        <v>1</v>
      </c>
      <c r="K1576" s="197">
        <v>6</v>
      </c>
      <c r="L1576" s="197">
        <v>3</v>
      </c>
      <c r="M1576" s="197">
        <v>0</v>
      </c>
      <c r="N1576"/>
      <c r="O1576" t="s">
        <v>383</v>
      </c>
    </row>
    <row r="1577" spans="1:15" x14ac:dyDescent="0.25">
      <c r="A1577" s="206">
        <v>43709</v>
      </c>
      <c r="B1577">
        <v>2019</v>
      </c>
      <c r="C1577" t="s">
        <v>255</v>
      </c>
      <c r="D1577" t="s">
        <v>255</v>
      </c>
      <c r="E1577" t="s">
        <v>29</v>
      </c>
      <c r="F1577" s="195">
        <v>4660604.77999999</v>
      </c>
      <c r="G1577" s="160">
        <v>29</v>
      </c>
      <c r="H1577" s="160">
        <v>404</v>
      </c>
      <c r="I1577" s="197">
        <v>1</v>
      </c>
      <c r="J1577" s="197">
        <v>1</v>
      </c>
      <c r="K1577" s="197">
        <v>8</v>
      </c>
      <c r="L1577" s="197">
        <v>14</v>
      </c>
      <c r="M1577" s="197">
        <v>5</v>
      </c>
      <c r="N1577"/>
      <c r="O1577" t="s">
        <v>383</v>
      </c>
    </row>
    <row r="1578" spans="1:15" x14ac:dyDescent="0.25">
      <c r="A1578" s="206">
        <v>43709</v>
      </c>
      <c r="B1578">
        <v>2019</v>
      </c>
      <c r="C1578" t="s">
        <v>256</v>
      </c>
      <c r="D1578" t="s">
        <v>256</v>
      </c>
      <c r="E1578" t="s">
        <v>48</v>
      </c>
      <c r="F1578" s="195">
        <v>4031066.93</v>
      </c>
      <c r="G1578" s="160">
        <v>18</v>
      </c>
      <c r="H1578" s="160">
        <v>263</v>
      </c>
      <c r="I1578" s="197">
        <v>0</v>
      </c>
      <c r="J1578" s="197">
        <v>0</v>
      </c>
      <c r="K1578" s="197">
        <v>1</v>
      </c>
      <c r="L1578" s="197">
        <v>5</v>
      </c>
      <c r="M1578" s="197">
        <v>12</v>
      </c>
      <c r="N1578"/>
      <c r="O1578" t="s">
        <v>383</v>
      </c>
    </row>
    <row r="1579" spans="1:15" x14ac:dyDescent="0.25">
      <c r="A1579" s="206">
        <v>43709</v>
      </c>
      <c r="B1579">
        <v>2019</v>
      </c>
      <c r="C1579" t="s">
        <v>257</v>
      </c>
      <c r="D1579" t="s">
        <v>257</v>
      </c>
      <c r="E1579" t="s">
        <v>44</v>
      </c>
      <c r="F1579" s="195">
        <v>2942773.5800000099</v>
      </c>
      <c r="G1579" s="160">
        <v>11</v>
      </c>
      <c r="H1579" s="160">
        <v>159</v>
      </c>
      <c r="I1579" s="197">
        <v>0</v>
      </c>
      <c r="J1579" s="197">
        <v>0</v>
      </c>
      <c r="K1579" s="197">
        <v>0</v>
      </c>
      <c r="L1579" s="197">
        <v>0</v>
      </c>
      <c r="M1579" s="197">
        <v>11</v>
      </c>
      <c r="N1579"/>
      <c r="O1579" t="s">
        <v>383</v>
      </c>
    </row>
    <row r="1580" spans="1:15" x14ac:dyDescent="0.25">
      <c r="A1580" s="206">
        <v>43709</v>
      </c>
      <c r="B1580">
        <v>2019</v>
      </c>
      <c r="C1580" t="s">
        <v>258</v>
      </c>
      <c r="D1580" t="s">
        <v>258</v>
      </c>
      <c r="E1580" t="s">
        <v>65</v>
      </c>
      <c r="F1580" s="195">
        <v>868902.78000000305</v>
      </c>
      <c r="G1580" s="160">
        <v>7</v>
      </c>
      <c r="H1580" s="160">
        <v>84</v>
      </c>
      <c r="I1580" s="197">
        <v>1</v>
      </c>
      <c r="J1580" s="197">
        <v>0</v>
      </c>
      <c r="K1580" s="197">
        <v>2</v>
      </c>
      <c r="L1580" s="197">
        <v>2</v>
      </c>
      <c r="M1580" s="197">
        <v>2</v>
      </c>
      <c r="N1580"/>
      <c r="O1580" t="s">
        <v>383</v>
      </c>
    </row>
    <row r="1581" spans="1:15" x14ac:dyDescent="0.25">
      <c r="A1581" s="206">
        <v>43709</v>
      </c>
      <c r="B1581">
        <v>2019</v>
      </c>
      <c r="C1581" t="s">
        <v>259</v>
      </c>
      <c r="D1581" t="s">
        <v>259</v>
      </c>
      <c r="E1581" t="s">
        <v>15</v>
      </c>
      <c r="F1581" s="195">
        <v>914305.90999999805</v>
      </c>
      <c r="G1581" s="160">
        <v>9</v>
      </c>
      <c r="H1581" s="160">
        <v>90</v>
      </c>
      <c r="I1581" s="197">
        <v>1</v>
      </c>
      <c r="J1581" s="197">
        <v>0</v>
      </c>
      <c r="K1581" s="197">
        <v>2</v>
      </c>
      <c r="L1581" s="197">
        <v>5</v>
      </c>
      <c r="M1581" s="197">
        <v>1</v>
      </c>
      <c r="N1581"/>
      <c r="O1581" t="s">
        <v>383</v>
      </c>
    </row>
    <row r="1582" spans="1:15" x14ac:dyDescent="0.25">
      <c r="A1582" s="206">
        <v>43709</v>
      </c>
      <c r="B1582">
        <v>2019</v>
      </c>
      <c r="C1582" t="s">
        <v>260</v>
      </c>
      <c r="D1582" t="s">
        <v>260</v>
      </c>
      <c r="E1582" t="s">
        <v>18</v>
      </c>
      <c r="F1582" s="195">
        <v>7127489.2099999804</v>
      </c>
      <c r="G1582" s="160">
        <v>27</v>
      </c>
      <c r="H1582" s="160">
        <v>421</v>
      </c>
      <c r="I1582" s="197">
        <v>0</v>
      </c>
      <c r="J1582" s="197">
        <v>2</v>
      </c>
      <c r="K1582" s="197">
        <v>1</v>
      </c>
      <c r="L1582" s="197">
        <v>10</v>
      </c>
      <c r="M1582" s="197">
        <v>14</v>
      </c>
      <c r="N1582"/>
      <c r="O1582" t="s">
        <v>383</v>
      </c>
    </row>
    <row r="1583" spans="1:15" x14ac:dyDescent="0.25">
      <c r="A1583" s="206">
        <v>43709</v>
      </c>
      <c r="B1583">
        <v>2019</v>
      </c>
      <c r="C1583" t="s">
        <v>261</v>
      </c>
      <c r="D1583" t="s">
        <v>261</v>
      </c>
      <c r="E1583" t="s">
        <v>75</v>
      </c>
      <c r="F1583" s="195">
        <v>4716617.7500000298</v>
      </c>
      <c r="G1583" s="160">
        <v>17</v>
      </c>
      <c r="H1583" s="160">
        <v>276</v>
      </c>
      <c r="I1583" s="197">
        <v>1</v>
      </c>
      <c r="J1583" s="197">
        <v>3</v>
      </c>
      <c r="K1583" s="197">
        <v>0</v>
      </c>
      <c r="L1583" s="197">
        <v>1</v>
      </c>
      <c r="M1583" s="197">
        <v>12</v>
      </c>
      <c r="N1583"/>
      <c r="O1583" t="s">
        <v>383</v>
      </c>
    </row>
    <row r="1584" spans="1:15" x14ac:dyDescent="0.25">
      <c r="A1584" s="206">
        <v>43709</v>
      </c>
      <c r="B1584">
        <v>2019</v>
      </c>
      <c r="C1584" t="s">
        <v>262</v>
      </c>
      <c r="D1584" t="s">
        <v>262</v>
      </c>
      <c r="E1584" t="s">
        <v>18</v>
      </c>
      <c r="F1584" s="195">
        <v>1340644.8699999901</v>
      </c>
      <c r="G1584" s="160">
        <v>9</v>
      </c>
      <c r="H1584" s="160">
        <v>119</v>
      </c>
      <c r="I1584" s="197">
        <v>1</v>
      </c>
      <c r="J1584" s="197">
        <v>0</v>
      </c>
      <c r="K1584" s="197">
        <v>0</v>
      </c>
      <c r="L1584" s="197">
        <v>1</v>
      </c>
      <c r="M1584" s="197">
        <v>7</v>
      </c>
      <c r="N1584"/>
      <c r="O1584" t="s">
        <v>383</v>
      </c>
    </row>
    <row r="1585" spans="1:15" x14ac:dyDescent="0.25">
      <c r="A1585" s="206">
        <v>43709</v>
      </c>
      <c r="B1585">
        <v>2019</v>
      </c>
      <c r="C1585" t="s">
        <v>263</v>
      </c>
      <c r="D1585" t="s">
        <v>263</v>
      </c>
      <c r="E1585" t="s">
        <v>50</v>
      </c>
      <c r="F1585" s="195">
        <v>2368983.64</v>
      </c>
      <c r="G1585" s="160">
        <v>10</v>
      </c>
      <c r="H1585" s="160">
        <v>155</v>
      </c>
      <c r="I1585" s="197">
        <v>0</v>
      </c>
      <c r="J1585" s="197">
        <v>0</v>
      </c>
      <c r="K1585" s="197">
        <v>0</v>
      </c>
      <c r="L1585" s="197">
        <v>0</v>
      </c>
      <c r="M1585" s="197">
        <v>10</v>
      </c>
      <c r="N1585"/>
      <c r="O1585" t="s">
        <v>383</v>
      </c>
    </row>
    <row r="1586" spans="1:15" x14ac:dyDescent="0.25">
      <c r="A1586" s="206">
        <v>43709</v>
      </c>
      <c r="B1586">
        <v>2019</v>
      </c>
      <c r="C1586" t="s">
        <v>384</v>
      </c>
      <c r="D1586" t="s">
        <v>384</v>
      </c>
      <c r="E1586" t="s">
        <v>22</v>
      </c>
      <c r="F1586" s="195">
        <v>571662.78999999899</v>
      </c>
      <c r="G1586" s="160">
        <v>9</v>
      </c>
      <c r="H1586" s="160">
        <v>69</v>
      </c>
      <c r="I1586" s="197">
        <v>1</v>
      </c>
      <c r="J1586" s="197">
        <v>3</v>
      </c>
      <c r="K1586" s="197">
        <v>2</v>
      </c>
      <c r="L1586" s="197">
        <v>3</v>
      </c>
      <c r="M1586" s="197">
        <v>0</v>
      </c>
      <c r="N1586"/>
      <c r="O1586" t="s">
        <v>383</v>
      </c>
    </row>
    <row r="1587" spans="1:15" x14ac:dyDescent="0.25">
      <c r="A1587" s="206">
        <v>43709</v>
      </c>
      <c r="B1587">
        <v>2019</v>
      </c>
      <c r="C1587" t="s">
        <v>264</v>
      </c>
      <c r="D1587" t="s">
        <v>264</v>
      </c>
      <c r="E1587" t="s">
        <v>65</v>
      </c>
      <c r="F1587" s="195">
        <v>4116045.4899999802</v>
      </c>
      <c r="G1587" s="160">
        <v>17</v>
      </c>
      <c r="H1587" s="160">
        <v>245</v>
      </c>
      <c r="I1587" s="197">
        <v>1</v>
      </c>
      <c r="J1587" s="197">
        <v>3</v>
      </c>
      <c r="K1587" s="197">
        <v>1</v>
      </c>
      <c r="L1587" s="197">
        <v>5</v>
      </c>
      <c r="M1587" s="197">
        <v>7</v>
      </c>
      <c r="N1587"/>
      <c r="O1587" t="s">
        <v>383</v>
      </c>
    </row>
    <row r="1588" spans="1:15" x14ac:dyDescent="0.25">
      <c r="A1588" s="206">
        <v>43709</v>
      </c>
      <c r="B1588">
        <v>2019</v>
      </c>
      <c r="C1588" t="s">
        <v>266</v>
      </c>
      <c r="D1588" t="s">
        <v>266</v>
      </c>
      <c r="E1588" t="s">
        <v>48</v>
      </c>
      <c r="F1588" s="195">
        <v>631610.98</v>
      </c>
      <c r="G1588" s="160">
        <v>7</v>
      </c>
      <c r="H1588" s="160">
        <v>60</v>
      </c>
      <c r="I1588" s="197">
        <v>0</v>
      </c>
      <c r="J1588" s="197">
        <v>0</v>
      </c>
      <c r="K1588" s="197">
        <v>0</v>
      </c>
      <c r="L1588" s="197">
        <v>3</v>
      </c>
      <c r="M1588" s="197">
        <v>4</v>
      </c>
      <c r="N1588"/>
      <c r="O1588" t="s">
        <v>383</v>
      </c>
    </row>
    <row r="1589" spans="1:15" x14ac:dyDescent="0.25">
      <c r="A1589" s="206">
        <v>43709</v>
      </c>
      <c r="B1589">
        <v>2019</v>
      </c>
      <c r="C1589" t="s">
        <v>267</v>
      </c>
      <c r="D1589" t="s">
        <v>267</v>
      </c>
      <c r="E1589" t="s">
        <v>20</v>
      </c>
      <c r="F1589" s="195">
        <v>2351570.39</v>
      </c>
      <c r="G1589" s="160">
        <v>12</v>
      </c>
      <c r="H1589" s="160">
        <v>191</v>
      </c>
      <c r="I1589" s="197">
        <v>0</v>
      </c>
      <c r="J1589" s="197">
        <v>1</v>
      </c>
      <c r="K1589" s="197">
        <v>5</v>
      </c>
      <c r="L1589" s="197">
        <v>2</v>
      </c>
      <c r="M1589" s="197">
        <v>4</v>
      </c>
      <c r="N1589"/>
      <c r="O1589" t="s">
        <v>383</v>
      </c>
    </row>
    <row r="1590" spans="1:15" x14ac:dyDescent="0.25">
      <c r="A1590" s="206">
        <v>43709</v>
      </c>
      <c r="B1590">
        <v>2019</v>
      </c>
      <c r="C1590" t="s">
        <v>268</v>
      </c>
      <c r="D1590" t="s">
        <v>268</v>
      </c>
      <c r="E1590" t="s">
        <v>35</v>
      </c>
      <c r="F1590" s="195">
        <v>711885.820000001</v>
      </c>
      <c r="G1590" s="160">
        <v>2</v>
      </c>
      <c r="H1590" s="160">
        <v>36</v>
      </c>
      <c r="I1590" s="197">
        <v>0</v>
      </c>
      <c r="J1590" s="197">
        <v>0</v>
      </c>
      <c r="K1590" s="197">
        <v>0</v>
      </c>
      <c r="L1590" s="197">
        <v>0</v>
      </c>
      <c r="M1590" s="197">
        <v>2</v>
      </c>
      <c r="N1590"/>
      <c r="O1590" t="s">
        <v>383</v>
      </c>
    </row>
    <row r="1591" spans="1:15" x14ac:dyDescent="0.25">
      <c r="A1591" s="206">
        <v>43709</v>
      </c>
      <c r="B1591">
        <v>2019</v>
      </c>
      <c r="C1591" t="s">
        <v>269</v>
      </c>
      <c r="D1591" t="s">
        <v>269</v>
      </c>
      <c r="E1591" t="s">
        <v>20</v>
      </c>
      <c r="F1591" s="195">
        <v>7844262.5999999596</v>
      </c>
      <c r="G1591" s="160">
        <v>27</v>
      </c>
      <c r="H1591" s="160">
        <v>415</v>
      </c>
      <c r="I1591" s="197">
        <v>6</v>
      </c>
      <c r="J1591" s="197">
        <v>0</v>
      </c>
      <c r="K1591" s="197">
        <v>6</v>
      </c>
      <c r="L1591" s="197">
        <v>9</v>
      </c>
      <c r="M1591" s="197">
        <v>6</v>
      </c>
      <c r="N1591"/>
      <c r="O1591" t="s">
        <v>383</v>
      </c>
    </row>
    <row r="1592" spans="1:15" x14ac:dyDescent="0.25">
      <c r="A1592" s="206">
        <v>43709</v>
      </c>
      <c r="B1592">
        <v>2019</v>
      </c>
      <c r="C1592" t="s">
        <v>270</v>
      </c>
      <c r="D1592" t="s">
        <v>270</v>
      </c>
      <c r="E1592" t="s">
        <v>22</v>
      </c>
      <c r="F1592" s="195">
        <v>210272.83000000101</v>
      </c>
      <c r="G1592" s="160">
        <v>5</v>
      </c>
      <c r="H1592" s="160">
        <v>42</v>
      </c>
      <c r="I1592" s="197">
        <v>0</v>
      </c>
      <c r="J1592" s="197">
        <v>4</v>
      </c>
      <c r="K1592" s="197">
        <v>1</v>
      </c>
      <c r="L1592" s="197">
        <v>0</v>
      </c>
      <c r="M1592" s="197">
        <v>0</v>
      </c>
      <c r="N1592"/>
      <c r="O1592" t="s">
        <v>383</v>
      </c>
    </row>
    <row r="1593" spans="1:15" x14ac:dyDescent="0.25">
      <c r="A1593" s="206">
        <v>43709</v>
      </c>
      <c r="B1593">
        <v>2019</v>
      </c>
      <c r="C1593" t="s">
        <v>271</v>
      </c>
      <c r="D1593" t="s">
        <v>271</v>
      </c>
      <c r="E1593" t="s">
        <v>50</v>
      </c>
      <c r="F1593" s="195">
        <v>949880.07</v>
      </c>
      <c r="G1593" s="160">
        <v>5</v>
      </c>
      <c r="H1593" s="160">
        <v>78</v>
      </c>
      <c r="I1593" s="197">
        <v>0</v>
      </c>
      <c r="J1593" s="197">
        <v>0</v>
      </c>
      <c r="K1593" s="197">
        <v>0</v>
      </c>
      <c r="L1593" s="197">
        <v>5</v>
      </c>
      <c r="M1593" s="197">
        <v>0</v>
      </c>
      <c r="N1593"/>
      <c r="O1593" t="s">
        <v>383</v>
      </c>
    </row>
    <row r="1594" spans="1:15" x14ac:dyDescent="0.25">
      <c r="A1594" s="206">
        <v>43709</v>
      </c>
      <c r="B1594">
        <v>2019</v>
      </c>
      <c r="C1594" t="s">
        <v>272</v>
      </c>
      <c r="D1594" t="s">
        <v>272</v>
      </c>
      <c r="E1594" t="s">
        <v>24</v>
      </c>
      <c r="F1594" s="195">
        <v>2899161.82</v>
      </c>
      <c r="G1594" s="160">
        <v>14</v>
      </c>
      <c r="H1594" s="160">
        <v>201</v>
      </c>
      <c r="I1594" s="197">
        <v>0</v>
      </c>
      <c r="J1594" s="197">
        <v>2</v>
      </c>
      <c r="K1594" s="197">
        <v>2</v>
      </c>
      <c r="L1594" s="197">
        <v>9</v>
      </c>
      <c r="M1594" s="197">
        <v>1</v>
      </c>
      <c r="N1594"/>
      <c r="O1594" t="s">
        <v>383</v>
      </c>
    </row>
    <row r="1595" spans="1:15" x14ac:dyDescent="0.25">
      <c r="A1595" s="206">
        <v>43709</v>
      </c>
      <c r="B1595">
        <v>2019</v>
      </c>
      <c r="C1595" t="s">
        <v>273</v>
      </c>
      <c r="D1595" t="s">
        <v>273</v>
      </c>
      <c r="E1595" t="s">
        <v>20</v>
      </c>
      <c r="F1595" s="195">
        <v>1120874</v>
      </c>
      <c r="G1595" s="160">
        <v>4</v>
      </c>
      <c r="H1595" s="160">
        <v>64</v>
      </c>
      <c r="I1595" s="197">
        <v>0</v>
      </c>
      <c r="J1595" s="197">
        <v>0</v>
      </c>
      <c r="K1595" s="197">
        <v>0</v>
      </c>
      <c r="L1595" s="197">
        <v>0</v>
      </c>
      <c r="M1595" s="197">
        <v>4</v>
      </c>
      <c r="N1595"/>
      <c r="O1595" t="s">
        <v>383</v>
      </c>
    </row>
    <row r="1596" spans="1:15" x14ac:dyDescent="0.25">
      <c r="A1596" s="206">
        <v>43709</v>
      </c>
      <c r="B1596">
        <v>2019</v>
      </c>
      <c r="C1596" t="s">
        <v>274</v>
      </c>
      <c r="D1596" t="s">
        <v>274</v>
      </c>
      <c r="E1596" t="s">
        <v>18</v>
      </c>
      <c r="F1596" s="195">
        <v>1694222.49</v>
      </c>
      <c r="G1596" s="160">
        <v>11</v>
      </c>
      <c r="H1596" s="160">
        <v>151</v>
      </c>
      <c r="I1596" s="197">
        <v>0</v>
      </c>
      <c r="J1596" s="197">
        <v>0</v>
      </c>
      <c r="K1596" s="197">
        <v>2</v>
      </c>
      <c r="L1596" s="197">
        <v>6</v>
      </c>
      <c r="M1596" s="197">
        <v>3</v>
      </c>
      <c r="N1596"/>
      <c r="O1596" t="s">
        <v>383</v>
      </c>
    </row>
    <row r="1597" spans="1:15" x14ac:dyDescent="0.25">
      <c r="A1597" s="206">
        <v>43709</v>
      </c>
      <c r="B1597">
        <v>2019</v>
      </c>
      <c r="C1597" t="s">
        <v>275</v>
      </c>
      <c r="D1597" t="s">
        <v>275</v>
      </c>
      <c r="E1597" t="s">
        <v>75</v>
      </c>
      <c r="F1597" s="195">
        <v>5220156.5300000096</v>
      </c>
      <c r="G1597" s="160">
        <v>18</v>
      </c>
      <c r="H1597" s="160">
        <v>280</v>
      </c>
      <c r="I1597" s="197">
        <v>0</v>
      </c>
      <c r="J1597" s="197">
        <v>7</v>
      </c>
      <c r="K1597" s="197">
        <v>4</v>
      </c>
      <c r="L1597" s="197">
        <v>5</v>
      </c>
      <c r="M1597" s="197">
        <v>2</v>
      </c>
      <c r="N1597"/>
      <c r="O1597" t="s">
        <v>383</v>
      </c>
    </row>
    <row r="1598" spans="1:15" x14ac:dyDescent="0.25">
      <c r="A1598" s="206">
        <v>43709</v>
      </c>
      <c r="B1598">
        <v>2019</v>
      </c>
      <c r="C1598" t="s">
        <v>276</v>
      </c>
      <c r="D1598" t="s">
        <v>276</v>
      </c>
      <c r="E1598" t="s">
        <v>84</v>
      </c>
      <c r="F1598" s="195">
        <v>2907188.23999999</v>
      </c>
      <c r="G1598" s="160">
        <v>9</v>
      </c>
      <c r="H1598" s="160">
        <v>134</v>
      </c>
      <c r="I1598" s="197">
        <v>0</v>
      </c>
      <c r="J1598" s="197">
        <v>1</v>
      </c>
      <c r="K1598" s="197">
        <v>0</v>
      </c>
      <c r="L1598" s="197">
        <v>7</v>
      </c>
      <c r="M1598" s="197">
        <v>1</v>
      </c>
      <c r="N1598"/>
      <c r="O1598" t="s">
        <v>383</v>
      </c>
    </row>
    <row r="1599" spans="1:15" x14ac:dyDescent="0.25">
      <c r="A1599" s="206">
        <v>43709</v>
      </c>
      <c r="B1599">
        <v>2019</v>
      </c>
      <c r="C1599" t="s">
        <v>277</v>
      </c>
      <c r="D1599" t="s">
        <v>277</v>
      </c>
      <c r="E1599" t="s">
        <v>27</v>
      </c>
      <c r="F1599" s="195">
        <v>4481592.0999999996</v>
      </c>
      <c r="G1599" s="160">
        <v>25</v>
      </c>
      <c r="H1599" s="160">
        <v>335</v>
      </c>
      <c r="I1599" s="197">
        <v>1</v>
      </c>
      <c r="J1599" s="197">
        <v>0</v>
      </c>
      <c r="K1599" s="197">
        <v>7</v>
      </c>
      <c r="L1599" s="197">
        <v>13</v>
      </c>
      <c r="M1599" s="197">
        <v>4</v>
      </c>
      <c r="N1599"/>
      <c r="O1599" t="s">
        <v>383</v>
      </c>
    </row>
    <row r="1600" spans="1:15" x14ac:dyDescent="0.25">
      <c r="A1600" s="206">
        <v>43709</v>
      </c>
      <c r="B1600">
        <v>2019</v>
      </c>
      <c r="C1600" t="s">
        <v>278</v>
      </c>
      <c r="D1600" t="s">
        <v>278</v>
      </c>
      <c r="E1600" t="s">
        <v>35</v>
      </c>
      <c r="F1600" s="195">
        <v>813008.52</v>
      </c>
      <c r="G1600" s="160">
        <v>4</v>
      </c>
      <c r="H1600" s="160">
        <v>57</v>
      </c>
      <c r="I1600" s="197">
        <v>0</v>
      </c>
      <c r="J1600" s="197">
        <v>0</v>
      </c>
      <c r="K1600" s="197">
        <v>0</v>
      </c>
      <c r="L1600" s="197">
        <v>0</v>
      </c>
      <c r="M1600" s="197">
        <v>4</v>
      </c>
      <c r="N1600"/>
      <c r="O1600" t="s">
        <v>383</v>
      </c>
    </row>
    <row r="1601" spans="1:15" x14ac:dyDescent="0.25">
      <c r="A1601" s="206">
        <v>43709</v>
      </c>
      <c r="B1601">
        <v>2019</v>
      </c>
      <c r="C1601" t="s">
        <v>279</v>
      </c>
      <c r="D1601" t="s">
        <v>279</v>
      </c>
      <c r="E1601" t="s">
        <v>18</v>
      </c>
      <c r="F1601" s="195">
        <v>243438.359999999</v>
      </c>
      <c r="G1601" s="160">
        <v>2</v>
      </c>
      <c r="H1601" s="160">
        <v>23</v>
      </c>
      <c r="I1601" s="197">
        <v>0</v>
      </c>
      <c r="J1601" s="197">
        <v>0</v>
      </c>
      <c r="K1601" s="197">
        <v>0</v>
      </c>
      <c r="L1601" s="197">
        <v>0</v>
      </c>
      <c r="M1601" s="197">
        <v>2</v>
      </c>
      <c r="N1601"/>
      <c r="O1601" t="s">
        <v>383</v>
      </c>
    </row>
    <row r="1602" spans="1:15" x14ac:dyDescent="0.25">
      <c r="A1602" s="206">
        <v>43709</v>
      </c>
      <c r="B1602">
        <v>2019</v>
      </c>
      <c r="C1602" t="s">
        <v>280</v>
      </c>
      <c r="D1602" t="s">
        <v>280</v>
      </c>
      <c r="E1602" t="s">
        <v>50</v>
      </c>
      <c r="F1602" s="195">
        <v>5211119.1900000004</v>
      </c>
      <c r="G1602" s="160">
        <v>22</v>
      </c>
      <c r="H1602" s="160">
        <v>313</v>
      </c>
      <c r="I1602" s="197">
        <v>1</v>
      </c>
      <c r="J1602" s="197">
        <v>0</v>
      </c>
      <c r="K1602" s="197">
        <v>2</v>
      </c>
      <c r="L1602" s="197">
        <v>4</v>
      </c>
      <c r="M1602" s="197">
        <v>15</v>
      </c>
      <c r="N1602"/>
      <c r="O1602" t="s">
        <v>383</v>
      </c>
    </row>
    <row r="1603" spans="1:15" x14ac:dyDescent="0.25">
      <c r="A1603" s="206">
        <v>43709</v>
      </c>
      <c r="B1603">
        <v>2019</v>
      </c>
      <c r="C1603" t="s">
        <v>281</v>
      </c>
      <c r="D1603" t="s">
        <v>281</v>
      </c>
      <c r="E1603" t="s">
        <v>20</v>
      </c>
      <c r="F1603" s="195">
        <v>3739836.0599999898</v>
      </c>
      <c r="G1603" s="160">
        <v>12</v>
      </c>
      <c r="H1603" s="160">
        <v>165</v>
      </c>
      <c r="I1603" s="197">
        <v>2</v>
      </c>
      <c r="J1603" s="197">
        <v>0</v>
      </c>
      <c r="K1603" s="197">
        <v>0</v>
      </c>
      <c r="L1603" s="197">
        <v>0</v>
      </c>
      <c r="M1603" s="197">
        <v>10</v>
      </c>
      <c r="N1603"/>
      <c r="O1603" t="s">
        <v>383</v>
      </c>
    </row>
    <row r="1604" spans="1:15" x14ac:dyDescent="0.25">
      <c r="A1604" s="206">
        <v>43709</v>
      </c>
      <c r="B1604">
        <v>2019</v>
      </c>
      <c r="C1604" t="s">
        <v>282</v>
      </c>
      <c r="D1604" t="s">
        <v>282</v>
      </c>
      <c r="E1604" t="s">
        <v>29</v>
      </c>
      <c r="F1604" s="195">
        <v>874549.81000000099</v>
      </c>
      <c r="G1604" s="160">
        <v>7</v>
      </c>
      <c r="H1604" s="160">
        <v>73</v>
      </c>
      <c r="I1604" s="197">
        <v>5</v>
      </c>
      <c r="J1604" s="197">
        <v>1</v>
      </c>
      <c r="K1604" s="197">
        <v>1</v>
      </c>
      <c r="L1604" s="197">
        <v>0</v>
      </c>
      <c r="M1604" s="197">
        <v>0</v>
      </c>
      <c r="N1604"/>
      <c r="O1604" t="s">
        <v>383</v>
      </c>
    </row>
    <row r="1605" spans="1:15" x14ac:dyDescent="0.25">
      <c r="A1605" s="206">
        <v>43709</v>
      </c>
      <c r="B1605">
        <v>2019</v>
      </c>
      <c r="C1605" t="s">
        <v>283</v>
      </c>
      <c r="D1605" t="s">
        <v>283</v>
      </c>
      <c r="E1605" t="s">
        <v>50</v>
      </c>
      <c r="F1605" s="195">
        <v>769923.25</v>
      </c>
      <c r="G1605" s="160">
        <v>5</v>
      </c>
      <c r="H1605" s="160">
        <v>58</v>
      </c>
      <c r="I1605" s="197">
        <v>0</v>
      </c>
      <c r="J1605" s="197">
        <v>0</v>
      </c>
      <c r="K1605" s="197">
        <v>0</v>
      </c>
      <c r="L1605" s="197">
        <v>2</v>
      </c>
      <c r="M1605" s="197">
        <v>3</v>
      </c>
      <c r="N1605"/>
      <c r="O1605" t="s">
        <v>383</v>
      </c>
    </row>
    <row r="1606" spans="1:15" x14ac:dyDescent="0.25">
      <c r="A1606" s="206">
        <v>43709</v>
      </c>
      <c r="B1606">
        <v>2019</v>
      </c>
      <c r="C1606" t="s">
        <v>284</v>
      </c>
      <c r="D1606" t="s">
        <v>284</v>
      </c>
      <c r="E1606" t="s">
        <v>35</v>
      </c>
      <c r="F1606" s="195">
        <v>6700523.3500000397</v>
      </c>
      <c r="G1606" s="160">
        <v>26</v>
      </c>
      <c r="H1606" s="160">
        <v>383</v>
      </c>
      <c r="I1606" s="197">
        <v>0</v>
      </c>
      <c r="J1606" s="197">
        <v>1</v>
      </c>
      <c r="K1606" s="197">
        <v>1</v>
      </c>
      <c r="L1606" s="197">
        <v>4</v>
      </c>
      <c r="M1606" s="197">
        <v>20</v>
      </c>
      <c r="N1606"/>
      <c r="O1606" t="s">
        <v>383</v>
      </c>
    </row>
    <row r="1607" spans="1:15" x14ac:dyDescent="0.25">
      <c r="A1607" s="206">
        <v>43709</v>
      </c>
      <c r="B1607">
        <v>2019</v>
      </c>
      <c r="C1607" t="s">
        <v>285</v>
      </c>
      <c r="D1607" t="s">
        <v>285</v>
      </c>
      <c r="E1607" t="s">
        <v>50</v>
      </c>
      <c r="F1607" s="195">
        <v>650891.43999999994</v>
      </c>
      <c r="G1607" s="160">
        <v>7</v>
      </c>
      <c r="H1607" s="160">
        <v>89</v>
      </c>
      <c r="I1607" s="197">
        <v>0</v>
      </c>
      <c r="J1607" s="197">
        <v>0</v>
      </c>
      <c r="K1607" s="197">
        <v>0</v>
      </c>
      <c r="L1607" s="197">
        <v>3</v>
      </c>
      <c r="M1607" s="197">
        <v>4</v>
      </c>
      <c r="N1607"/>
      <c r="O1607" t="s">
        <v>383</v>
      </c>
    </row>
    <row r="1608" spans="1:15" x14ac:dyDescent="0.25">
      <c r="A1608" s="206">
        <v>43709</v>
      </c>
      <c r="B1608">
        <v>2019</v>
      </c>
      <c r="C1608" t="s">
        <v>286</v>
      </c>
      <c r="D1608" t="s">
        <v>286</v>
      </c>
      <c r="E1608" t="s">
        <v>22</v>
      </c>
      <c r="F1608" s="195">
        <v>1100837.3</v>
      </c>
      <c r="G1608" s="160">
        <v>13</v>
      </c>
      <c r="H1608" s="160">
        <v>117</v>
      </c>
      <c r="I1608" s="197">
        <v>11</v>
      </c>
      <c r="J1608" s="197">
        <v>2</v>
      </c>
      <c r="K1608" s="197">
        <v>0</v>
      </c>
      <c r="L1608" s="197">
        <v>0</v>
      </c>
      <c r="M1608" s="197">
        <v>0</v>
      </c>
      <c r="N1608"/>
      <c r="O1608" t="s">
        <v>383</v>
      </c>
    </row>
    <row r="1609" spans="1:15" x14ac:dyDescent="0.25">
      <c r="A1609" s="206">
        <v>43709</v>
      </c>
      <c r="B1609">
        <v>2019</v>
      </c>
      <c r="C1609" t="s">
        <v>287</v>
      </c>
      <c r="D1609" t="s">
        <v>287</v>
      </c>
      <c r="E1609" t="s">
        <v>65</v>
      </c>
      <c r="F1609" s="195">
        <v>677574.720000003</v>
      </c>
      <c r="G1609" s="160">
        <v>15</v>
      </c>
      <c r="H1609" s="160">
        <v>88</v>
      </c>
      <c r="I1609" s="197">
        <v>0</v>
      </c>
      <c r="J1609" s="197">
        <v>7</v>
      </c>
      <c r="K1609" s="197">
        <v>2</v>
      </c>
      <c r="L1609" s="197">
        <v>5</v>
      </c>
      <c r="M1609" s="197">
        <v>1</v>
      </c>
      <c r="N1609"/>
      <c r="O1609" t="s">
        <v>383</v>
      </c>
    </row>
    <row r="1610" spans="1:15" x14ac:dyDescent="0.25">
      <c r="A1610" s="206">
        <v>43709</v>
      </c>
      <c r="B1610">
        <v>2019</v>
      </c>
      <c r="C1610" t="s">
        <v>288</v>
      </c>
      <c r="D1610" t="s">
        <v>288</v>
      </c>
      <c r="E1610" t="s">
        <v>27</v>
      </c>
      <c r="F1610" s="195">
        <v>1489346.53</v>
      </c>
      <c r="G1610" s="160">
        <v>10</v>
      </c>
      <c r="H1610" s="160">
        <v>121</v>
      </c>
      <c r="I1610" s="197">
        <v>0</v>
      </c>
      <c r="J1610" s="197">
        <v>0</v>
      </c>
      <c r="K1610" s="197">
        <v>0</v>
      </c>
      <c r="L1610" s="197">
        <v>4</v>
      </c>
      <c r="M1610" s="197">
        <v>6</v>
      </c>
      <c r="N1610"/>
      <c r="O1610" t="s">
        <v>383</v>
      </c>
    </row>
    <row r="1611" spans="1:15" x14ac:dyDescent="0.25">
      <c r="A1611" s="206">
        <v>43709</v>
      </c>
      <c r="B1611">
        <v>2019</v>
      </c>
      <c r="C1611" t="s">
        <v>289</v>
      </c>
      <c r="D1611" t="s">
        <v>289</v>
      </c>
      <c r="E1611" t="s">
        <v>18</v>
      </c>
      <c r="F1611" s="195">
        <v>1937766.92</v>
      </c>
      <c r="G1611" s="160">
        <v>9</v>
      </c>
      <c r="H1611" s="160">
        <v>138</v>
      </c>
      <c r="I1611" s="197">
        <v>0</v>
      </c>
      <c r="J1611" s="197">
        <v>0</v>
      </c>
      <c r="K1611" s="197">
        <v>0</v>
      </c>
      <c r="L1611" s="197">
        <v>1</v>
      </c>
      <c r="M1611" s="197">
        <v>8</v>
      </c>
      <c r="N1611"/>
      <c r="O1611" t="s">
        <v>383</v>
      </c>
    </row>
    <row r="1612" spans="1:15" x14ac:dyDescent="0.25">
      <c r="A1612" s="206">
        <v>43709</v>
      </c>
      <c r="B1612">
        <v>2019</v>
      </c>
      <c r="C1612" t="s">
        <v>290</v>
      </c>
      <c r="D1612" t="s">
        <v>290</v>
      </c>
      <c r="E1612" t="s">
        <v>20</v>
      </c>
      <c r="F1612" s="195">
        <v>402534.00999999902</v>
      </c>
      <c r="G1612" s="160">
        <v>5</v>
      </c>
      <c r="H1612" s="160">
        <v>56</v>
      </c>
      <c r="I1612" s="197">
        <v>0</v>
      </c>
      <c r="J1612" s="197">
        <v>0</v>
      </c>
      <c r="K1612" s="197">
        <v>3</v>
      </c>
      <c r="L1612" s="197">
        <v>0</v>
      </c>
      <c r="M1612" s="197">
        <v>2</v>
      </c>
      <c r="N1612"/>
      <c r="O1612" t="s">
        <v>383</v>
      </c>
    </row>
    <row r="1613" spans="1:15" x14ac:dyDescent="0.25">
      <c r="A1613" s="206">
        <v>43709</v>
      </c>
      <c r="B1613">
        <v>2019</v>
      </c>
      <c r="C1613" t="s">
        <v>291</v>
      </c>
      <c r="D1613" t="s">
        <v>291</v>
      </c>
      <c r="E1613" t="s">
        <v>27</v>
      </c>
      <c r="F1613" s="195">
        <v>365320.81000000099</v>
      </c>
      <c r="G1613" s="160">
        <v>2</v>
      </c>
      <c r="H1613" s="160">
        <v>27</v>
      </c>
      <c r="I1613" s="197">
        <v>0</v>
      </c>
      <c r="J1613" s="197">
        <v>0</v>
      </c>
      <c r="K1613" s="197">
        <v>0</v>
      </c>
      <c r="L1613" s="197">
        <v>2</v>
      </c>
      <c r="M1613" s="197">
        <v>0</v>
      </c>
      <c r="N1613"/>
      <c r="O1613" t="s">
        <v>383</v>
      </c>
    </row>
    <row r="1614" spans="1:15" x14ac:dyDescent="0.25">
      <c r="A1614" s="206">
        <v>43709</v>
      </c>
      <c r="B1614">
        <v>2019</v>
      </c>
      <c r="C1614" t="s">
        <v>292</v>
      </c>
      <c r="D1614" t="s">
        <v>292</v>
      </c>
      <c r="E1614" t="s">
        <v>50</v>
      </c>
      <c r="F1614" s="195">
        <v>907354.74999999802</v>
      </c>
      <c r="G1614" s="160">
        <v>8</v>
      </c>
      <c r="H1614" s="160">
        <v>108</v>
      </c>
      <c r="I1614" s="197">
        <v>0</v>
      </c>
      <c r="J1614" s="197">
        <v>0</v>
      </c>
      <c r="K1614" s="197">
        <v>0</v>
      </c>
      <c r="L1614" s="197">
        <v>1</v>
      </c>
      <c r="M1614" s="197">
        <v>7</v>
      </c>
      <c r="N1614"/>
      <c r="O1614" t="s">
        <v>383</v>
      </c>
    </row>
    <row r="1615" spans="1:15" x14ac:dyDescent="0.25">
      <c r="A1615" s="206">
        <v>43709</v>
      </c>
      <c r="B1615">
        <v>2019</v>
      </c>
      <c r="C1615" t="s">
        <v>293</v>
      </c>
      <c r="D1615" t="s">
        <v>293</v>
      </c>
      <c r="E1615" t="s">
        <v>73</v>
      </c>
      <c r="F1615" s="195">
        <v>2089049.44</v>
      </c>
      <c r="G1615" s="160">
        <v>13</v>
      </c>
      <c r="H1615" s="160">
        <v>166</v>
      </c>
      <c r="I1615" s="197">
        <v>2</v>
      </c>
      <c r="J1615" s="197">
        <v>1</v>
      </c>
      <c r="K1615" s="197">
        <v>4</v>
      </c>
      <c r="L1615" s="197">
        <v>5</v>
      </c>
      <c r="M1615" s="197">
        <v>1</v>
      </c>
      <c r="N1615"/>
      <c r="O1615" t="s">
        <v>383</v>
      </c>
    </row>
    <row r="1616" spans="1:15" x14ac:dyDescent="0.25">
      <c r="A1616" s="206">
        <v>43709</v>
      </c>
      <c r="B1616">
        <v>2019</v>
      </c>
      <c r="C1616" t="s">
        <v>294</v>
      </c>
      <c r="D1616" t="s">
        <v>294</v>
      </c>
      <c r="E1616" t="s">
        <v>18</v>
      </c>
      <c r="F1616" s="195">
        <v>2415664.5</v>
      </c>
      <c r="G1616" s="160">
        <v>11</v>
      </c>
      <c r="H1616" s="160">
        <v>151</v>
      </c>
      <c r="I1616" s="197">
        <v>0</v>
      </c>
      <c r="J1616" s="197">
        <v>0</v>
      </c>
      <c r="K1616" s="197">
        <v>0</v>
      </c>
      <c r="L1616" s="197">
        <v>2</v>
      </c>
      <c r="M1616" s="197">
        <v>9</v>
      </c>
      <c r="N1616"/>
      <c r="O1616" t="s">
        <v>383</v>
      </c>
    </row>
    <row r="1617" spans="1:15" x14ac:dyDescent="0.25">
      <c r="A1617" s="206">
        <v>43709</v>
      </c>
      <c r="B1617">
        <v>2019</v>
      </c>
      <c r="C1617" t="s">
        <v>295</v>
      </c>
      <c r="D1617" t="s">
        <v>295</v>
      </c>
      <c r="E1617" t="s">
        <v>35</v>
      </c>
      <c r="F1617" s="195">
        <v>10150855.24</v>
      </c>
      <c r="G1617" s="160">
        <v>35</v>
      </c>
      <c r="H1617" s="160">
        <v>487</v>
      </c>
      <c r="I1617" s="197">
        <v>1</v>
      </c>
      <c r="J1617" s="197">
        <v>2</v>
      </c>
      <c r="K1617" s="197">
        <v>9</v>
      </c>
      <c r="L1617" s="197">
        <v>14</v>
      </c>
      <c r="M1617" s="197">
        <v>9</v>
      </c>
      <c r="N1617"/>
      <c r="O1617" t="s">
        <v>383</v>
      </c>
    </row>
    <row r="1618" spans="1:15" x14ac:dyDescent="0.25">
      <c r="A1618" s="206">
        <v>43709</v>
      </c>
      <c r="B1618">
        <v>2019</v>
      </c>
      <c r="C1618" t="s">
        <v>296</v>
      </c>
      <c r="D1618" t="s">
        <v>296</v>
      </c>
      <c r="E1618" t="s">
        <v>18</v>
      </c>
      <c r="F1618" s="195">
        <v>2570785.7799999998</v>
      </c>
      <c r="G1618" s="160">
        <v>20</v>
      </c>
      <c r="H1618" s="160">
        <v>248</v>
      </c>
      <c r="I1618" s="197">
        <v>1</v>
      </c>
      <c r="J1618" s="197">
        <v>0</v>
      </c>
      <c r="K1618" s="197">
        <v>3</v>
      </c>
      <c r="L1618" s="197">
        <v>10</v>
      </c>
      <c r="M1618" s="197">
        <v>6</v>
      </c>
      <c r="N1618"/>
      <c r="O1618" t="s">
        <v>383</v>
      </c>
    </row>
    <row r="1619" spans="1:15" x14ac:dyDescent="0.25">
      <c r="A1619" s="206">
        <v>43709</v>
      </c>
      <c r="B1619">
        <v>2019</v>
      </c>
      <c r="C1619" t="s">
        <v>297</v>
      </c>
      <c r="D1619" t="s">
        <v>297</v>
      </c>
      <c r="E1619" t="s">
        <v>22</v>
      </c>
      <c r="F1619" s="195">
        <v>2453717.34</v>
      </c>
      <c r="G1619" s="160">
        <v>13</v>
      </c>
      <c r="H1619" s="160">
        <v>162</v>
      </c>
      <c r="I1619" s="197">
        <v>0</v>
      </c>
      <c r="J1619" s="197">
        <v>2</v>
      </c>
      <c r="K1619" s="197">
        <v>6</v>
      </c>
      <c r="L1619" s="197">
        <v>5</v>
      </c>
      <c r="M1619" s="197">
        <v>0</v>
      </c>
      <c r="N1619"/>
      <c r="O1619" t="s">
        <v>383</v>
      </c>
    </row>
    <row r="1620" spans="1:15" x14ac:dyDescent="0.25">
      <c r="A1620" s="206">
        <v>43709</v>
      </c>
      <c r="B1620">
        <v>2019</v>
      </c>
      <c r="C1620" t="s">
        <v>298</v>
      </c>
      <c r="D1620" t="s">
        <v>298</v>
      </c>
      <c r="E1620" t="s">
        <v>20</v>
      </c>
      <c r="F1620" s="195">
        <v>2746814.46</v>
      </c>
      <c r="G1620" s="160">
        <v>12</v>
      </c>
      <c r="H1620" s="160">
        <v>166</v>
      </c>
      <c r="I1620" s="197">
        <v>0</v>
      </c>
      <c r="J1620" s="197">
        <v>1</v>
      </c>
      <c r="K1620" s="197">
        <v>0</v>
      </c>
      <c r="L1620" s="197">
        <v>3</v>
      </c>
      <c r="M1620" s="197">
        <v>8</v>
      </c>
      <c r="N1620"/>
      <c r="O1620" t="s">
        <v>383</v>
      </c>
    </row>
    <row r="1621" spans="1:15" x14ac:dyDescent="0.25">
      <c r="A1621" s="206">
        <v>43709</v>
      </c>
      <c r="B1621">
        <v>2019</v>
      </c>
      <c r="C1621" t="s">
        <v>299</v>
      </c>
      <c r="D1621" t="s">
        <v>299</v>
      </c>
      <c r="E1621" t="s">
        <v>18</v>
      </c>
      <c r="F1621" s="195">
        <v>2544623.6900000102</v>
      </c>
      <c r="G1621" s="160">
        <v>18</v>
      </c>
      <c r="H1621" s="160">
        <v>235</v>
      </c>
      <c r="I1621" s="197">
        <v>1</v>
      </c>
      <c r="J1621" s="197">
        <v>2</v>
      </c>
      <c r="K1621" s="197">
        <v>2</v>
      </c>
      <c r="L1621" s="197">
        <v>3</v>
      </c>
      <c r="M1621" s="197">
        <v>10</v>
      </c>
      <c r="N1621"/>
      <c r="O1621" t="s">
        <v>383</v>
      </c>
    </row>
    <row r="1622" spans="1:15" x14ac:dyDescent="0.25">
      <c r="A1622" s="206">
        <v>43709</v>
      </c>
      <c r="B1622">
        <v>2019</v>
      </c>
      <c r="C1622" t="s">
        <v>300</v>
      </c>
      <c r="D1622" t="s">
        <v>300</v>
      </c>
      <c r="E1622" t="s">
        <v>22</v>
      </c>
      <c r="F1622" s="195">
        <v>2177480.9000000102</v>
      </c>
      <c r="G1622" s="160">
        <v>12</v>
      </c>
      <c r="H1622" s="160">
        <v>163</v>
      </c>
      <c r="I1622" s="197">
        <v>2</v>
      </c>
      <c r="J1622" s="197">
        <v>1</v>
      </c>
      <c r="K1622" s="197">
        <v>4</v>
      </c>
      <c r="L1622" s="197">
        <v>5</v>
      </c>
      <c r="M1622" s="197">
        <v>0</v>
      </c>
      <c r="N1622"/>
      <c r="O1622" t="s">
        <v>383</v>
      </c>
    </row>
    <row r="1623" spans="1:15" x14ac:dyDescent="0.25">
      <c r="A1623" s="206">
        <v>43709</v>
      </c>
      <c r="B1623">
        <v>2019</v>
      </c>
      <c r="C1623" t="s">
        <v>301</v>
      </c>
      <c r="D1623" t="s">
        <v>301</v>
      </c>
      <c r="E1623" t="s">
        <v>22</v>
      </c>
      <c r="F1623" s="195">
        <v>186002.7</v>
      </c>
      <c r="G1623" s="160">
        <v>2</v>
      </c>
      <c r="H1623" s="160">
        <v>16</v>
      </c>
      <c r="I1623" s="197">
        <v>0</v>
      </c>
      <c r="J1623" s="197">
        <v>0</v>
      </c>
      <c r="K1623" s="197">
        <v>0</v>
      </c>
      <c r="L1623" s="197">
        <v>0</v>
      </c>
      <c r="M1623" s="197">
        <v>2</v>
      </c>
      <c r="N1623"/>
      <c r="O1623" t="s">
        <v>383</v>
      </c>
    </row>
    <row r="1624" spans="1:15" x14ac:dyDescent="0.25">
      <c r="A1624" s="206">
        <v>43709</v>
      </c>
      <c r="B1624">
        <v>2019</v>
      </c>
      <c r="C1624" t="s">
        <v>302</v>
      </c>
      <c r="D1624" t="s">
        <v>302</v>
      </c>
      <c r="E1624" t="s">
        <v>18</v>
      </c>
      <c r="F1624" s="195">
        <v>2283516.35</v>
      </c>
      <c r="G1624" s="160">
        <v>15</v>
      </c>
      <c r="H1624" s="160">
        <v>228</v>
      </c>
      <c r="I1624" s="197">
        <v>0</v>
      </c>
      <c r="J1624" s="197">
        <v>1</v>
      </c>
      <c r="K1624" s="197">
        <v>2</v>
      </c>
      <c r="L1624" s="197">
        <v>12</v>
      </c>
      <c r="M1624" s="197">
        <v>0</v>
      </c>
      <c r="N1624"/>
      <c r="O1624" t="s">
        <v>383</v>
      </c>
    </row>
    <row r="1625" spans="1:15" x14ac:dyDescent="0.25">
      <c r="A1625" s="206">
        <v>43709</v>
      </c>
      <c r="B1625">
        <v>2019</v>
      </c>
      <c r="C1625" t="s">
        <v>303</v>
      </c>
      <c r="D1625" t="s">
        <v>303</v>
      </c>
      <c r="E1625" t="s">
        <v>75</v>
      </c>
      <c r="F1625" s="195">
        <v>740861.01999999897</v>
      </c>
      <c r="G1625" s="160">
        <v>4</v>
      </c>
      <c r="H1625" s="160">
        <v>58</v>
      </c>
      <c r="I1625" s="197">
        <v>0</v>
      </c>
      <c r="J1625" s="197">
        <v>1</v>
      </c>
      <c r="K1625" s="197">
        <v>0</v>
      </c>
      <c r="L1625" s="197">
        <v>1</v>
      </c>
      <c r="M1625" s="197">
        <v>2</v>
      </c>
      <c r="N1625"/>
      <c r="O1625" t="s">
        <v>383</v>
      </c>
    </row>
    <row r="1626" spans="1:15" x14ac:dyDescent="0.25">
      <c r="A1626" s="206">
        <v>43709</v>
      </c>
      <c r="B1626">
        <v>2019</v>
      </c>
      <c r="C1626" t="s">
        <v>304</v>
      </c>
      <c r="D1626" t="s">
        <v>304</v>
      </c>
      <c r="E1626" t="s">
        <v>22</v>
      </c>
      <c r="F1626" s="195">
        <v>882055.35</v>
      </c>
      <c r="G1626" s="160">
        <v>12</v>
      </c>
      <c r="H1626" s="160">
        <v>111</v>
      </c>
      <c r="I1626" s="197">
        <v>1</v>
      </c>
      <c r="J1626" s="197">
        <v>2</v>
      </c>
      <c r="K1626" s="197">
        <v>1</v>
      </c>
      <c r="L1626" s="197">
        <v>8</v>
      </c>
      <c r="M1626" s="197">
        <v>0</v>
      </c>
      <c r="N1626"/>
      <c r="O1626" t="s">
        <v>383</v>
      </c>
    </row>
    <row r="1627" spans="1:15" x14ac:dyDescent="0.25">
      <c r="A1627" s="206">
        <v>43709</v>
      </c>
      <c r="B1627">
        <v>2019</v>
      </c>
      <c r="C1627" t="s">
        <v>305</v>
      </c>
      <c r="D1627" t="s">
        <v>305</v>
      </c>
      <c r="E1627" t="s">
        <v>18</v>
      </c>
      <c r="F1627" s="195">
        <v>655534.5</v>
      </c>
      <c r="G1627" s="160">
        <v>5</v>
      </c>
      <c r="H1627" s="160">
        <v>60</v>
      </c>
      <c r="I1627" s="197">
        <v>0</v>
      </c>
      <c r="J1627" s="197">
        <v>0</v>
      </c>
      <c r="K1627" s="197">
        <v>0</v>
      </c>
      <c r="L1627" s="197">
        <v>1</v>
      </c>
      <c r="M1627" s="197">
        <v>4</v>
      </c>
      <c r="N1627"/>
      <c r="O1627" t="s">
        <v>383</v>
      </c>
    </row>
    <row r="1628" spans="1:15" x14ac:dyDescent="0.25">
      <c r="A1628" s="206">
        <v>43709</v>
      </c>
      <c r="B1628">
        <v>2019</v>
      </c>
      <c r="C1628" t="s">
        <v>306</v>
      </c>
      <c r="D1628" t="s">
        <v>306</v>
      </c>
      <c r="E1628" t="s">
        <v>50</v>
      </c>
      <c r="F1628" s="195">
        <v>2807844.9799999902</v>
      </c>
      <c r="G1628" s="160">
        <v>14</v>
      </c>
      <c r="H1628" s="160">
        <v>208</v>
      </c>
      <c r="I1628" s="197">
        <v>0</v>
      </c>
      <c r="J1628" s="197">
        <v>0</v>
      </c>
      <c r="K1628" s="197">
        <v>1</v>
      </c>
      <c r="L1628" s="197">
        <v>0</v>
      </c>
      <c r="M1628" s="197">
        <v>13</v>
      </c>
      <c r="N1628"/>
      <c r="O1628" t="s">
        <v>383</v>
      </c>
    </row>
    <row r="1629" spans="1:15" x14ac:dyDescent="0.25">
      <c r="A1629" s="206">
        <v>43709</v>
      </c>
      <c r="B1629">
        <v>2019</v>
      </c>
      <c r="C1629" t="s">
        <v>307</v>
      </c>
      <c r="D1629" t="s">
        <v>307</v>
      </c>
      <c r="E1629" t="s">
        <v>20</v>
      </c>
      <c r="F1629" s="195">
        <v>10710310.5300001</v>
      </c>
      <c r="G1629" s="160">
        <v>39</v>
      </c>
      <c r="H1629" s="160">
        <v>626</v>
      </c>
      <c r="I1629" s="197">
        <v>3</v>
      </c>
      <c r="J1629" s="197">
        <v>4</v>
      </c>
      <c r="K1629" s="197">
        <v>13</v>
      </c>
      <c r="L1629" s="197">
        <v>19</v>
      </c>
      <c r="M1629" s="197">
        <v>0</v>
      </c>
      <c r="N1629"/>
      <c r="O1629" t="s">
        <v>383</v>
      </c>
    </row>
    <row r="1630" spans="1:15" x14ac:dyDescent="0.25">
      <c r="A1630" s="206">
        <v>43709</v>
      </c>
      <c r="B1630">
        <v>2019</v>
      </c>
      <c r="C1630" t="s">
        <v>308</v>
      </c>
      <c r="D1630" t="s">
        <v>308</v>
      </c>
      <c r="E1630" t="s">
        <v>35</v>
      </c>
      <c r="F1630" s="195">
        <v>1731639.65</v>
      </c>
      <c r="G1630" s="160">
        <v>11</v>
      </c>
      <c r="H1630" s="160">
        <v>154</v>
      </c>
      <c r="I1630" s="197">
        <v>0</v>
      </c>
      <c r="J1630" s="197">
        <v>1</v>
      </c>
      <c r="K1630" s="197">
        <v>6</v>
      </c>
      <c r="L1630" s="197">
        <v>1</v>
      </c>
      <c r="M1630" s="197">
        <v>3</v>
      </c>
      <c r="N1630"/>
      <c r="O1630" t="s">
        <v>383</v>
      </c>
    </row>
    <row r="1631" spans="1:15" x14ac:dyDescent="0.25">
      <c r="A1631" s="206">
        <v>43709</v>
      </c>
      <c r="B1631">
        <v>2019</v>
      </c>
      <c r="C1631" t="s">
        <v>309</v>
      </c>
      <c r="D1631" t="s">
        <v>309</v>
      </c>
      <c r="E1631" t="s">
        <v>15</v>
      </c>
      <c r="F1631" s="195">
        <v>418372.98</v>
      </c>
      <c r="G1631" s="160">
        <v>6</v>
      </c>
      <c r="H1631" s="160">
        <v>55</v>
      </c>
      <c r="I1631" s="197">
        <v>0</v>
      </c>
      <c r="J1631" s="197">
        <v>1</v>
      </c>
      <c r="K1631" s="197">
        <v>0</v>
      </c>
      <c r="L1631" s="197">
        <v>5</v>
      </c>
      <c r="M1631" s="197">
        <v>0</v>
      </c>
      <c r="N1631"/>
      <c r="O1631" t="s">
        <v>383</v>
      </c>
    </row>
    <row r="1632" spans="1:15" x14ac:dyDescent="0.25">
      <c r="A1632" s="206">
        <v>43709</v>
      </c>
      <c r="B1632">
        <v>2019</v>
      </c>
      <c r="C1632" t="s">
        <v>310</v>
      </c>
      <c r="D1632" t="s">
        <v>310</v>
      </c>
      <c r="E1632" t="s">
        <v>35</v>
      </c>
      <c r="F1632" s="195">
        <v>2876069.28</v>
      </c>
      <c r="G1632" s="160">
        <v>12</v>
      </c>
      <c r="H1632" s="160">
        <v>179</v>
      </c>
      <c r="I1632" s="197">
        <v>0</v>
      </c>
      <c r="J1632" s="197">
        <v>1</v>
      </c>
      <c r="K1632" s="197">
        <v>0</v>
      </c>
      <c r="L1632" s="197">
        <v>0</v>
      </c>
      <c r="M1632" s="197">
        <v>11</v>
      </c>
      <c r="N1632"/>
      <c r="O1632" t="s">
        <v>383</v>
      </c>
    </row>
    <row r="1633" spans="1:15" x14ac:dyDescent="0.25">
      <c r="A1633" s="206">
        <v>43709</v>
      </c>
      <c r="B1633">
        <v>2019</v>
      </c>
      <c r="C1633" t="s">
        <v>311</v>
      </c>
      <c r="D1633" t="s">
        <v>311</v>
      </c>
      <c r="E1633" t="s">
        <v>48</v>
      </c>
      <c r="F1633" s="195">
        <v>4784245.6400000202</v>
      </c>
      <c r="G1633" s="160">
        <v>19</v>
      </c>
      <c r="H1633" s="160">
        <v>274</v>
      </c>
      <c r="I1633" s="197">
        <v>0</v>
      </c>
      <c r="J1633" s="197">
        <v>1</v>
      </c>
      <c r="K1633" s="197">
        <v>2</v>
      </c>
      <c r="L1633" s="197">
        <v>5</v>
      </c>
      <c r="M1633" s="197">
        <v>11</v>
      </c>
      <c r="N1633"/>
      <c r="O1633" t="s">
        <v>383</v>
      </c>
    </row>
    <row r="1634" spans="1:15" x14ac:dyDescent="0.25">
      <c r="A1634" s="206">
        <v>43800</v>
      </c>
      <c r="B1634">
        <v>2019</v>
      </c>
      <c r="C1634" t="s">
        <v>245</v>
      </c>
      <c r="D1634" t="s">
        <v>245</v>
      </c>
      <c r="E1634" t="s">
        <v>22</v>
      </c>
      <c r="F1634" s="195">
        <v>1643702.0800000101</v>
      </c>
      <c r="G1634">
        <v>12</v>
      </c>
      <c r="H1634">
        <v>134</v>
      </c>
      <c r="I1634">
        <v>3</v>
      </c>
      <c r="J1634">
        <v>2</v>
      </c>
      <c r="K1634">
        <v>3</v>
      </c>
      <c r="L1634">
        <v>4</v>
      </c>
      <c r="M1634">
        <v>0</v>
      </c>
      <c r="N1634"/>
      <c r="O1634" t="s">
        <v>383</v>
      </c>
    </row>
    <row r="1635" spans="1:15" x14ac:dyDescent="0.25">
      <c r="A1635" s="206">
        <v>43800</v>
      </c>
      <c r="B1635">
        <v>2019</v>
      </c>
      <c r="C1635" t="s">
        <v>129</v>
      </c>
      <c r="D1635" t="s">
        <v>246</v>
      </c>
      <c r="E1635" t="s">
        <v>31</v>
      </c>
      <c r="F1635" s="195">
        <v>4443854.09</v>
      </c>
      <c r="G1635">
        <v>11</v>
      </c>
      <c r="H1635">
        <v>157</v>
      </c>
      <c r="I1635">
        <v>3</v>
      </c>
      <c r="J1635">
        <v>7</v>
      </c>
      <c r="K1635">
        <v>1</v>
      </c>
      <c r="L1635">
        <v>0</v>
      </c>
      <c r="M1635">
        <v>0</v>
      </c>
      <c r="N1635"/>
      <c r="O1635" t="s">
        <v>383</v>
      </c>
    </row>
    <row r="1636" spans="1:15" x14ac:dyDescent="0.25">
      <c r="A1636" s="206">
        <v>43800</v>
      </c>
      <c r="B1636">
        <v>2019</v>
      </c>
      <c r="C1636" t="s">
        <v>130</v>
      </c>
      <c r="D1636" t="s">
        <v>246</v>
      </c>
      <c r="E1636" t="s">
        <v>31</v>
      </c>
      <c r="F1636" s="195">
        <v>1300274.78</v>
      </c>
      <c r="G1636">
        <v>7</v>
      </c>
      <c r="H1636">
        <v>112</v>
      </c>
      <c r="I1636">
        <v>2</v>
      </c>
      <c r="J1636">
        <v>5</v>
      </c>
      <c r="K1636">
        <v>0</v>
      </c>
      <c r="L1636">
        <v>0</v>
      </c>
      <c r="M1636">
        <v>0</v>
      </c>
      <c r="N1636"/>
      <c r="O1636" t="s">
        <v>383</v>
      </c>
    </row>
    <row r="1637" spans="1:15" x14ac:dyDescent="0.25">
      <c r="A1637" s="206">
        <v>43800</v>
      </c>
      <c r="B1637">
        <v>2019</v>
      </c>
      <c r="C1637" t="s">
        <v>131</v>
      </c>
      <c r="D1637" t="s">
        <v>246</v>
      </c>
      <c r="E1637" t="s">
        <v>31</v>
      </c>
      <c r="F1637" s="195">
        <v>2872924.09</v>
      </c>
      <c r="G1637">
        <v>15</v>
      </c>
      <c r="H1637">
        <v>212</v>
      </c>
      <c r="I1637">
        <v>1</v>
      </c>
      <c r="J1637">
        <v>3</v>
      </c>
      <c r="K1637">
        <v>4</v>
      </c>
      <c r="L1637">
        <v>3</v>
      </c>
      <c r="M1637">
        <v>4</v>
      </c>
      <c r="N1637"/>
      <c r="O1637" t="s">
        <v>383</v>
      </c>
    </row>
    <row r="1638" spans="1:15" x14ac:dyDescent="0.25">
      <c r="A1638" s="206">
        <v>43800</v>
      </c>
      <c r="B1638">
        <v>2019</v>
      </c>
      <c r="C1638" t="s">
        <v>132</v>
      </c>
      <c r="D1638" t="s">
        <v>246</v>
      </c>
      <c r="E1638" t="s">
        <v>31</v>
      </c>
      <c r="F1638" s="195">
        <v>5696470.3700000001</v>
      </c>
      <c r="G1638">
        <v>13</v>
      </c>
      <c r="H1638">
        <v>212</v>
      </c>
      <c r="I1638">
        <v>2</v>
      </c>
      <c r="J1638">
        <v>0</v>
      </c>
      <c r="K1638">
        <v>3</v>
      </c>
      <c r="L1638">
        <v>2</v>
      </c>
      <c r="M1638">
        <v>6</v>
      </c>
      <c r="N1638"/>
      <c r="O1638" t="s">
        <v>383</v>
      </c>
    </row>
    <row r="1639" spans="1:15" x14ac:dyDescent="0.25">
      <c r="A1639" s="206">
        <v>43800</v>
      </c>
      <c r="B1639">
        <v>2019</v>
      </c>
      <c r="C1639" t="s">
        <v>247</v>
      </c>
      <c r="D1639" t="s">
        <v>246</v>
      </c>
      <c r="E1639" t="s">
        <v>31</v>
      </c>
      <c r="F1639" s="195">
        <v>3064678.6599999899</v>
      </c>
      <c r="G1639">
        <v>14</v>
      </c>
      <c r="H1639">
        <v>195</v>
      </c>
      <c r="I1639">
        <v>0</v>
      </c>
      <c r="J1639">
        <v>9</v>
      </c>
      <c r="K1639">
        <v>5</v>
      </c>
      <c r="L1639">
        <v>0</v>
      </c>
      <c r="M1639">
        <v>0</v>
      </c>
      <c r="N1639"/>
      <c r="O1639" t="s">
        <v>383</v>
      </c>
    </row>
    <row r="1640" spans="1:15" x14ac:dyDescent="0.25">
      <c r="A1640" s="206">
        <v>43800</v>
      </c>
      <c r="B1640">
        <v>2019</v>
      </c>
      <c r="C1640" t="s">
        <v>134</v>
      </c>
      <c r="D1640" t="s">
        <v>246</v>
      </c>
      <c r="E1640" t="s">
        <v>31</v>
      </c>
      <c r="F1640" s="195">
        <v>7150787.1000000099</v>
      </c>
      <c r="G1640">
        <v>21</v>
      </c>
      <c r="H1640">
        <v>308</v>
      </c>
      <c r="I1640">
        <v>6</v>
      </c>
      <c r="J1640">
        <v>7</v>
      </c>
      <c r="K1640">
        <v>5</v>
      </c>
      <c r="L1640">
        <v>2</v>
      </c>
      <c r="M1640">
        <v>1</v>
      </c>
      <c r="N1640"/>
      <c r="O1640" t="s">
        <v>383</v>
      </c>
    </row>
    <row r="1641" spans="1:15" x14ac:dyDescent="0.25">
      <c r="A1641" s="206">
        <v>43800</v>
      </c>
      <c r="B1641">
        <v>2019</v>
      </c>
      <c r="C1641" t="s">
        <v>135</v>
      </c>
      <c r="D1641" t="s">
        <v>246</v>
      </c>
      <c r="E1641" t="s">
        <v>31</v>
      </c>
      <c r="F1641" s="195">
        <v>5424293.9100000104</v>
      </c>
      <c r="G1641">
        <v>14</v>
      </c>
      <c r="H1641">
        <v>211</v>
      </c>
      <c r="I1641">
        <v>3</v>
      </c>
      <c r="J1641">
        <v>3</v>
      </c>
      <c r="K1641">
        <v>8</v>
      </c>
      <c r="L1641">
        <v>0</v>
      </c>
      <c r="M1641">
        <v>0</v>
      </c>
      <c r="N1641"/>
      <c r="O1641" t="s">
        <v>383</v>
      </c>
    </row>
    <row r="1642" spans="1:15" x14ac:dyDescent="0.25">
      <c r="A1642" s="206">
        <v>43800</v>
      </c>
      <c r="B1642">
        <v>2019</v>
      </c>
      <c r="C1642" t="s">
        <v>136</v>
      </c>
      <c r="D1642" t="s">
        <v>246</v>
      </c>
      <c r="E1642" t="s">
        <v>31</v>
      </c>
      <c r="F1642" s="195">
        <v>6421929.1900000097</v>
      </c>
      <c r="G1642">
        <v>12</v>
      </c>
      <c r="H1642">
        <v>203</v>
      </c>
      <c r="I1642">
        <v>0</v>
      </c>
      <c r="J1642">
        <v>0</v>
      </c>
      <c r="K1642">
        <v>0</v>
      </c>
      <c r="L1642">
        <v>2</v>
      </c>
      <c r="M1642">
        <v>10</v>
      </c>
      <c r="N1642"/>
      <c r="O1642" t="s">
        <v>383</v>
      </c>
    </row>
    <row r="1643" spans="1:15" x14ac:dyDescent="0.25">
      <c r="A1643" s="206">
        <v>43800</v>
      </c>
      <c r="B1643">
        <v>2019</v>
      </c>
      <c r="C1643" t="s">
        <v>137</v>
      </c>
      <c r="D1643" t="s">
        <v>246</v>
      </c>
      <c r="E1643" t="s">
        <v>31</v>
      </c>
      <c r="F1643" s="195">
        <v>5259637.6500000097</v>
      </c>
      <c r="G1643">
        <v>11</v>
      </c>
      <c r="H1643">
        <v>162</v>
      </c>
      <c r="I1643">
        <v>0</v>
      </c>
      <c r="J1643">
        <v>0</v>
      </c>
      <c r="K1643">
        <v>1</v>
      </c>
      <c r="L1643">
        <v>5</v>
      </c>
      <c r="M1643">
        <v>5</v>
      </c>
      <c r="N1643"/>
      <c r="O1643" t="s">
        <v>383</v>
      </c>
    </row>
    <row r="1644" spans="1:15" x14ac:dyDescent="0.25">
      <c r="A1644" s="206">
        <v>43800</v>
      </c>
      <c r="B1644">
        <v>2019</v>
      </c>
      <c r="C1644" t="s">
        <v>38</v>
      </c>
      <c r="D1644" t="s">
        <v>246</v>
      </c>
      <c r="E1644" t="s">
        <v>31</v>
      </c>
      <c r="F1644" s="195">
        <v>5535304.9499999704</v>
      </c>
      <c r="G1644">
        <v>17</v>
      </c>
      <c r="H1644">
        <v>256</v>
      </c>
      <c r="I1644">
        <v>0</v>
      </c>
      <c r="J1644">
        <v>0</v>
      </c>
      <c r="K1644">
        <v>2</v>
      </c>
      <c r="L1644">
        <v>10</v>
      </c>
      <c r="M1644">
        <v>5</v>
      </c>
      <c r="N1644"/>
      <c r="O1644" t="s">
        <v>383</v>
      </c>
    </row>
    <row r="1645" spans="1:15" x14ac:dyDescent="0.25">
      <c r="A1645" s="206">
        <v>43800</v>
      </c>
      <c r="B1645">
        <v>2019</v>
      </c>
      <c r="C1645" t="s">
        <v>138</v>
      </c>
      <c r="D1645" t="s">
        <v>246</v>
      </c>
      <c r="E1645" t="s">
        <v>31</v>
      </c>
      <c r="F1645" s="195">
        <v>1427678.66</v>
      </c>
      <c r="G1645">
        <v>6</v>
      </c>
      <c r="H1645">
        <v>69</v>
      </c>
      <c r="I1645">
        <v>3</v>
      </c>
      <c r="J1645">
        <v>2</v>
      </c>
      <c r="K1645">
        <v>1</v>
      </c>
      <c r="L1645">
        <v>0</v>
      </c>
      <c r="M1645">
        <v>0</v>
      </c>
      <c r="N1645"/>
      <c r="O1645" t="s">
        <v>383</v>
      </c>
    </row>
    <row r="1646" spans="1:15" x14ac:dyDescent="0.25">
      <c r="A1646" s="206">
        <v>43800</v>
      </c>
      <c r="B1646">
        <v>2019</v>
      </c>
      <c r="C1646" t="s">
        <v>139</v>
      </c>
      <c r="D1646" t="s">
        <v>246</v>
      </c>
      <c r="E1646" t="s">
        <v>31</v>
      </c>
      <c r="F1646" s="195">
        <v>7302444.4500000002</v>
      </c>
      <c r="G1646">
        <v>17</v>
      </c>
      <c r="H1646">
        <v>254</v>
      </c>
      <c r="I1646">
        <v>0</v>
      </c>
      <c r="J1646">
        <v>0</v>
      </c>
      <c r="K1646">
        <v>0</v>
      </c>
      <c r="L1646">
        <v>6</v>
      </c>
      <c r="M1646">
        <v>11</v>
      </c>
      <c r="N1646"/>
      <c r="O1646" t="s">
        <v>383</v>
      </c>
    </row>
    <row r="1647" spans="1:15" x14ac:dyDescent="0.25">
      <c r="A1647" s="206">
        <v>43800</v>
      </c>
      <c r="B1647">
        <v>2019</v>
      </c>
      <c r="C1647" t="s">
        <v>140</v>
      </c>
      <c r="D1647" t="s">
        <v>246</v>
      </c>
      <c r="E1647" t="s">
        <v>31</v>
      </c>
      <c r="F1647" s="195">
        <v>3851033.2199999802</v>
      </c>
      <c r="G1647">
        <v>11</v>
      </c>
      <c r="H1647">
        <v>180</v>
      </c>
      <c r="I1647">
        <v>0</v>
      </c>
      <c r="J1647">
        <v>1</v>
      </c>
      <c r="K1647">
        <v>2</v>
      </c>
      <c r="L1647">
        <v>0</v>
      </c>
      <c r="M1647">
        <v>8</v>
      </c>
      <c r="N1647"/>
      <c r="O1647" t="s">
        <v>383</v>
      </c>
    </row>
    <row r="1648" spans="1:15" x14ac:dyDescent="0.25">
      <c r="A1648" s="206">
        <v>43800</v>
      </c>
      <c r="B1648">
        <v>2019</v>
      </c>
      <c r="C1648" t="s">
        <v>153</v>
      </c>
      <c r="D1648" t="s">
        <v>246</v>
      </c>
      <c r="E1648" t="s">
        <v>31</v>
      </c>
      <c r="F1648" s="195">
        <v>502770.61999999901</v>
      </c>
      <c r="G1648">
        <v>2</v>
      </c>
      <c r="H1648">
        <v>23</v>
      </c>
      <c r="I1648">
        <v>0</v>
      </c>
      <c r="J1648">
        <v>1</v>
      </c>
      <c r="K1648">
        <v>0</v>
      </c>
      <c r="L1648">
        <v>1</v>
      </c>
      <c r="M1648">
        <v>0</v>
      </c>
      <c r="N1648"/>
      <c r="O1648" t="s">
        <v>383</v>
      </c>
    </row>
    <row r="1649" spans="1:15" x14ac:dyDescent="0.25">
      <c r="A1649" s="206">
        <v>43800</v>
      </c>
      <c r="B1649">
        <v>2019</v>
      </c>
      <c r="C1649" t="s">
        <v>141</v>
      </c>
      <c r="D1649" t="s">
        <v>246</v>
      </c>
      <c r="E1649" t="s">
        <v>31</v>
      </c>
      <c r="F1649" s="195">
        <v>1663029.8999999899</v>
      </c>
      <c r="G1649">
        <v>10</v>
      </c>
      <c r="H1649">
        <v>134</v>
      </c>
      <c r="I1649">
        <v>0</v>
      </c>
      <c r="J1649">
        <v>4</v>
      </c>
      <c r="K1649">
        <v>3</v>
      </c>
      <c r="L1649">
        <v>1</v>
      </c>
      <c r="M1649">
        <v>2</v>
      </c>
      <c r="N1649"/>
      <c r="O1649" t="s">
        <v>383</v>
      </c>
    </row>
    <row r="1650" spans="1:15" x14ac:dyDescent="0.25">
      <c r="A1650" s="206">
        <v>43800</v>
      </c>
      <c r="B1650">
        <v>2019</v>
      </c>
      <c r="C1650" t="s">
        <v>96</v>
      </c>
      <c r="D1650" t="s">
        <v>246</v>
      </c>
      <c r="E1650" t="s">
        <v>31</v>
      </c>
      <c r="F1650" s="195">
        <v>2437179.52</v>
      </c>
      <c r="G1650">
        <v>10</v>
      </c>
      <c r="H1650">
        <v>124</v>
      </c>
      <c r="I1650">
        <v>1</v>
      </c>
      <c r="J1650">
        <v>8</v>
      </c>
      <c r="K1650">
        <v>1</v>
      </c>
      <c r="L1650">
        <v>0</v>
      </c>
      <c r="M1650">
        <v>0</v>
      </c>
      <c r="N1650"/>
      <c r="O1650" t="s">
        <v>383</v>
      </c>
    </row>
    <row r="1651" spans="1:15" x14ac:dyDescent="0.25">
      <c r="A1651" s="206">
        <v>43800</v>
      </c>
      <c r="B1651">
        <v>2019</v>
      </c>
      <c r="C1651" t="s">
        <v>56</v>
      </c>
      <c r="D1651" t="s">
        <v>246</v>
      </c>
      <c r="E1651" t="s">
        <v>31</v>
      </c>
      <c r="F1651" s="195">
        <v>246207.26</v>
      </c>
      <c r="G1651">
        <v>2</v>
      </c>
      <c r="H1651">
        <v>18</v>
      </c>
      <c r="I1651">
        <v>0</v>
      </c>
      <c r="J1651">
        <v>0</v>
      </c>
      <c r="K1651">
        <v>1</v>
      </c>
      <c r="L1651">
        <v>1</v>
      </c>
      <c r="M1651">
        <v>0</v>
      </c>
      <c r="N1651"/>
      <c r="O1651" t="s">
        <v>383</v>
      </c>
    </row>
    <row r="1652" spans="1:15" x14ac:dyDescent="0.25">
      <c r="A1652" s="206">
        <v>43800</v>
      </c>
      <c r="B1652">
        <v>2019</v>
      </c>
      <c r="C1652" t="s">
        <v>40</v>
      </c>
      <c r="D1652" t="s">
        <v>246</v>
      </c>
      <c r="E1652" t="s">
        <v>31</v>
      </c>
      <c r="F1652" s="195">
        <v>1852724.29</v>
      </c>
      <c r="G1652">
        <v>7</v>
      </c>
      <c r="H1652">
        <v>84</v>
      </c>
      <c r="I1652">
        <v>1</v>
      </c>
      <c r="J1652">
        <v>0</v>
      </c>
      <c r="K1652">
        <v>1</v>
      </c>
      <c r="L1652">
        <v>5</v>
      </c>
      <c r="M1652">
        <v>0</v>
      </c>
      <c r="N1652"/>
      <c r="O1652" t="s">
        <v>383</v>
      </c>
    </row>
    <row r="1653" spans="1:15" x14ac:dyDescent="0.25">
      <c r="A1653" s="206">
        <v>43800</v>
      </c>
      <c r="B1653">
        <v>2019</v>
      </c>
      <c r="C1653" t="s">
        <v>142</v>
      </c>
      <c r="D1653" t="s">
        <v>246</v>
      </c>
      <c r="E1653" t="s">
        <v>31</v>
      </c>
      <c r="F1653" s="195">
        <v>4269252.8600000199</v>
      </c>
      <c r="G1653">
        <v>17</v>
      </c>
      <c r="H1653">
        <v>223</v>
      </c>
      <c r="I1653">
        <v>1</v>
      </c>
      <c r="J1653">
        <v>2</v>
      </c>
      <c r="K1653">
        <v>6</v>
      </c>
      <c r="L1653">
        <v>1</v>
      </c>
      <c r="M1653">
        <v>7</v>
      </c>
      <c r="N1653"/>
      <c r="O1653" t="s">
        <v>383</v>
      </c>
    </row>
    <row r="1654" spans="1:15" x14ac:dyDescent="0.25">
      <c r="A1654" s="206">
        <v>43800</v>
      </c>
      <c r="B1654">
        <v>2019</v>
      </c>
      <c r="C1654" t="s">
        <v>143</v>
      </c>
      <c r="D1654" t="s">
        <v>246</v>
      </c>
      <c r="E1654" t="s">
        <v>31</v>
      </c>
      <c r="F1654" s="195">
        <v>2861517.25999999</v>
      </c>
      <c r="G1654">
        <v>10</v>
      </c>
      <c r="H1654">
        <v>142</v>
      </c>
      <c r="I1654">
        <v>0</v>
      </c>
      <c r="J1654">
        <v>1</v>
      </c>
      <c r="K1654">
        <v>1</v>
      </c>
      <c r="L1654">
        <v>3</v>
      </c>
      <c r="M1654">
        <v>5</v>
      </c>
      <c r="N1654"/>
      <c r="O1654" t="s">
        <v>383</v>
      </c>
    </row>
    <row r="1655" spans="1:15" x14ac:dyDescent="0.25">
      <c r="A1655" s="206">
        <v>43800</v>
      </c>
      <c r="B1655">
        <v>2019</v>
      </c>
      <c r="C1655" t="s">
        <v>248</v>
      </c>
      <c r="D1655" t="s">
        <v>248</v>
      </c>
      <c r="E1655" t="s">
        <v>15</v>
      </c>
      <c r="F1655" s="195">
        <v>621137</v>
      </c>
      <c r="G1655">
        <v>8</v>
      </c>
      <c r="H1655">
        <v>72</v>
      </c>
      <c r="I1655">
        <v>0</v>
      </c>
      <c r="J1655">
        <v>0</v>
      </c>
      <c r="K1655">
        <v>2</v>
      </c>
      <c r="L1655">
        <v>6</v>
      </c>
      <c r="M1655">
        <v>0</v>
      </c>
      <c r="N1655"/>
      <c r="O1655" t="s">
        <v>383</v>
      </c>
    </row>
    <row r="1656" spans="1:15" x14ac:dyDescent="0.25">
      <c r="A1656" s="206">
        <v>43800</v>
      </c>
      <c r="B1656">
        <v>2019</v>
      </c>
      <c r="C1656" t="s">
        <v>249</v>
      </c>
      <c r="D1656" t="s">
        <v>249</v>
      </c>
      <c r="E1656" t="s">
        <v>20</v>
      </c>
      <c r="F1656" s="195">
        <v>505014.54</v>
      </c>
      <c r="G1656">
        <v>3</v>
      </c>
      <c r="H1656">
        <v>45</v>
      </c>
      <c r="I1656">
        <v>0</v>
      </c>
      <c r="J1656">
        <v>0</v>
      </c>
      <c r="K1656">
        <v>0</v>
      </c>
      <c r="L1656">
        <v>3</v>
      </c>
      <c r="M1656">
        <v>0</v>
      </c>
      <c r="N1656"/>
      <c r="O1656" t="s">
        <v>383</v>
      </c>
    </row>
    <row r="1657" spans="1:15" x14ac:dyDescent="0.25">
      <c r="A1657" s="206">
        <v>43800</v>
      </c>
      <c r="B1657">
        <v>2019</v>
      </c>
      <c r="C1657" t="s">
        <v>250</v>
      </c>
      <c r="D1657" t="s">
        <v>250</v>
      </c>
      <c r="E1657" t="s">
        <v>75</v>
      </c>
      <c r="F1657" s="195">
        <v>575939.98999999894</v>
      </c>
      <c r="G1657">
        <v>2</v>
      </c>
      <c r="H1657">
        <v>29</v>
      </c>
      <c r="I1657">
        <v>0</v>
      </c>
      <c r="J1657">
        <v>0</v>
      </c>
      <c r="K1657">
        <v>0</v>
      </c>
      <c r="L1657">
        <v>2</v>
      </c>
      <c r="M1657">
        <v>0</v>
      </c>
      <c r="N1657"/>
      <c r="O1657" t="s">
        <v>383</v>
      </c>
    </row>
    <row r="1658" spans="1:15" x14ac:dyDescent="0.25">
      <c r="A1658" s="206">
        <v>43800</v>
      </c>
      <c r="B1658">
        <v>2019</v>
      </c>
      <c r="C1658" t="s">
        <v>251</v>
      </c>
      <c r="D1658" t="s">
        <v>251</v>
      </c>
      <c r="E1658" t="s">
        <v>29</v>
      </c>
      <c r="F1658" s="195">
        <v>1030018.14</v>
      </c>
      <c r="G1658">
        <v>10</v>
      </c>
      <c r="H1658">
        <v>111</v>
      </c>
      <c r="I1658">
        <v>1</v>
      </c>
      <c r="J1658">
        <v>0</v>
      </c>
      <c r="K1658">
        <v>8</v>
      </c>
      <c r="L1658">
        <v>1</v>
      </c>
      <c r="M1658">
        <v>0</v>
      </c>
      <c r="N1658"/>
      <c r="O1658" t="s">
        <v>383</v>
      </c>
    </row>
    <row r="1659" spans="1:15" x14ac:dyDescent="0.25">
      <c r="A1659" s="206">
        <v>43800</v>
      </c>
      <c r="B1659">
        <v>2019</v>
      </c>
      <c r="C1659" t="s">
        <v>252</v>
      </c>
      <c r="D1659" t="s">
        <v>252</v>
      </c>
      <c r="E1659" t="s">
        <v>22</v>
      </c>
      <c r="F1659" s="195">
        <v>22102.4399999999</v>
      </c>
      <c r="G1659">
        <v>1</v>
      </c>
      <c r="H1659">
        <v>2</v>
      </c>
      <c r="I1659">
        <v>0</v>
      </c>
      <c r="J1659">
        <v>0</v>
      </c>
      <c r="K1659">
        <v>0</v>
      </c>
      <c r="L1659">
        <v>1</v>
      </c>
      <c r="M1659">
        <v>0</v>
      </c>
      <c r="N1659"/>
      <c r="O1659" t="s">
        <v>383</v>
      </c>
    </row>
    <row r="1660" spans="1:15" x14ac:dyDescent="0.25">
      <c r="A1660" s="206">
        <v>43800</v>
      </c>
      <c r="B1660">
        <v>2019</v>
      </c>
      <c r="C1660" t="s">
        <v>253</v>
      </c>
      <c r="D1660" t="s">
        <v>169</v>
      </c>
      <c r="E1660" t="s">
        <v>22</v>
      </c>
      <c r="F1660" s="195">
        <v>19917811.07</v>
      </c>
      <c r="G1660">
        <v>83</v>
      </c>
      <c r="H1660">
        <v>1320</v>
      </c>
      <c r="I1660">
        <v>8</v>
      </c>
      <c r="J1660">
        <v>14</v>
      </c>
      <c r="K1660">
        <v>18</v>
      </c>
      <c r="L1660">
        <v>37</v>
      </c>
      <c r="M1660">
        <v>6</v>
      </c>
      <c r="N1660"/>
      <c r="O1660" t="s">
        <v>383</v>
      </c>
    </row>
    <row r="1661" spans="1:15" x14ac:dyDescent="0.25">
      <c r="A1661" s="206">
        <v>43800</v>
      </c>
      <c r="B1661">
        <v>2019</v>
      </c>
      <c r="C1661" t="s">
        <v>254</v>
      </c>
      <c r="D1661" t="s">
        <v>254</v>
      </c>
      <c r="E1661" t="s">
        <v>29</v>
      </c>
      <c r="F1661" s="195">
        <v>559003.06999999902</v>
      </c>
      <c r="G1661">
        <v>11</v>
      </c>
      <c r="H1661">
        <v>71</v>
      </c>
      <c r="I1661">
        <v>1</v>
      </c>
      <c r="J1661">
        <v>1</v>
      </c>
      <c r="K1661">
        <v>6</v>
      </c>
      <c r="L1661">
        <v>3</v>
      </c>
      <c r="M1661">
        <v>0</v>
      </c>
      <c r="N1661"/>
      <c r="O1661" t="s">
        <v>383</v>
      </c>
    </row>
    <row r="1662" spans="1:15" x14ac:dyDescent="0.25">
      <c r="A1662" s="206">
        <v>43800</v>
      </c>
      <c r="B1662">
        <v>2019</v>
      </c>
      <c r="C1662" t="s">
        <v>255</v>
      </c>
      <c r="D1662" t="s">
        <v>255</v>
      </c>
      <c r="E1662" t="s">
        <v>29</v>
      </c>
      <c r="F1662" s="195">
        <v>4752386.22000001</v>
      </c>
      <c r="G1662">
        <v>28</v>
      </c>
      <c r="H1662">
        <v>389</v>
      </c>
      <c r="I1662">
        <v>1</v>
      </c>
      <c r="J1662">
        <v>1</v>
      </c>
      <c r="K1662">
        <v>8</v>
      </c>
      <c r="L1662">
        <v>13</v>
      </c>
      <c r="M1662">
        <v>5</v>
      </c>
      <c r="N1662"/>
      <c r="O1662" t="s">
        <v>383</v>
      </c>
    </row>
    <row r="1663" spans="1:15" x14ac:dyDescent="0.25">
      <c r="A1663" s="206">
        <v>43800</v>
      </c>
      <c r="B1663">
        <v>2019</v>
      </c>
      <c r="C1663" t="s">
        <v>256</v>
      </c>
      <c r="D1663" t="s">
        <v>256</v>
      </c>
      <c r="E1663" t="s">
        <v>48</v>
      </c>
      <c r="F1663" s="195">
        <v>4112396.8899999899</v>
      </c>
      <c r="G1663">
        <v>19</v>
      </c>
      <c r="H1663">
        <v>273</v>
      </c>
      <c r="I1663">
        <v>0</v>
      </c>
      <c r="J1663">
        <v>0</v>
      </c>
      <c r="K1663">
        <v>2</v>
      </c>
      <c r="L1663">
        <v>5</v>
      </c>
      <c r="M1663">
        <v>12</v>
      </c>
      <c r="N1663"/>
      <c r="O1663" t="s">
        <v>383</v>
      </c>
    </row>
    <row r="1664" spans="1:15" x14ac:dyDescent="0.25">
      <c r="A1664" s="206">
        <v>43800</v>
      </c>
      <c r="B1664">
        <v>2019</v>
      </c>
      <c r="C1664" t="s">
        <v>257</v>
      </c>
      <c r="D1664" t="s">
        <v>257</v>
      </c>
      <c r="E1664" t="s">
        <v>44</v>
      </c>
      <c r="F1664" s="195">
        <v>2938528.23999999</v>
      </c>
      <c r="G1664">
        <v>11</v>
      </c>
      <c r="H1664">
        <v>159</v>
      </c>
      <c r="I1664">
        <v>0</v>
      </c>
      <c r="J1664">
        <v>0</v>
      </c>
      <c r="K1664">
        <v>0</v>
      </c>
      <c r="L1664">
        <v>0</v>
      </c>
      <c r="M1664">
        <v>11</v>
      </c>
      <c r="N1664"/>
      <c r="O1664" t="s">
        <v>383</v>
      </c>
    </row>
    <row r="1665" spans="1:15" x14ac:dyDescent="0.25">
      <c r="A1665" s="206">
        <v>43800</v>
      </c>
      <c r="B1665">
        <v>2019</v>
      </c>
      <c r="C1665" t="s">
        <v>258</v>
      </c>
      <c r="D1665" t="s">
        <v>258</v>
      </c>
      <c r="E1665" t="s">
        <v>65</v>
      </c>
      <c r="F1665" s="195">
        <v>946201.72999999905</v>
      </c>
      <c r="G1665">
        <v>7</v>
      </c>
      <c r="H1665">
        <v>84</v>
      </c>
      <c r="I1665">
        <v>1</v>
      </c>
      <c r="J1665">
        <v>0</v>
      </c>
      <c r="K1665">
        <v>2</v>
      </c>
      <c r="L1665">
        <v>2</v>
      </c>
      <c r="M1665">
        <v>2</v>
      </c>
      <c r="N1665"/>
      <c r="O1665" t="s">
        <v>383</v>
      </c>
    </row>
    <row r="1666" spans="1:15" x14ac:dyDescent="0.25">
      <c r="A1666" s="206">
        <v>43800</v>
      </c>
      <c r="B1666">
        <v>2019</v>
      </c>
      <c r="C1666" t="s">
        <v>259</v>
      </c>
      <c r="D1666" t="s">
        <v>259</v>
      </c>
      <c r="E1666" t="s">
        <v>15</v>
      </c>
      <c r="F1666" s="195">
        <v>938297.29999999504</v>
      </c>
      <c r="G1666">
        <v>9</v>
      </c>
      <c r="H1666">
        <v>90</v>
      </c>
      <c r="I1666">
        <v>1</v>
      </c>
      <c r="J1666">
        <v>0</v>
      </c>
      <c r="K1666">
        <v>2</v>
      </c>
      <c r="L1666">
        <v>5</v>
      </c>
      <c r="M1666">
        <v>1</v>
      </c>
      <c r="N1666"/>
      <c r="O1666" t="s">
        <v>383</v>
      </c>
    </row>
    <row r="1667" spans="1:15" x14ac:dyDescent="0.25">
      <c r="A1667" s="206">
        <v>43800</v>
      </c>
      <c r="B1667">
        <v>2019</v>
      </c>
      <c r="C1667" t="s">
        <v>260</v>
      </c>
      <c r="D1667" t="s">
        <v>260</v>
      </c>
      <c r="E1667" t="s">
        <v>18</v>
      </c>
      <c r="F1667" s="195">
        <v>6700175.1600000104</v>
      </c>
      <c r="G1667">
        <v>27</v>
      </c>
      <c r="H1667">
        <v>403</v>
      </c>
      <c r="I1667">
        <v>0</v>
      </c>
      <c r="J1667">
        <v>2</v>
      </c>
      <c r="K1667">
        <v>1</v>
      </c>
      <c r="L1667">
        <v>10</v>
      </c>
      <c r="M1667">
        <v>14</v>
      </c>
      <c r="N1667"/>
      <c r="O1667" t="s">
        <v>383</v>
      </c>
    </row>
    <row r="1668" spans="1:15" x14ac:dyDescent="0.25">
      <c r="A1668" s="206">
        <v>43800</v>
      </c>
      <c r="B1668">
        <v>2019</v>
      </c>
      <c r="C1668" t="s">
        <v>261</v>
      </c>
      <c r="D1668" t="s">
        <v>261</v>
      </c>
      <c r="E1668" t="s">
        <v>75</v>
      </c>
      <c r="F1668" s="195">
        <v>4602324.2700000303</v>
      </c>
      <c r="G1668">
        <v>17</v>
      </c>
      <c r="H1668">
        <v>276</v>
      </c>
      <c r="I1668">
        <v>1</v>
      </c>
      <c r="J1668">
        <v>3</v>
      </c>
      <c r="K1668">
        <v>0</v>
      </c>
      <c r="L1668">
        <v>1</v>
      </c>
      <c r="M1668">
        <v>12</v>
      </c>
      <c r="N1668"/>
      <c r="O1668" t="s">
        <v>383</v>
      </c>
    </row>
    <row r="1669" spans="1:15" x14ac:dyDescent="0.25">
      <c r="A1669" s="206">
        <v>43800</v>
      </c>
      <c r="B1669">
        <v>2019</v>
      </c>
      <c r="C1669" t="s">
        <v>262</v>
      </c>
      <c r="D1669" t="s">
        <v>262</v>
      </c>
      <c r="E1669" t="s">
        <v>18</v>
      </c>
      <c r="F1669" s="195">
        <v>1391683.8</v>
      </c>
      <c r="G1669">
        <v>9</v>
      </c>
      <c r="H1669">
        <v>119</v>
      </c>
      <c r="I1669">
        <v>1</v>
      </c>
      <c r="J1669">
        <v>0</v>
      </c>
      <c r="K1669">
        <v>0</v>
      </c>
      <c r="L1669">
        <v>1</v>
      </c>
      <c r="M1669">
        <v>7</v>
      </c>
      <c r="N1669"/>
      <c r="O1669" t="s">
        <v>383</v>
      </c>
    </row>
    <row r="1670" spans="1:15" x14ac:dyDescent="0.25">
      <c r="A1670" s="206">
        <v>43800</v>
      </c>
      <c r="B1670">
        <v>2019</v>
      </c>
      <c r="C1670" t="s">
        <v>263</v>
      </c>
      <c r="D1670" t="s">
        <v>263</v>
      </c>
      <c r="E1670" t="s">
        <v>50</v>
      </c>
      <c r="F1670" s="195">
        <v>2508989.77</v>
      </c>
      <c r="G1670">
        <v>10</v>
      </c>
      <c r="H1670">
        <v>155</v>
      </c>
      <c r="I1670">
        <v>0</v>
      </c>
      <c r="J1670">
        <v>0</v>
      </c>
      <c r="K1670">
        <v>0</v>
      </c>
      <c r="L1670">
        <v>0</v>
      </c>
      <c r="M1670">
        <v>10</v>
      </c>
      <c r="N1670"/>
      <c r="O1670" t="s">
        <v>383</v>
      </c>
    </row>
    <row r="1671" spans="1:15" x14ac:dyDescent="0.25">
      <c r="A1671" s="206">
        <v>43800</v>
      </c>
      <c r="B1671">
        <v>2019</v>
      </c>
      <c r="C1671" t="s">
        <v>384</v>
      </c>
      <c r="D1671" t="s">
        <v>384</v>
      </c>
      <c r="E1671" t="s">
        <v>22</v>
      </c>
      <c r="F1671" s="20">
        <v>596083.93999999994</v>
      </c>
      <c r="G1671">
        <v>8</v>
      </c>
      <c r="H1671" s="160">
        <v>67</v>
      </c>
      <c r="I1671" s="210">
        <v>1</v>
      </c>
      <c r="J1671" s="210">
        <v>3</v>
      </c>
      <c r="K1671" s="210">
        <v>2</v>
      </c>
      <c r="L1671" s="210">
        <v>2</v>
      </c>
      <c r="M1671" s="210">
        <v>0</v>
      </c>
      <c r="N1671"/>
      <c r="O1671" t="s">
        <v>383</v>
      </c>
    </row>
    <row r="1672" spans="1:15" x14ac:dyDescent="0.25">
      <c r="A1672" s="206">
        <v>43800</v>
      </c>
      <c r="B1672">
        <v>2019</v>
      </c>
      <c r="C1672" t="s">
        <v>264</v>
      </c>
      <c r="D1672" t="s">
        <v>264</v>
      </c>
      <c r="E1672" t="s">
        <v>65</v>
      </c>
      <c r="F1672" s="195">
        <v>4197502.3199999901</v>
      </c>
      <c r="G1672">
        <v>17</v>
      </c>
      <c r="H1672">
        <v>245</v>
      </c>
      <c r="I1672">
        <v>1</v>
      </c>
      <c r="J1672">
        <v>3</v>
      </c>
      <c r="K1672">
        <v>1</v>
      </c>
      <c r="L1672">
        <v>5</v>
      </c>
      <c r="M1672">
        <v>7</v>
      </c>
      <c r="N1672"/>
      <c r="O1672" t="s">
        <v>383</v>
      </c>
    </row>
    <row r="1673" spans="1:15" x14ac:dyDescent="0.25">
      <c r="A1673" s="206">
        <v>43800</v>
      </c>
      <c r="B1673">
        <v>2019</v>
      </c>
      <c r="C1673" t="s">
        <v>266</v>
      </c>
      <c r="D1673" t="s">
        <v>266</v>
      </c>
      <c r="E1673" t="s">
        <v>48</v>
      </c>
      <c r="F1673" s="195">
        <v>641153.90999999898</v>
      </c>
      <c r="G1673">
        <v>7</v>
      </c>
      <c r="H1673">
        <v>60</v>
      </c>
      <c r="I1673">
        <v>0</v>
      </c>
      <c r="J1673">
        <v>0</v>
      </c>
      <c r="K1673">
        <v>0</v>
      </c>
      <c r="L1673">
        <v>3</v>
      </c>
      <c r="M1673">
        <v>4</v>
      </c>
      <c r="N1673"/>
      <c r="O1673" t="s">
        <v>383</v>
      </c>
    </row>
    <row r="1674" spans="1:15" x14ac:dyDescent="0.25">
      <c r="A1674" s="206">
        <v>43800</v>
      </c>
      <c r="B1674">
        <v>2019</v>
      </c>
      <c r="C1674" t="s">
        <v>267</v>
      </c>
      <c r="D1674" t="s">
        <v>267</v>
      </c>
      <c r="E1674" t="s">
        <v>20</v>
      </c>
      <c r="F1674" s="195">
        <v>2397755.09</v>
      </c>
      <c r="G1674">
        <v>12</v>
      </c>
      <c r="H1674">
        <v>191</v>
      </c>
      <c r="I1674">
        <v>0</v>
      </c>
      <c r="J1674">
        <v>1</v>
      </c>
      <c r="K1674">
        <v>5</v>
      </c>
      <c r="L1674">
        <v>2</v>
      </c>
      <c r="M1674">
        <v>4</v>
      </c>
      <c r="N1674"/>
      <c r="O1674" t="s">
        <v>383</v>
      </c>
    </row>
    <row r="1675" spans="1:15" x14ac:dyDescent="0.25">
      <c r="A1675" s="206">
        <v>43800</v>
      </c>
      <c r="B1675">
        <v>2019</v>
      </c>
      <c r="C1675" t="s">
        <v>268</v>
      </c>
      <c r="D1675" t="s">
        <v>268</v>
      </c>
      <c r="E1675" t="s">
        <v>35</v>
      </c>
      <c r="F1675" s="195">
        <v>678670.55</v>
      </c>
      <c r="G1675">
        <v>3</v>
      </c>
      <c r="H1675">
        <v>45</v>
      </c>
      <c r="I1675">
        <v>0</v>
      </c>
      <c r="J1675">
        <v>0</v>
      </c>
      <c r="K1675">
        <v>0</v>
      </c>
      <c r="L1675">
        <v>0</v>
      </c>
      <c r="M1675">
        <v>3</v>
      </c>
      <c r="N1675"/>
      <c r="O1675" t="s">
        <v>383</v>
      </c>
    </row>
    <row r="1676" spans="1:15" x14ac:dyDescent="0.25">
      <c r="A1676" s="206">
        <v>43800</v>
      </c>
      <c r="B1676">
        <v>2019</v>
      </c>
      <c r="C1676" t="s">
        <v>269</v>
      </c>
      <c r="D1676" t="s">
        <v>269</v>
      </c>
      <c r="E1676" t="s">
        <v>20</v>
      </c>
      <c r="F1676" s="195">
        <v>7676819.2099999599</v>
      </c>
      <c r="G1676">
        <v>27</v>
      </c>
      <c r="H1676">
        <v>415</v>
      </c>
      <c r="I1676">
        <v>6</v>
      </c>
      <c r="J1676">
        <v>0</v>
      </c>
      <c r="K1676">
        <v>6</v>
      </c>
      <c r="L1676">
        <v>9</v>
      </c>
      <c r="M1676">
        <v>6</v>
      </c>
      <c r="N1676"/>
      <c r="O1676" t="s">
        <v>383</v>
      </c>
    </row>
    <row r="1677" spans="1:15" x14ac:dyDescent="0.25">
      <c r="A1677" s="206">
        <v>43800</v>
      </c>
      <c r="B1677">
        <v>2019</v>
      </c>
      <c r="C1677" t="s">
        <v>270</v>
      </c>
      <c r="D1677" t="s">
        <v>270</v>
      </c>
      <c r="E1677" t="s">
        <v>22</v>
      </c>
      <c r="F1677" s="195">
        <v>231252.14</v>
      </c>
      <c r="G1677">
        <v>5</v>
      </c>
      <c r="H1677">
        <v>34</v>
      </c>
      <c r="I1677">
        <v>0</v>
      </c>
      <c r="J1677">
        <v>4</v>
      </c>
      <c r="K1677">
        <v>1</v>
      </c>
      <c r="L1677">
        <v>0</v>
      </c>
      <c r="M1677">
        <v>0</v>
      </c>
      <c r="N1677"/>
      <c r="O1677" t="s">
        <v>383</v>
      </c>
    </row>
    <row r="1678" spans="1:15" x14ac:dyDescent="0.25">
      <c r="A1678" s="206">
        <v>43800</v>
      </c>
      <c r="B1678">
        <v>2019</v>
      </c>
      <c r="C1678" t="s">
        <v>271</v>
      </c>
      <c r="D1678" t="s">
        <v>271</v>
      </c>
      <c r="E1678" t="s">
        <v>50</v>
      </c>
      <c r="F1678" s="195">
        <v>947967.87000000104</v>
      </c>
      <c r="G1678">
        <v>5</v>
      </c>
      <c r="H1678">
        <v>78</v>
      </c>
      <c r="I1678">
        <v>0</v>
      </c>
      <c r="J1678">
        <v>0</v>
      </c>
      <c r="K1678">
        <v>0</v>
      </c>
      <c r="L1678">
        <v>5</v>
      </c>
      <c r="M1678">
        <v>0</v>
      </c>
      <c r="N1678"/>
      <c r="O1678" t="s">
        <v>383</v>
      </c>
    </row>
    <row r="1679" spans="1:15" x14ac:dyDescent="0.25">
      <c r="A1679" s="206">
        <v>43800</v>
      </c>
      <c r="B1679">
        <v>2019</v>
      </c>
      <c r="C1679" t="s">
        <v>272</v>
      </c>
      <c r="D1679" t="s">
        <v>272</v>
      </c>
      <c r="E1679" t="s">
        <v>24</v>
      </c>
      <c r="F1679" s="195">
        <v>2786429.62</v>
      </c>
      <c r="G1679">
        <v>14</v>
      </c>
      <c r="H1679">
        <v>201</v>
      </c>
      <c r="I1679">
        <v>0</v>
      </c>
      <c r="J1679">
        <v>2</v>
      </c>
      <c r="K1679">
        <v>2</v>
      </c>
      <c r="L1679">
        <v>9</v>
      </c>
      <c r="M1679">
        <v>1</v>
      </c>
      <c r="N1679"/>
      <c r="O1679" t="s">
        <v>383</v>
      </c>
    </row>
    <row r="1680" spans="1:15" x14ac:dyDescent="0.25">
      <c r="A1680" s="206">
        <v>43800</v>
      </c>
      <c r="B1680">
        <v>2019</v>
      </c>
      <c r="C1680" t="s">
        <v>273</v>
      </c>
      <c r="D1680" t="s">
        <v>273</v>
      </c>
      <c r="E1680" t="s">
        <v>20</v>
      </c>
      <c r="F1680" s="195">
        <v>1184074.1699999899</v>
      </c>
      <c r="G1680">
        <v>4</v>
      </c>
      <c r="H1680">
        <v>64</v>
      </c>
      <c r="I1680">
        <v>0</v>
      </c>
      <c r="J1680">
        <v>0</v>
      </c>
      <c r="K1680">
        <v>0</v>
      </c>
      <c r="L1680">
        <v>0</v>
      </c>
      <c r="M1680">
        <v>4</v>
      </c>
      <c r="N1680"/>
      <c r="O1680" t="s">
        <v>383</v>
      </c>
    </row>
    <row r="1681" spans="1:15" x14ac:dyDescent="0.25">
      <c r="A1681" s="206">
        <v>43800</v>
      </c>
      <c r="B1681">
        <v>2019</v>
      </c>
      <c r="C1681" t="s">
        <v>274</v>
      </c>
      <c r="D1681" t="s">
        <v>274</v>
      </c>
      <c r="E1681" t="s">
        <v>18</v>
      </c>
      <c r="F1681" s="195">
        <v>1667582.5799999901</v>
      </c>
      <c r="G1681">
        <v>12</v>
      </c>
      <c r="H1681">
        <v>154</v>
      </c>
      <c r="I1681">
        <v>0</v>
      </c>
      <c r="J1681">
        <v>0</v>
      </c>
      <c r="K1681">
        <v>3</v>
      </c>
      <c r="L1681">
        <v>6</v>
      </c>
      <c r="M1681">
        <v>3</v>
      </c>
      <c r="N1681"/>
      <c r="O1681" t="s">
        <v>383</v>
      </c>
    </row>
    <row r="1682" spans="1:15" x14ac:dyDescent="0.25">
      <c r="A1682" s="206">
        <v>43800</v>
      </c>
      <c r="B1682">
        <v>2019</v>
      </c>
      <c r="C1682" t="s">
        <v>275</v>
      </c>
      <c r="D1682" t="s">
        <v>275</v>
      </c>
      <c r="E1682" t="s">
        <v>75</v>
      </c>
      <c r="F1682" s="195">
        <v>5088377.0400000103</v>
      </c>
      <c r="G1682">
        <v>20</v>
      </c>
      <c r="H1682">
        <v>298</v>
      </c>
      <c r="I1682">
        <v>0</v>
      </c>
      <c r="J1682">
        <v>7</v>
      </c>
      <c r="K1682">
        <v>6</v>
      </c>
      <c r="L1682">
        <v>5</v>
      </c>
      <c r="M1682">
        <v>2</v>
      </c>
      <c r="N1682"/>
      <c r="O1682" t="s">
        <v>383</v>
      </c>
    </row>
    <row r="1683" spans="1:15" x14ac:dyDescent="0.25">
      <c r="A1683" s="206">
        <v>43800</v>
      </c>
      <c r="B1683">
        <v>2019</v>
      </c>
      <c r="C1683" t="s">
        <v>276</v>
      </c>
      <c r="D1683" t="s">
        <v>276</v>
      </c>
      <c r="E1683" t="s">
        <v>84</v>
      </c>
      <c r="F1683" s="195">
        <v>2761156.99</v>
      </c>
      <c r="G1683">
        <v>9</v>
      </c>
      <c r="H1683">
        <v>134</v>
      </c>
      <c r="I1683">
        <v>0</v>
      </c>
      <c r="J1683">
        <v>1</v>
      </c>
      <c r="K1683">
        <v>0</v>
      </c>
      <c r="L1683">
        <v>7</v>
      </c>
      <c r="M1683">
        <v>1</v>
      </c>
      <c r="N1683"/>
      <c r="O1683" t="s">
        <v>383</v>
      </c>
    </row>
    <row r="1684" spans="1:15" x14ac:dyDescent="0.25">
      <c r="A1684" s="206">
        <v>43800</v>
      </c>
      <c r="B1684">
        <v>2019</v>
      </c>
      <c r="C1684" t="s">
        <v>277</v>
      </c>
      <c r="D1684" t="s">
        <v>277</v>
      </c>
      <c r="E1684" t="s">
        <v>27</v>
      </c>
      <c r="F1684" s="195">
        <v>4290014.5200000098</v>
      </c>
      <c r="G1684">
        <v>22</v>
      </c>
      <c r="H1684">
        <v>303</v>
      </c>
      <c r="I1684">
        <v>1</v>
      </c>
      <c r="J1684">
        <v>0</v>
      </c>
      <c r="K1684">
        <v>7</v>
      </c>
      <c r="L1684">
        <v>11</v>
      </c>
      <c r="M1684">
        <v>3</v>
      </c>
      <c r="N1684"/>
      <c r="O1684" t="s">
        <v>383</v>
      </c>
    </row>
    <row r="1685" spans="1:15" x14ac:dyDescent="0.25">
      <c r="A1685" s="206">
        <v>43800</v>
      </c>
      <c r="B1685">
        <v>2019</v>
      </c>
      <c r="C1685" t="s">
        <v>278</v>
      </c>
      <c r="D1685" t="s">
        <v>278</v>
      </c>
      <c r="E1685" t="s">
        <v>35</v>
      </c>
      <c r="F1685" s="195">
        <v>747475.86</v>
      </c>
      <c r="G1685">
        <v>4</v>
      </c>
      <c r="H1685">
        <v>57</v>
      </c>
      <c r="I1685">
        <v>0</v>
      </c>
      <c r="J1685">
        <v>0</v>
      </c>
      <c r="K1685">
        <v>0</v>
      </c>
      <c r="L1685">
        <v>0</v>
      </c>
      <c r="M1685">
        <v>4</v>
      </c>
      <c r="N1685"/>
      <c r="O1685" t="s">
        <v>383</v>
      </c>
    </row>
    <row r="1686" spans="1:15" x14ac:dyDescent="0.25">
      <c r="A1686" s="206">
        <v>43800</v>
      </c>
      <c r="B1686">
        <v>2019</v>
      </c>
      <c r="C1686" t="s">
        <v>279</v>
      </c>
      <c r="D1686" t="s">
        <v>279</v>
      </c>
      <c r="E1686" t="s">
        <v>18</v>
      </c>
      <c r="F1686" s="195">
        <v>241793.74</v>
      </c>
      <c r="G1686">
        <v>2</v>
      </c>
      <c r="H1686">
        <v>23</v>
      </c>
      <c r="I1686">
        <v>0</v>
      </c>
      <c r="J1686">
        <v>0</v>
      </c>
      <c r="K1686">
        <v>0</v>
      </c>
      <c r="L1686">
        <v>0</v>
      </c>
      <c r="M1686">
        <v>2</v>
      </c>
      <c r="N1686"/>
      <c r="O1686" t="s">
        <v>383</v>
      </c>
    </row>
    <row r="1687" spans="1:15" x14ac:dyDescent="0.25">
      <c r="A1687" s="206">
        <v>43800</v>
      </c>
      <c r="B1687">
        <v>2019</v>
      </c>
      <c r="C1687" t="s">
        <v>280</v>
      </c>
      <c r="D1687" t="s">
        <v>280</v>
      </c>
      <c r="E1687" t="s">
        <v>50</v>
      </c>
      <c r="F1687" s="195">
        <v>5142927.4999999702</v>
      </c>
      <c r="G1687">
        <v>22</v>
      </c>
      <c r="H1687">
        <v>313</v>
      </c>
      <c r="I1687">
        <v>1</v>
      </c>
      <c r="J1687">
        <v>0</v>
      </c>
      <c r="K1687">
        <v>2</v>
      </c>
      <c r="L1687">
        <v>4</v>
      </c>
      <c r="M1687">
        <v>15</v>
      </c>
      <c r="N1687"/>
      <c r="O1687" t="s">
        <v>383</v>
      </c>
    </row>
    <row r="1688" spans="1:15" x14ac:dyDescent="0.25">
      <c r="A1688" s="206">
        <v>43800</v>
      </c>
      <c r="B1688">
        <v>2019</v>
      </c>
      <c r="C1688" t="s">
        <v>281</v>
      </c>
      <c r="D1688" t="s">
        <v>281</v>
      </c>
      <c r="E1688" t="s">
        <v>20</v>
      </c>
      <c r="F1688" s="195">
        <v>3608405.84</v>
      </c>
      <c r="G1688">
        <v>12</v>
      </c>
      <c r="H1688">
        <v>166</v>
      </c>
      <c r="I1688">
        <v>2</v>
      </c>
      <c r="J1688">
        <v>0</v>
      </c>
      <c r="K1688">
        <v>0</v>
      </c>
      <c r="L1688">
        <v>0</v>
      </c>
      <c r="M1688">
        <v>10</v>
      </c>
      <c r="N1688"/>
      <c r="O1688" t="s">
        <v>383</v>
      </c>
    </row>
    <row r="1689" spans="1:15" x14ac:dyDescent="0.25">
      <c r="A1689" s="206">
        <v>43800</v>
      </c>
      <c r="B1689">
        <v>2019</v>
      </c>
      <c r="C1689" t="s">
        <v>282</v>
      </c>
      <c r="D1689" t="s">
        <v>282</v>
      </c>
      <c r="E1689" t="s">
        <v>29</v>
      </c>
      <c r="F1689" s="195">
        <v>956620.34000000195</v>
      </c>
      <c r="G1689">
        <v>7</v>
      </c>
      <c r="H1689">
        <v>73</v>
      </c>
      <c r="I1689">
        <v>5</v>
      </c>
      <c r="J1689">
        <v>1</v>
      </c>
      <c r="K1689">
        <v>1</v>
      </c>
      <c r="L1689">
        <v>0</v>
      </c>
      <c r="M1689">
        <v>0</v>
      </c>
      <c r="N1689"/>
      <c r="O1689" t="s">
        <v>383</v>
      </c>
    </row>
    <row r="1690" spans="1:15" x14ac:dyDescent="0.25">
      <c r="A1690" s="206">
        <v>43800</v>
      </c>
      <c r="B1690">
        <v>2019</v>
      </c>
      <c r="C1690" t="s">
        <v>283</v>
      </c>
      <c r="D1690" t="s">
        <v>283</v>
      </c>
      <c r="E1690" t="s">
        <v>50</v>
      </c>
      <c r="F1690" s="195">
        <v>757423.91000000096</v>
      </c>
      <c r="G1690">
        <v>5</v>
      </c>
      <c r="H1690">
        <v>58</v>
      </c>
      <c r="I1690">
        <v>0</v>
      </c>
      <c r="J1690">
        <v>0</v>
      </c>
      <c r="K1690">
        <v>0</v>
      </c>
      <c r="L1690">
        <v>2</v>
      </c>
      <c r="M1690">
        <v>3</v>
      </c>
      <c r="N1690"/>
      <c r="O1690" t="s">
        <v>383</v>
      </c>
    </row>
    <row r="1691" spans="1:15" x14ac:dyDescent="0.25">
      <c r="A1691" s="206">
        <v>43800</v>
      </c>
      <c r="B1691">
        <v>2019</v>
      </c>
      <c r="C1691" t="s">
        <v>284</v>
      </c>
      <c r="D1691" t="s">
        <v>284</v>
      </c>
      <c r="E1691" t="s">
        <v>35</v>
      </c>
      <c r="F1691" s="195">
        <v>6506105.7400000095</v>
      </c>
      <c r="G1691">
        <v>26</v>
      </c>
      <c r="H1691">
        <v>383</v>
      </c>
      <c r="I1691">
        <v>0</v>
      </c>
      <c r="J1691">
        <v>1</v>
      </c>
      <c r="K1691">
        <v>1</v>
      </c>
      <c r="L1691">
        <v>4</v>
      </c>
      <c r="M1691">
        <v>20</v>
      </c>
      <c r="N1691"/>
      <c r="O1691" t="s">
        <v>383</v>
      </c>
    </row>
    <row r="1692" spans="1:15" x14ac:dyDescent="0.25">
      <c r="A1692" s="206">
        <v>43800</v>
      </c>
      <c r="B1692">
        <v>2019</v>
      </c>
      <c r="C1692" t="s">
        <v>285</v>
      </c>
      <c r="D1692" t="s">
        <v>285</v>
      </c>
      <c r="E1692" t="s">
        <v>50</v>
      </c>
      <c r="F1692" s="195">
        <v>705884.37000000197</v>
      </c>
      <c r="G1692">
        <v>7</v>
      </c>
      <c r="H1692">
        <v>89</v>
      </c>
      <c r="I1692">
        <v>0</v>
      </c>
      <c r="J1692">
        <v>0</v>
      </c>
      <c r="K1692">
        <v>0</v>
      </c>
      <c r="L1692">
        <v>3</v>
      </c>
      <c r="M1692">
        <v>4</v>
      </c>
      <c r="N1692"/>
      <c r="O1692" t="s">
        <v>383</v>
      </c>
    </row>
    <row r="1693" spans="1:15" x14ac:dyDescent="0.25">
      <c r="A1693" s="206">
        <v>43800</v>
      </c>
      <c r="B1693">
        <v>2019</v>
      </c>
      <c r="C1693" t="s">
        <v>286</v>
      </c>
      <c r="D1693" t="s">
        <v>286</v>
      </c>
      <c r="E1693" t="s">
        <v>22</v>
      </c>
      <c r="F1693" s="195">
        <v>1110584.22999999</v>
      </c>
      <c r="G1693">
        <v>13</v>
      </c>
      <c r="H1693">
        <v>117</v>
      </c>
      <c r="I1693">
        <v>11</v>
      </c>
      <c r="J1693">
        <v>2</v>
      </c>
      <c r="K1693">
        <v>0</v>
      </c>
      <c r="L1693">
        <v>0</v>
      </c>
      <c r="M1693">
        <v>0</v>
      </c>
      <c r="N1693"/>
      <c r="O1693" t="s">
        <v>383</v>
      </c>
    </row>
    <row r="1694" spans="1:15" x14ac:dyDescent="0.25">
      <c r="A1694" s="206">
        <v>43800</v>
      </c>
      <c r="B1694">
        <v>2019</v>
      </c>
      <c r="C1694" t="s">
        <v>287</v>
      </c>
      <c r="D1694" t="s">
        <v>287</v>
      </c>
      <c r="E1694" t="s">
        <v>65</v>
      </c>
      <c r="F1694" s="195">
        <v>647397.679999999</v>
      </c>
      <c r="G1694">
        <v>15</v>
      </c>
      <c r="H1694">
        <v>88</v>
      </c>
      <c r="I1694">
        <v>0</v>
      </c>
      <c r="J1694">
        <v>7</v>
      </c>
      <c r="K1694">
        <v>2</v>
      </c>
      <c r="L1694">
        <v>5</v>
      </c>
      <c r="M1694">
        <v>1</v>
      </c>
      <c r="N1694"/>
      <c r="O1694" t="s">
        <v>383</v>
      </c>
    </row>
    <row r="1695" spans="1:15" x14ac:dyDescent="0.25">
      <c r="A1695" s="206">
        <v>43800</v>
      </c>
      <c r="B1695">
        <v>2019</v>
      </c>
      <c r="C1695" t="s">
        <v>288</v>
      </c>
      <c r="D1695" t="s">
        <v>288</v>
      </c>
      <c r="E1695" t="s">
        <v>27</v>
      </c>
      <c r="F1695" s="195">
        <v>1489108.56</v>
      </c>
      <c r="G1695">
        <v>10</v>
      </c>
      <c r="H1695">
        <v>121</v>
      </c>
      <c r="I1695">
        <v>0</v>
      </c>
      <c r="J1695">
        <v>0</v>
      </c>
      <c r="K1695">
        <v>0</v>
      </c>
      <c r="L1695">
        <v>4</v>
      </c>
      <c r="M1695">
        <v>6</v>
      </c>
      <c r="N1695"/>
      <c r="O1695" t="s">
        <v>383</v>
      </c>
    </row>
    <row r="1696" spans="1:15" x14ac:dyDescent="0.25">
      <c r="A1696" s="206">
        <v>43800</v>
      </c>
      <c r="B1696">
        <v>2019</v>
      </c>
      <c r="C1696" t="s">
        <v>289</v>
      </c>
      <c r="D1696" t="s">
        <v>289</v>
      </c>
      <c r="E1696" t="s">
        <v>18</v>
      </c>
      <c r="F1696" s="195">
        <v>1871359.21</v>
      </c>
      <c r="G1696">
        <v>9</v>
      </c>
      <c r="H1696">
        <v>144</v>
      </c>
      <c r="I1696">
        <v>0</v>
      </c>
      <c r="J1696">
        <v>0</v>
      </c>
      <c r="K1696">
        <v>0</v>
      </c>
      <c r="L1696">
        <v>1</v>
      </c>
      <c r="M1696">
        <v>8</v>
      </c>
      <c r="N1696"/>
      <c r="O1696" t="s">
        <v>383</v>
      </c>
    </row>
    <row r="1697" spans="1:15" x14ac:dyDescent="0.25">
      <c r="A1697" s="206">
        <v>43800</v>
      </c>
      <c r="B1697">
        <v>2019</v>
      </c>
      <c r="C1697" t="s">
        <v>290</v>
      </c>
      <c r="D1697" t="s">
        <v>290</v>
      </c>
      <c r="E1697" t="s">
        <v>20</v>
      </c>
      <c r="F1697" s="195">
        <v>426704.83999999898</v>
      </c>
      <c r="G1697">
        <v>5</v>
      </c>
      <c r="H1697">
        <v>56</v>
      </c>
      <c r="I1697">
        <v>0</v>
      </c>
      <c r="J1697">
        <v>0</v>
      </c>
      <c r="K1697">
        <v>3</v>
      </c>
      <c r="L1697">
        <v>0</v>
      </c>
      <c r="M1697">
        <v>2</v>
      </c>
      <c r="N1697"/>
      <c r="O1697" t="s">
        <v>383</v>
      </c>
    </row>
    <row r="1698" spans="1:15" x14ac:dyDescent="0.25">
      <c r="A1698" s="206">
        <v>43800</v>
      </c>
      <c r="B1698">
        <v>2019</v>
      </c>
      <c r="C1698" t="s">
        <v>291</v>
      </c>
      <c r="D1698" t="s">
        <v>291</v>
      </c>
      <c r="E1698" t="s">
        <v>27</v>
      </c>
      <c r="F1698" s="195">
        <v>412366.68</v>
      </c>
      <c r="G1698">
        <v>3</v>
      </c>
      <c r="H1698">
        <v>36</v>
      </c>
      <c r="I1698">
        <v>0</v>
      </c>
      <c r="J1698">
        <v>0</v>
      </c>
      <c r="K1698">
        <v>0</v>
      </c>
      <c r="L1698">
        <v>3</v>
      </c>
      <c r="M1698">
        <v>0</v>
      </c>
      <c r="N1698"/>
      <c r="O1698" t="s">
        <v>383</v>
      </c>
    </row>
    <row r="1699" spans="1:15" x14ac:dyDescent="0.25">
      <c r="A1699" s="206">
        <v>43800</v>
      </c>
      <c r="B1699">
        <v>2019</v>
      </c>
      <c r="C1699" t="s">
        <v>292</v>
      </c>
      <c r="D1699" t="s">
        <v>292</v>
      </c>
      <c r="E1699" t="s">
        <v>50</v>
      </c>
      <c r="F1699" s="195">
        <v>877525.75</v>
      </c>
      <c r="G1699">
        <v>8</v>
      </c>
      <c r="H1699">
        <v>108</v>
      </c>
      <c r="I1699">
        <v>0</v>
      </c>
      <c r="J1699">
        <v>0</v>
      </c>
      <c r="K1699">
        <v>0</v>
      </c>
      <c r="L1699">
        <v>1</v>
      </c>
      <c r="M1699">
        <v>7</v>
      </c>
      <c r="N1699"/>
      <c r="O1699" t="s">
        <v>383</v>
      </c>
    </row>
    <row r="1700" spans="1:15" x14ac:dyDescent="0.25">
      <c r="A1700" s="206">
        <v>43800</v>
      </c>
      <c r="B1700">
        <v>2019</v>
      </c>
      <c r="C1700" t="s">
        <v>293</v>
      </c>
      <c r="D1700" t="s">
        <v>293</v>
      </c>
      <c r="E1700" t="s">
        <v>73</v>
      </c>
      <c r="F1700" s="195">
        <v>2030306.52</v>
      </c>
      <c r="G1700">
        <v>13</v>
      </c>
      <c r="H1700">
        <v>166</v>
      </c>
      <c r="I1700">
        <v>2</v>
      </c>
      <c r="J1700">
        <v>1</v>
      </c>
      <c r="K1700">
        <v>4</v>
      </c>
      <c r="L1700">
        <v>5</v>
      </c>
      <c r="M1700">
        <v>1</v>
      </c>
      <c r="N1700"/>
      <c r="O1700" t="s">
        <v>383</v>
      </c>
    </row>
    <row r="1701" spans="1:15" x14ac:dyDescent="0.25">
      <c r="A1701" s="206">
        <v>43800</v>
      </c>
      <c r="B1701">
        <v>2019</v>
      </c>
      <c r="C1701" t="s">
        <v>294</v>
      </c>
      <c r="D1701" t="s">
        <v>294</v>
      </c>
      <c r="E1701" t="s">
        <v>18</v>
      </c>
      <c r="F1701" s="195">
        <v>2427088.33</v>
      </c>
      <c r="G1701">
        <v>11</v>
      </c>
      <c r="H1701">
        <v>151</v>
      </c>
      <c r="I1701">
        <v>0</v>
      </c>
      <c r="J1701">
        <v>0</v>
      </c>
      <c r="K1701">
        <v>0</v>
      </c>
      <c r="L1701">
        <v>2</v>
      </c>
      <c r="M1701">
        <v>9</v>
      </c>
      <c r="N1701"/>
      <c r="O1701" t="s">
        <v>383</v>
      </c>
    </row>
    <row r="1702" spans="1:15" x14ac:dyDescent="0.25">
      <c r="A1702" s="206">
        <v>43800</v>
      </c>
      <c r="B1702">
        <v>2019</v>
      </c>
      <c r="C1702" t="s">
        <v>295</v>
      </c>
      <c r="D1702" t="s">
        <v>295</v>
      </c>
      <c r="E1702" t="s">
        <v>35</v>
      </c>
      <c r="F1702" s="195">
        <v>9657057.5999999791</v>
      </c>
      <c r="G1702">
        <v>35</v>
      </c>
      <c r="H1702">
        <v>469</v>
      </c>
      <c r="I1702">
        <v>1</v>
      </c>
      <c r="J1702">
        <v>2</v>
      </c>
      <c r="K1702">
        <v>9</v>
      </c>
      <c r="L1702">
        <v>14</v>
      </c>
      <c r="M1702">
        <v>9</v>
      </c>
      <c r="N1702"/>
      <c r="O1702" t="s">
        <v>383</v>
      </c>
    </row>
    <row r="1703" spans="1:15" x14ac:dyDescent="0.25">
      <c r="A1703" s="206">
        <v>43800</v>
      </c>
      <c r="B1703">
        <v>2019</v>
      </c>
      <c r="C1703" t="s">
        <v>296</v>
      </c>
      <c r="D1703" t="s">
        <v>296</v>
      </c>
      <c r="E1703" t="s">
        <v>18</v>
      </c>
      <c r="F1703" s="195">
        <v>2734929.5500000198</v>
      </c>
      <c r="G1703">
        <v>20</v>
      </c>
      <c r="H1703">
        <v>248</v>
      </c>
      <c r="I1703">
        <v>1</v>
      </c>
      <c r="J1703">
        <v>0</v>
      </c>
      <c r="K1703">
        <v>3</v>
      </c>
      <c r="L1703">
        <v>10</v>
      </c>
      <c r="M1703">
        <v>6</v>
      </c>
      <c r="N1703"/>
      <c r="O1703" t="s">
        <v>383</v>
      </c>
    </row>
    <row r="1704" spans="1:15" x14ac:dyDescent="0.25">
      <c r="A1704" s="206">
        <v>43800</v>
      </c>
      <c r="B1704">
        <v>2019</v>
      </c>
      <c r="C1704" t="s">
        <v>297</v>
      </c>
      <c r="D1704" t="s">
        <v>297</v>
      </c>
      <c r="E1704" t="s">
        <v>22</v>
      </c>
      <c r="F1704" s="195">
        <v>2590733.0699999998</v>
      </c>
      <c r="G1704">
        <v>13</v>
      </c>
      <c r="H1704">
        <v>162</v>
      </c>
      <c r="I1704">
        <v>0</v>
      </c>
      <c r="J1704">
        <v>2</v>
      </c>
      <c r="K1704">
        <v>6</v>
      </c>
      <c r="L1704">
        <v>5</v>
      </c>
      <c r="M1704">
        <v>0</v>
      </c>
      <c r="N1704"/>
      <c r="O1704" t="s">
        <v>383</v>
      </c>
    </row>
    <row r="1705" spans="1:15" x14ac:dyDescent="0.25">
      <c r="A1705" s="206">
        <v>43800</v>
      </c>
      <c r="B1705">
        <v>2019</v>
      </c>
      <c r="C1705" t="s">
        <v>298</v>
      </c>
      <c r="D1705" t="s">
        <v>298</v>
      </c>
      <c r="E1705" t="s">
        <v>20</v>
      </c>
      <c r="F1705" s="195">
        <v>2727177.38</v>
      </c>
      <c r="G1705">
        <v>12</v>
      </c>
      <c r="H1705">
        <v>166</v>
      </c>
      <c r="I1705">
        <v>0</v>
      </c>
      <c r="J1705">
        <v>1</v>
      </c>
      <c r="K1705">
        <v>0</v>
      </c>
      <c r="L1705">
        <v>3</v>
      </c>
      <c r="M1705">
        <v>8</v>
      </c>
      <c r="N1705"/>
      <c r="O1705" t="s">
        <v>383</v>
      </c>
    </row>
    <row r="1706" spans="1:15" x14ac:dyDescent="0.25">
      <c r="A1706" s="206">
        <v>43800</v>
      </c>
      <c r="B1706">
        <v>2019</v>
      </c>
      <c r="C1706" t="s">
        <v>299</v>
      </c>
      <c r="D1706" t="s">
        <v>299</v>
      </c>
      <c r="E1706" t="s">
        <v>18</v>
      </c>
      <c r="F1706" s="195">
        <v>2484939.3399999901</v>
      </c>
      <c r="G1706">
        <v>18</v>
      </c>
      <c r="H1706">
        <v>235</v>
      </c>
      <c r="I1706">
        <v>1</v>
      </c>
      <c r="J1706">
        <v>2</v>
      </c>
      <c r="K1706">
        <v>2</v>
      </c>
      <c r="L1706">
        <v>3</v>
      </c>
      <c r="M1706">
        <v>10</v>
      </c>
      <c r="N1706"/>
      <c r="O1706" t="s">
        <v>383</v>
      </c>
    </row>
    <row r="1707" spans="1:15" x14ac:dyDescent="0.25">
      <c r="A1707" s="206">
        <v>43800</v>
      </c>
      <c r="B1707">
        <v>2019</v>
      </c>
      <c r="C1707" t="s">
        <v>300</v>
      </c>
      <c r="D1707" t="s">
        <v>300</v>
      </c>
      <c r="E1707" t="s">
        <v>22</v>
      </c>
      <c r="F1707" s="195">
        <v>2140163.3499999898</v>
      </c>
      <c r="G1707">
        <v>12</v>
      </c>
      <c r="H1707">
        <v>163</v>
      </c>
      <c r="I1707">
        <v>2</v>
      </c>
      <c r="J1707">
        <v>1</v>
      </c>
      <c r="K1707">
        <v>4</v>
      </c>
      <c r="L1707">
        <v>5</v>
      </c>
      <c r="M1707">
        <v>0</v>
      </c>
      <c r="N1707"/>
      <c r="O1707" t="s">
        <v>383</v>
      </c>
    </row>
    <row r="1708" spans="1:15" x14ac:dyDescent="0.25">
      <c r="A1708" s="206">
        <v>43800</v>
      </c>
      <c r="B1708">
        <v>2019</v>
      </c>
      <c r="C1708" t="s">
        <v>301</v>
      </c>
      <c r="D1708" t="s">
        <v>301</v>
      </c>
      <c r="E1708" t="s">
        <v>22</v>
      </c>
      <c r="F1708" s="195">
        <v>186839.31</v>
      </c>
      <c r="G1708">
        <v>2</v>
      </c>
      <c r="H1708">
        <v>16</v>
      </c>
      <c r="I1708">
        <v>0</v>
      </c>
      <c r="J1708">
        <v>0</v>
      </c>
      <c r="K1708">
        <v>0</v>
      </c>
      <c r="L1708">
        <v>0</v>
      </c>
      <c r="M1708">
        <v>2</v>
      </c>
      <c r="N1708"/>
      <c r="O1708" t="s">
        <v>383</v>
      </c>
    </row>
    <row r="1709" spans="1:15" x14ac:dyDescent="0.25">
      <c r="A1709" s="206">
        <v>43800</v>
      </c>
      <c r="B1709">
        <v>2019</v>
      </c>
      <c r="C1709" t="s">
        <v>302</v>
      </c>
      <c r="D1709" t="s">
        <v>302</v>
      </c>
      <c r="E1709" t="s">
        <v>18</v>
      </c>
      <c r="F1709" s="195">
        <v>2201555.9000000102</v>
      </c>
      <c r="G1709">
        <v>15</v>
      </c>
      <c r="H1709">
        <v>228</v>
      </c>
      <c r="I1709">
        <v>0</v>
      </c>
      <c r="J1709">
        <v>1</v>
      </c>
      <c r="K1709">
        <v>2</v>
      </c>
      <c r="L1709">
        <v>12</v>
      </c>
      <c r="M1709">
        <v>0</v>
      </c>
      <c r="N1709"/>
      <c r="O1709" t="s">
        <v>383</v>
      </c>
    </row>
    <row r="1710" spans="1:15" x14ac:dyDescent="0.25">
      <c r="A1710" s="206">
        <v>43800</v>
      </c>
      <c r="B1710">
        <v>2019</v>
      </c>
      <c r="C1710" t="s">
        <v>303</v>
      </c>
      <c r="D1710" t="s">
        <v>303</v>
      </c>
      <c r="E1710" t="s">
        <v>75</v>
      </c>
      <c r="F1710" s="195">
        <v>746777.01000000199</v>
      </c>
      <c r="G1710">
        <v>4</v>
      </c>
      <c r="H1710">
        <v>58</v>
      </c>
      <c r="I1710">
        <v>0</v>
      </c>
      <c r="J1710">
        <v>1</v>
      </c>
      <c r="K1710">
        <v>0</v>
      </c>
      <c r="L1710">
        <v>1</v>
      </c>
      <c r="M1710">
        <v>2</v>
      </c>
      <c r="N1710"/>
      <c r="O1710" t="s">
        <v>383</v>
      </c>
    </row>
    <row r="1711" spans="1:15" x14ac:dyDescent="0.25">
      <c r="A1711" s="206">
        <v>43800</v>
      </c>
      <c r="B1711">
        <v>2019</v>
      </c>
      <c r="C1711" t="s">
        <v>304</v>
      </c>
      <c r="D1711" t="s">
        <v>304</v>
      </c>
      <c r="E1711" t="s">
        <v>22</v>
      </c>
      <c r="F1711" s="195">
        <v>864242.31000000099</v>
      </c>
      <c r="G1711">
        <v>12</v>
      </c>
      <c r="H1711">
        <v>111</v>
      </c>
      <c r="I1711">
        <v>1</v>
      </c>
      <c r="J1711">
        <v>2</v>
      </c>
      <c r="K1711">
        <v>1</v>
      </c>
      <c r="L1711">
        <v>8</v>
      </c>
      <c r="M1711">
        <v>0</v>
      </c>
      <c r="N1711"/>
      <c r="O1711" t="s">
        <v>383</v>
      </c>
    </row>
    <row r="1712" spans="1:15" x14ac:dyDescent="0.25">
      <c r="A1712" s="206">
        <v>43800</v>
      </c>
      <c r="B1712">
        <v>2019</v>
      </c>
      <c r="C1712" t="s">
        <v>305</v>
      </c>
      <c r="D1712" t="s">
        <v>305</v>
      </c>
      <c r="E1712" t="s">
        <v>18</v>
      </c>
      <c r="F1712" s="195">
        <v>622831.34000000102</v>
      </c>
      <c r="G1712">
        <v>5</v>
      </c>
      <c r="H1712">
        <v>60</v>
      </c>
      <c r="I1712">
        <v>0</v>
      </c>
      <c r="J1712">
        <v>0</v>
      </c>
      <c r="K1712">
        <v>0</v>
      </c>
      <c r="L1712">
        <v>1</v>
      </c>
      <c r="M1712">
        <v>4</v>
      </c>
      <c r="N1712"/>
      <c r="O1712" t="s">
        <v>383</v>
      </c>
    </row>
    <row r="1713" spans="1:15" x14ac:dyDescent="0.25">
      <c r="A1713" s="206">
        <v>43800</v>
      </c>
      <c r="B1713">
        <v>2019</v>
      </c>
      <c r="C1713" t="s">
        <v>306</v>
      </c>
      <c r="D1713" t="s">
        <v>306</v>
      </c>
      <c r="E1713" t="s">
        <v>50</v>
      </c>
      <c r="F1713" s="195">
        <v>2827180.95000001</v>
      </c>
      <c r="G1713">
        <v>14</v>
      </c>
      <c r="H1713">
        <v>208</v>
      </c>
      <c r="I1713">
        <v>0</v>
      </c>
      <c r="J1713">
        <v>0</v>
      </c>
      <c r="K1713">
        <v>1</v>
      </c>
      <c r="L1713">
        <v>0</v>
      </c>
      <c r="M1713">
        <v>13</v>
      </c>
      <c r="N1713"/>
      <c r="O1713" t="s">
        <v>383</v>
      </c>
    </row>
    <row r="1714" spans="1:15" x14ac:dyDescent="0.25">
      <c r="A1714" s="206">
        <v>43800</v>
      </c>
      <c r="B1714">
        <v>2019</v>
      </c>
      <c r="C1714" t="s">
        <v>307</v>
      </c>
      <c r="D1714" t="s">
        <v>307</v>
      </c>
      <c r="E1714" t="s">
        <v>20</v>
      </c>
      <c r="F1714" s="195">
        <v>10367328.8999999</v>
      </c>
      <c r="G1714">
        <v>40</v>
      </c>
      <c r="H1714">
        <v>633</v>
      </c>
      <c r="I1714">
        <v>3</v>
      </c>
      <c r="J1714">
        <v>4</v>
      </c>
      <c r="K1714">
        <v>13</v>
      </c>
      <c r="L1714">
        <v>20</v>
      </c>
      <c r="M1714">
        <v>0</v>
      </c>
      <c r="N1714"/>
      <c r="O1714" t="s">
        <v>383</v>
      </c>
    </row>
    <row r="1715" spans="1:15" x14ac:dyDescent="0.25">
      <c r="A1715" s="206">
        <v>43800</v>
      </c>
      <c r="B1715">
        <v>2019</v>
      </c>
      <c r="C1715" t="s">
        <v>308</v>
      </c>
      <c r="D1715" t="s">
        <v>308</v>
      </c>
      <c r="E1715" t="s">
        <v>35</v>
      </c>
      <c r="F1715" s="195">
        <v>1638382.3199999901</v>
      </c>
      <c r="G1715">
        <v>11</v>
      </c>
      <c r="H1715">
        <v>154</v>
      </c>
      <c r="I1715">
        <v>0</v>
      </c>
      <c r="J1715">
        <v>1</v>
      </c>
      <c r="K1715">
        <v>6</v>
      </c>
      <c r="L1715">
        <v>1</v>
      </c>
      <c r="M1715">
        <v>3</v>
      </c>
      <c r="N1715"/>
      <c r="O1715" t="s">
        <v>383</v>
      </c>
    </row>
    <row r="1716" spans="1:15" x14ac:dyDescent="0.25">
      <c r="A1716" s="206">
        <v>43800</v>
      </c>
      <c r="B1716">
        <v>2019</v>
      </c>
      <c r="C1716" t="s">
        <v>309</v>
      </c>
      <c r="D1716" t="s">
        <v>309</v>
      </c>
      <c r="E1716" t="s">
        <v>15</v>
      </c>
      <c r="F1716" s="195">
        <v>450916.760000001</v>
      </c>
      <c r="G1716">
        <v>6</v>
      </c>
      <c r="H1716">
        <v>55</v>
      </c>
      <c r="I1716">
        <v>0</v>
      </c>
      <c r="J1716">
        <v>1</v>
      </c>
      <c r="K1716">
        <v>0</v>
      </c>
      <c r="L1716">
        <v>5</v>
      </c>
      <c r="M1716">
        <v>0</v>
      </c>
      <c r="N1716"/>
      <c r="O1716" t="s">
        <v>383</v>
      </c>
    </row>
    <row r="1717" spans="1:15" x14ac:dyDescent="0.25">
      <c r="A1717" s="206">
        <v>43800</v>
      </c>
      <c r="B1717">
        <v>2019</v>
      </c>
      <c r="C1717" t="s">
        <v>310</v>
      </c>
      <c r="D1717" t="s">
        <v>310</v>
      </c>
      <c r="E1717" t="s">
        <v>35</v>
      </c>
      <c r="F1717" s="195">
        <v>2912878.0500000101</v>
      </c>
      <c r="G1717">
        <v>12</v>
      </c>
      <c r="H1717">
        <v>179</v>
      </c>
      <c r="I1717">
        <v>0</v>
      </c>
      <c r="J1717">
        <v>1</v>
      </c>
      <c r="K1717">
        <v>0</v>
      </c>
      <c r="L1717">
        <v>0</v>
      </c>
      <c r="M1717">
        <v>11</v>
      </c>
      <c r="N1717"/>
      <c r="O1717" t="s">
        <v>383</v>
      </c>
    </row>
    <row r="1718" spans="1:15" x14ac:dyDescent="0.25">
      <c r="A1718" s="206">
        <v>43800</v>
      </c>
      <c r="B1718">
        <v>2019</v>
      </c>
      <c r="C1718" t="s">
        <v>311</v>
      </c>
      <c r="D1718" t="s">
        <v>311</v>
      </c>
      <c r="E1718" t="s">
        <v>48</v>
      </c>
      <c r="F1718" s="195">
        <v>4688276.0099999905</v>
      </c>
      <c r="G1718">
        <v>18</v>
      </c>
      <c r="H1718">
        <v>262</v>
      </c>
      <c r="I1718">
        <v>0</v>
      </c>
      <c r="J1718">
        <v>1</v>
      </c>
      <c r="K1718">
        <v>1</v>
      </c>
      <c r="L1718">
        <v>5</v>
      </c>
      <c r="M1718">
        <v>11</v>
      </c>
      <c r="N1718"/>
      <c r="O1718" t="s">
        <v>383</v>
      </c>
    </row>
  </sheetData>
  <autoFilter ref="A1:M1718" xr:uid="{4A6D3ECB-B42A-449E-A0AD-0E4C6066A35C}"/>
  <pageMargins left="0.7" right="0.7" top="0.75" bottom="0.75" header="0.3" footer="0.3"/>
  <pageSetup paperSize="9" scale="3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L142"/>
  <sheetViews>
    <sheetView showGridLines="0" topLeftCell="A13" workbookViewId="0">
      <selection activeCell="C20" sqref="C20"/>
    </sheetView>
  </sheetViews>
  <sheetFormatPr defaultRowHeight="15" x14ac:dyDescent="0.25"/>
  <cols>
    <col min="1" max="1" width="18.7109375" bestFit="1" customWidth="1"/>
    <col min="2" max="2" width="22.28515625" customWidth="1"/>
    <col min="3" max="3" width="28" customWidth="1"/>
    <col min="4" max="4" width="16.7109375" customWidth="1"/>
    <col min="5" max="5" width="9.7109375" customWidth="1"/>
    <col min="6" max="6" width="9.7109375" bestFit="1" customWidth="1"/>
    <col min="7" max="7" width="22.7109375" customWidth="1"/>
    <col min="8" max="8" width="14.42578125" bestFit="1" customWidth="1"/>
    <col min="9" max="9" width="16.28515625" bestFit="1" customWidth="1"/>
    <col min="10" max="10" width="9.7109375" bestFit="1" customWidth="1"/>
    <col min="12" max="12" width="121.42578125" customWidth="1"/>
    <col min="13" max="14" width="1.42578125" customWidth="1"/>
    <col min="16" max="16" width="17.7109375" bestFit="1" customWidth="1"/>
    <col min="17" max="17" width="16.28515625" bestFit="1" customWidth="1"/>
    <col min="18" max="18" width="15.28515625" bestFit="1" customWidth="1"/>
    <col min="19" max="19" width="16.28515625" bestFit="1" customWidth="1"/>
    <col min="20" max="20" width="15.28515625" bestFit="1" customWidth="1"/>
    <col min="21" max="21" width="5.5703125" customWidth="1"/>
    <col min="22" max="22" width="1.42578125" customWidth="1"/>
    <col min="23" max="23" width="2.28515625" customWidth="1"/>
    <col min="24" max="24" width="35.5703125" customWidth="1"/>
    <col min="25" max="25" width="11.28515625" bestFit="1" customWidth="1"/>
    <col min="26" max="26" width="20.28515625" bestFit="1" customWidth="1"/>
    <col min="27" max="27" width="9.28515625" bestFit="1" customWidth="1"/>
    <col min="28" max="28" width="21.42578125" bestFit="1" customWidth="1"/>
    <col min="29" max="29" width="5.42578125" customWidth="1"/>
    <col min="30" max="30" width="13.28515625" customWidth="1"/>
    <col min="31" max="31" width="20.42578125" bestFit="1" customWidth="1"/>
    <col min="32" max="32" width="11.5703125" customWidth="1"/>
    <col min="33" max="33" width="19" customWidth="1"/>
    <col min="34" max="34" width="18" bestFit="1" customWidth="1"/>
    <col min="35" max="41" width="18" customWidth="1"/>
    <col min="42" max="42" width="16.5703125" customWidth="1"/>
    <col min="43" max="43" width="18" bestFit="1" customWidth="1"/>
    <col min="44" max="44" width="14.28515625" customWidth="1"/>
    <col min="45" max="46" width="25.28515625" customWidth="1"/>
    <col min="47" max="47" width="19" customWidth="1"/>
    <col min="48" max="48" width="18" bestFit="1" customWidth="1"/>
    <col min="49" max="49" width="18" customWidth="1"/>
    <col min="50" max="50" width="17" customWidth="1"/>
    <col min="51" max="51" width="6.28515625" customWidth="1"/>
    <col min="52" max="52" width="19" customWidth="1"/>
    <col min="53" max="53" width="18" bestFit="1" customWidth="1"/>
    <col min="54" max="54" width="6.28515625" customWidth="1"/>
    <col min="55" max="55" width="10.7109375" bestFit="1" customWidth="1"/>
    <col min="56" max="56" width="13.140625" bestFit="1" customWidth="1"/>
    <col min="57" max="57" width="11.140625" bestFit="1" customWidth="1"/>
    <col min="58" max="58" width="21.42578125" bestFit="1" customWidth="1"/>
    <col min="59" max="59" width="25.28515625" customWidth="1"/>
    <col min="60" max="60" width="13.28515625" customWidth="1"/>
    <col min="61" max="61" width="15.5703125" customWidth="1"/>
    <col min="62" max="62" width="13.42578125" customWidth="1"/>
    <col min="63" max="63" width="13.28515625" customWidth="1"/>
    <col min="64" max="64" width="21.42578125" customWidth="1"/>
    <col min="65" max="65" width="14.7109375" customWidth="1"/>
    <col min="66" max="66" width="13.28515625" customWidth="1"/>
    <col min="67" max="67" width="8.7109375" customWidth="1"/>
    <col min="68" max="68" width="12.28515625" customWidth="1"/>
    <col min="69" max="69" width="8.5703125" customWidth="1"/>
    <col min="70" max="70" width="12.7109375" customWidth="1"/>
    <col min="71" max="71" width="9.42578125" customWidth="1"/>
    <col min="72" max="72" width="8.42578125" customWidth="1"/>
    <col min="73" max="73" width="9.7109375" bestFit="1" customWidth="1"/>
    <col min="74" max="74" width="13" customWidth="1"/>
    <col min="75" max="75" width="12.28515625" bestFit="1" customWidth="1"/>
    <col min="76" max="76" width="8.5703125" bestFit="1" customWidth="1"/>
    <col min="77" max="77" width="12.7109375" bestFit="1" customWidth="1"/>
    <col min="78" max="78" width="9.42578125" bestFit="1" customWidth="1"/>
    <col min="79" max="79" width="8.42578125" customWidth="1"/>
    <col min="80" max="80" width="13.28515625" customWidth="1"/>
    <col min="81" max="81" width="20.42578125" customWidth="1"/>
    <col min="82" max="82" width="10.28515625" customWidth="1"/>
    <col min="83" max="83" width="9.7109375" bestFit="1" customWidth="1"/>
    <col min="84" max="84" width="22.28515625" bestFit="1" customWidth="1"/>
    <col min="85" max="85" width="24.28515625" bestFit="1" customWidth="1"/>
    <col min="86" max="86" width="20.42578125" customWidth="1"/>
    <col min="87" max="87" width="16.28515625" customWidth="1"/>
    <col min="88" max="88" width="10.5703125" customWidth="1"/>
    <col min="89" max="91" width="11.5703125" customWidth="1"/>
    <col min="92" max="92" width="20.42578125" customWidth="1"/>
    <col min="93" max="93" width="12.5703125" customWidth="1"/>
    <col min="94" max="95" width="11.5703125" customWidth="1"/>
    <col min="96" max="96" width="10.5703125" customWidth="1"/>
    <col min="97" max="101" width="11.5703125" customWidth="1"/>
    <col min="102" max="102" width="11" customWidth="1"/>
    <col min="103" max="103" width="11.5703125" customWidth="1"/>
    <col min="104" max="109" width="14.7109375" customWidth="1"/>
    <col min="110" max="110" width="16.42578125" customWidth="1"/>
    <col min="111" max="111" width="11.28515625" bestFit="1" customWidth="1"/>
    <col min="112" max="112" width="22.28515625" bestFit="1" customWidth="1"/>
    <col min="113" max="113" width="16.42578125" bestFit="1" customWidth="1"/>
    <col min="114" max="114" width="15.28515625" bestFit="1" customWidth="1"/>
    <col min="115" max="115" width="20.5703125" bestFit="1" customWidth="1"/>
    <col min="116" max="116" width="22.28515625" bestFit="1" customWidth="1"/>
    <col min="117" max="117" width="17.42578125" bestFit="1" customWidth="1"/>
    <col min="118" max="118" width="12.28515625" bestFit="1" customWidth="1"/>
    <col min="119" max="119" width="26" bestFit="1" customWidth="1"/>
    <col min="120" max="120" width="17.7109375" bestFit="1" customWidth="1"/>
    <col min="121" max="121" width="15.28515625" bestFit="1" customWidth="1"/>
    <col min="122" max="122" width="16.5703125" bestFit="1" customWidth="1"/>
    <col min="123" max="123" width="16.28515625" bestFit="1" customWidth="1"/>
    <col min="124" max="124" width="15" bestFit="1" customWidth="1"/>
    <col min="125" max="125" width="23.28515625" bestFit="1" customWidth="1"/>
    <col min="126" max="126" width="22.7109375" bestFit="1" customWidth="1"/>
    <col min="127" max="127" width="24.7109375" bestFit="1" customWidth="1"/>
    <col min="128" max="128" width="18.5703125" bestFit="1" customWidth="1"/>
    <col min="129" max="129" width="18" bestFit="1" customWidth="1"/>
    <col min="130" max="130" width="16.28515625" bestFit="1" customWidth="1"/>
    <col min="131" max="131" width="15.5703125" bestFit="1" customWidth="1"/>
    <col min="132" max="132" width="14.28515625" bestFit="1" customWidth="1"/>
    <col min="133" max="133" width="17.7109375" bestFit="1" customWidth="1"/>
    <col min="134" max="134" width="27.7109375" bestFit="1" customWidth="1"/>
    <col min="135" max="135" width="15" bestFit="1" customWidth="1"/>
    <col min="136" max="136" width="14.7109375" bestFit="1" customWidth="1"/>
    <col min="137" max="137" width="16.42578125" bestFit="1" customWidth="1"/>
    <col min="138" max="138" width="20.28515625" bestFit="1" customWidth="1"/>
    <col min="139" max="139" width="16.5703125" bestFit="1" customWidth="1"/>
    <col min="140" max="140" width="14" bestFit="1" customWidth="1"/>
    <col min="141" max="141" width="15.42578125" bestFit="1" customWidth="1"/>
    <col min="142" max="142" width="14.28515625" bestFit="1" customWidth="1"/>
    <col min="143" max="143" width="15.5703125" bestFit="1" customWidth="1"/>
    <col min="144" max="144" width="17.28515625" bestFit="1" customWidth="1"/>
    <col min="145" max="145" width="18.28515625" bestFit="1" customWidth="1"/>
    <col min="146" max="146" width="15.5703125" bestFit="1" customWidth="1"/>
    <col min="147" max="147" width="29.28515625" bestFit="1" customWidth="1"/>
    <col min="148" max="148" width="17.42578125" bestFit="1" customWidth="1"/>
    <col min="149" max="149" width="19.28515625" bestFit="1" customWidth="1"/>
    <col min="150" max="150" width="18.7109375" bestFit="1" customWidth="1"/>
    <col min="151" max="151" width="10.28515625" bestFit="1" customWidth="1"/>
  </cols>
  <sheetData>
    <row r="1" spans="1:90" x14ac:dyDescent="0.25">
      <c r="M1" s="88" t="s">
        <v>218</v>
      </c>
      <c r="V1" s="88"/>
    </row>
    <row r="2" spans="1:90" ht="23.25" x14ac:dyDescent="0.35">
      <c r="B2" s="94" t="s">
        <v>144</v>
      </c>
      <c r="C2" s="80"/>
      <c r="D2" s="80"/>
      <c r="E2" s="80"/>
      <c r="F2" s="80"/>
      <c r="G2" s="80"/>
      <c r="H2" s="80"/>
      <c r="I2" s="80"/>
      <c r="J2" s="80"/>
      <c r="K2" s="80"/>
      <c r="L2" s="80"/>
      <c r="M2" s="88" t="s">
        <v>218</v>
      </c>
      <c r="O2" s="94" t="s">
        <v>191</v>
      </c>
      <c r="P2" s="80"/>
      <c r="Q2" s="80"/>
      <c r="R2" s="80"/>
      <c r="S2" s="80"/>
      <c r="T2" s="80"/>
      <c r="U2" s="80"/>
      <c r="V2" s="88"/>
      <c r="X2" s="94" t="s">
        <v>221</v>
      </c>
      <c r="Y2" s="22" t="s">
        <v>171</v>
      </c>
      <c r="AD2" s="22" t="s">
        <v>171</v>
      </c>
      <c r="AG2" s="22" t="s">
        <v>145</v>
      </c>
      <c r="AP2" s="22" t="s">
        <v>194</v>
      </c>
      <c r="AU2" s="22" t="s">
        <v>145</v>
      </c>
      <c r="AZ2" s="22" t="s">
        <v>109</v>
      </c>
      <c r="BH2" s="22" t="s">
        <v>110</v>
      </c>
      <c r="BK2" s="22" t="s">
        <v>111</v>
      </c>
      <c r="BN2" s="22" t="s">
        <v>106</v>
      </c>
      <c r="BV2" s="22" t="s">
        <v>338</v>
      </c>
      <c r="CB2" s="22" t="s">
        <v>145</v>
      </c>
      <c r="CC2" s="22"/>
      <c r="CD2" s="22"/>
    </row>
    <row r="3" spans="1:90" x14ac:dyDescent="0.25">
      <c r="A3" s="78" t="s">
        <v>177</v>
      </c>
      <c r="M3" s="88" t="s">
        <v>218</v>
      </c>
      <c r="O3" s="96" t="s">
        <v>220</v>
      </c>
      <c r="V3" s="88"/>
      <c r="X3" s="78" t="s">
        <v>235</v>
      </c>
      <c r="Y3" s="22"/>
      <c r="AD3" t="s">
        <v>189</v>
      </c>
      <c r="AG3" t="s">
        <v>108</v>
      </c>
      <c r="AP3" t="s">
        <v>108</v>
      </c>
      <c r="AU3" t="s">
        <v>223</v>
      </c>
      <c r="BH3" t="s">
        <v>113</v>
      </c>
      <c r="BK3" t="s">
        <v>112</v>
      </c>
      <c r="BN3" t="s">
        <v>114</v>
      </c>
      <c r="CB3" t="s">
        <v>189</v>
      </c>
    </row>
    <row r="4" spans="1:90" x14ac:dyDescent="0.25">
      <c r="A4" s="22" t="s">
        <v>212</v>
      </c>
      <c r="B4" t="str">
        <f>IF(C22=C23,"Please select more than one quarter","● According to the Household Economic Survey (2016) from Stats NZ, New Zealanders spend roughly 11 billion dollars a year on all forms of entertainment, which includes games of chance.*")</f>
        <v>● According to the Household Economic Survey (2016) from Stats NZ, New Zealanders spend roughly 11 billion dollars a year on all forms of entertainment, which includes games of chance.*</v>
      </c>
      <c r="M4" s="88" t="s">
        <v>218</v>
      </c>
      <c r="V4" s="88"/>
      <c r="X4" s="103" t="s">
        <v>237</v>
      </c>
      <c r="AG4" s="78" t="s">
        <v>335</v>
      </c>
      <c r="AP4" s="78" t="s">
        <v>336</v>
      </c>
      <c r="AU4" t="s">
        <v>222</v>
      </c>
      <c r="BN4" s="96"/>
    </row>
    <row r="5" spans="1:90" x14ac:dyDescent="0.25">
      <c r="A5" s="22" t="s">
        <v>124</v>
      </c>
      <c r="B5" s="21" t="str">
        <f>"● "&amp;C20&amp;", GMP for "&amp;C25&amp;C29&amp;TEXT(ABS(D29),"$#,##0")&amp;" or by "&amp;TEXT(E29,"0.0%")&amp;". Trends for the "&amp;TEXT(C24,"mmm-yyyy")&amp;" quarter indicates "&amp;C31&amp;" by "&amp;TEXT(ABS(D31),"$#,##0")&amp;"."</f>
        <v>● From Mar-2015 to Dec-2019 quarters, GMP for Hurunui District (June 2019 incd. Kaikorua) increased by $144,335 or by 32.0%. Trends for the Mar-2020 quarter indicates no change by $0.</v>
      </c>
      <c r="C5" s="21"/>
      <c r="D5" s="21"/>
      <c r="E5" s="21"/>
      <c r="F5" s="21"/>
      <c r="G5" s="21"/>
      <c r="H5" s="21"/>
      <c r="I5" s="21"/>
      <c r="J5" s="21"/>
      <c r="K5" s="21"/>
      <c r="L5" s="21"/>
      <c r="M5" s="88" t="s">
        <v>218</v>
      </c>
      <c r="O5" s="89" t="s">
        <v>195</v>
      </c>
      <c r="P5" s="90"/>
      <c r="Q5" s="89" t="s">
        <v>124</v>
      </c>
      <c r="R5" s="91" t="s">
        <v>197</v>
      </c>
      <c r="S5" s="89" t="s">
        <v>192</v>
      </c>
      <c r="T5" s="92" t="s">
        <v>197</v>
      </c>
      <c r="U5" s="95"/>
      <c r="V5" s="88"/>
      <c r="W5" s="33"/>
      <c r="X5" s="22" t="s">
        <v>239</v>
      </c>
      <c r="Y5" s="96" t="s">
        <v>232</v>
      </c>
      <c r="AD5" s="96" t="s">
        <v>243</v>
      </c>
      <c r="AG5" s="96" t="s">
        <v>233</v>
      </c>
      <c r="AP5" s="96" t="s">
        <v>236</v>
      </c>
      <c r="AU5" s="96" t="s">
        <v>234</v>
      </c>
      <c r="AZ5" s="96" t="s">
        <v>238</v>
      </c>
      <c r="BD5" s="96" t="s">
        <v>353</v>
      </c>
      <c r="BH5" s="96" t="s">
        <v>241</v>
      </c>
      <c r="BK5" s="96" t="s">
        <v>240</v>
      </c>
      <c r="BN5" s="96" t="s">
        <v>224</v>
      </c>
      <c r="BV5" s="96" t="s">
        <v>242</v>
      </c>
      <c r="CB5" s="96" t="s">
        <v>243</v>
      </c>
      <c r="CF5" s="96" t="s">
        <v>244</v>
      </c>
    </row>
    <row r="6" spans="1:90" x14ac:dyDescent="0.25">
      <c r="A6" s="22" t="s">
        <v>213</v>
      </c>
      <c r="B6" t="str">
        <f>IF('In detail'!U7="Not enough data","● Not enough data to compare yearly GMP","● From year end "&amp;TEXT(DATE(YEAR(C23)-1,MONTH(C23),1),"mmm-yy")&amp;" to year end "&amp;TEXT(DATE(YEAR(C23),MONTH(C23),1),"mmm-yy")&amp;", GMP"&amp;C30&amp;TEXT(ABS(D30),"$#,##0")&amp;IF(C30=" has stagnated","."," or by "&amp;TEXT(E30,"0.0%")&amp;"."))</f>
        <v>● From year end Dec-18 to year end Dec-19, GMP increased by $708,973 or by 49.2%.</v>
      </c>
      <c r="C6" s="21"/>
      <c r="D6" s="21"/>
      <c r="E6" s="21"/>
      <c r="F6" s="21"/>
      <c r="G6" s="21"/>
      <c r="H6" s="21"/>
      <c r="I6" s="21"/>
      <c r="J6" s="21"/>
      <c r="K6" s="21"/>
      <c r="L6" s="21"/>
      <c r="M6" s="88" t="s">
        <v>218</v>
      </c>
      <c r="P6" s="27">
        <f>D23</f>
        <v>43800</v>
      </c>
      <c r="Q6" s="29">
        <f>IFERROR(GETPIVOTDATA("GMP",$AG$9,"Quarter",P6),0)</f>
        <v>596083.93999999994</v>
      </c>
      <c r="R6" s="29"/>
      <c r="S6" s="29">
        <f>IFERROR(GETPIVOTDATA("GMP",$AP$9,"Quarter",P6),0)</f>
        <v>242295832.73999989</v>
      </c>
      <c r="T6" s="21"/>
      <c r="U6" s="21"/>
      <c r="V6" s="88"/>
      <c r="W6" s="21"/>
      <c r="Y6" s="2" t="s">
        <v>12</v>
      </c>
      <c r="Z6" t="s">
        <v>2</v>
      </c>
      <c r="AG6" s="2" t="s">
        <v>12</v>
      </c>
      <c r="AH6" t="s">
        <v>384</v>
      </c>
      <c r="AP6" s="2" t="s">
        <v>12</v>
      </c>
      <c r="AQ6" t="s">
        <v>2</v>
      </c>
      <c r="AU6" s="2" t="s">
        <v>12</v>
      </c>
      <c r="AV6" t="s">
        <v>384</v>
      </c>
      <c r="AZ6" s="2" t="s">
        <v>1</v>
      </c>
      <c r="BA6" t="s">
        <v>2</v>
      </c>
    </row>
    <row r="7" spans="1:90" x14ac:dyDescent="0.25">
      <c r="A7" s="22" t="s">
        <v>185</v>
      </c>
      <c r="B7" t="str">
        <f>"● "&amp;C20&amp;", venues"&amp;C32&amp;IF(C32=" have stagnated. ","","by "&amp;TEXT(ABS(D32),"#,##0")&amp;" or by "&amp;TEXT(E32,"0.0%")&amp;". "&amp;C39&amp;" Gaming machine numbers"&amp;C33&amp;TEXT(ABS(D33),"#,##0")&amp;" or "&amp;TEXT(E33,"0.0%")&amp;".")</f>
        <v>● From Mar-2015 to Dec-2019 quarters, venues decreased by 2 or by -20.0%.  Gaming machine numbers increased by 11 or 19.6%.</v>
      </c>
      <c r="M7" s="88" t="s">
        <v>218</v>
      </c>
      <c r="P7" s="26">
        <f>DATE(YEAR(P6),MONTH(P6)-3,1)</f>
        <v>43709</v>
      </c>
      <c r="Q7" s="29">
        <f>IFERROR(GETPIVOTDATA("GMP",$AG$9,"Quarter",P7),0)</f>
        <v>571662.78999999899</v>
      </c>
      <c r="R7" s="29"/>
      <c r="S7" s="29">
        <f>IFERROR(GETPIVOTDATA("GMP",$AP$9,"Quarter",P7),0)</f>
        <v>244715476.06999984</v>
      </c>
      <c r="V7" s="88"/>
      <c r="Y7" s="2" t="s">
        <v>4</v>
      </c>
      <c r="Z7" t="s">
        <v>73</v>
      </c>
      <c r="AG7" s="2" t="s">
        <v>4</v>
      </c>
      <c r="AH7" t="s">
        <v>2</v>
      </c>
      <c r="AP7" s="2" t="s">
        <v>4</v>
      </c>
      <c r="AQ7" t="s">
        <v>2</v>
      </c>
      <c r="AU7" s="2" t="s">
        <v>4</v>
      </c>
      <c r="AV7" t="s">
        <v>2</v>
      </c>
      <c r="AZ7" s="2" t="s">
        <v>4</v>
      </c>
      <c r="BA7" t="s">
        <v>2</v>
      </c>
      <c r="CE7" s="80"/>
      <c r="CF7" s="79" t="s">
        <v>200</v>
      </c>
    </row>
    <row r="8" spans="1:90" ht="15.75" thickBot="1" x14ac:dyDescent="0.3">
      <c r="A8" s="22" t="s">
        <v>214</v>
      </c>
      <c r="B8" t="str">
        <f>"● A way to compare year on year expenditure equally is to remove orders of magnitude by taking GMP as a proportion of EGMs which has "&amp;C37&amp;IF(C37="not changed",". "&amp;C38,TEXT(E35,"0.0%")&amp;" or "&amp;TEXT(ABS(D37),"$#,##.##")&amp;". "&amp;C38)</f>
        <v>● A way to compare year on year expenditure equally is to remove orders of magnitude by taking GMP as a proportion of EGMs which has  increased by 10.3% or $829.83. This means players are spending longer hours playing gaming machines, betting more per game or more players are playing pokie machines.</v>
      </c>
      <c r="M8" s="88" t="s">
        <v>218</v>
      </c>
      <c r="P8" s="26">
        <f>DATE(YEAR(P7),MONTH(P7)-3,1)</f>
        <v>43617</v>
      </c>
      <c r="Q8" s="29">
        <f>IFERROR(GETPIVOTDATA("GMP",$AG$9,"Quarter",P8),0)</f>
        <v>620010.14999999898</v>
      </c>
      <c r="R8" s="29"/>
      <c r="S8" s="29">
        <f>IFERROR(GETPIVOTDATA("GMP",$AP$9,"Quarter",P8),0)</f>
        <v>234134611.36000016</v>
      </c>
      <c r="V8" s="88"/>
      <c r="CE8" s="104">
        <f>D22</f>
        <v>42064</v>
      </c>
      <c r="CF8" s="105">
        <f>GETPIVOTDATA("GMP per EGM",$CB$9,"Quarter",CE8)</f>
        <v>8066.9455357142888</v>
      </c>
    </row>
    <row r="9" spans="1:90" ht="15.75" thickBot="1" x14ac:dyDescent="0.3">
      <c r="M9" s="88" t="s">
        <v>218</v>
      </c>
      <c r="P9" s="28">
        <f>DATE(YEAR(P8),MONTH(P8)-3,1)</f>
        <v>43525</v>
      </c>
      <c r="Q9" s="30">
        <f>IFERROR(GETPIVOTDATA("GMP",$AG$9,"Quarter",P9),0)</f>
        <v>362588.78</v>
      </c>
      <c r="R9" s="30"/>
      <c r="S9" s="30">
        <f>IFERROR(GETPIVOTDATA("GMP",$AP$9,"Quarter",P9),0)</f>
        <v>217929233.04000014</v>
      </c>
      <c r="V9" s="88"/>
      <c r="Y9" s="2" t="s">
        <v>5</v>
      </c>
      <c r="Z9" t="s">
        <v>6</v>
      </c>
      <c r="AA9" t="s">
        <v>227</v>
      </c>
      <c r="AB9" t="s">
        <v>228</v>
      </c>
      <c r="AD9" s="2" t="s">
        <v>107</v>
      </c>
      <c r="AE9" t="s">
        <v>225</v>
      </c>
      <c r="AG9" s="2" t="s">
        <v>5</v>
      </c>
      <c r="AH9" t="s">
        <v>6</v>
      </c>
      <c r="AJ9" s="93" t="s">
        <v>5</v>
      </c>
      <c r="AK9" s="93" t="s">
        <v>182</v>
      </c>
      <c r="AL9" s="93" t="s">
        <v>352</v>
      </c>
      <c r="AM9" s="182" t="s">
        <v>348</v>
      </c>
      <c r="AN9" s="182" t="s">
        <v>354</v>
      </c>
      <c r="AP9" s="2" t="s">
        <v>5</v>
      </c>
      <c r="AQ9" t="s">
        <v>6</v>
      </c>
      <c r="AR9" t="s">
        <v>229</v>
      </c>
      <c r="AS9" t="s">
        <v>230</v>
      </c>
      <c r="AU9" s="2" t="s">
        <v>5</v>
      </c>
      <c r="AV9" t="s">
        <v>6</v>
      </c>
      <c r="AZ9" s="2" t="s">
        <v>5</v>
      </c>
      <c r="BA9" t="s">
        <v>6</v>
      </c>
      <c r="BD9" s="2" t="s">
        <v>107</v>
      </c>
      <c r="BE9" t="s">
        <v>7</v>
      </c>
      <c r="BF9" t="s">
        <v>228</v>
      </c>
      <c r="BH9" s="2" t="s">
        <v>107</v>
      </c>
      <c r="BI9" t="s">
        <v>121</v>
      </c>
      <c r="BK9" s="2" t="s">
        <v>107</v>
      </c>
      <c r="BL9" t="s">
        <v>126</v>
      </c>
      <c r="BN9" s="2" t="s">
        <v>107</v>
      </c>
      <c r="BO9" t="s">
        <v>146</v>
      </c>
      <c r="BP9" t="s">
        <v>147</v>
      </c>
      <c r="BQ9" t="s">
        <v>148</v>
      </c>
      <c r="BR9" t="s">
        <v>149</v>
      </c>
      <c r="BS9" t="s">
        <v>150</v>
      </c>
      <c r="BV9" s="102" t="s">
        <v>146</v>
      </c>
      <c r="BW9" s="102" t="s">
        <v>147</v>
      </c>
      <c r="BX9" s="102" t="s">
        <v>148</v>
      </c>
      <c r="BY9" s="102" t="s">
        <v>149</v>
      </c>
      <c r="BZ9" s="101" t="s">
        <v>150</v>
      </c>
      <c r="CB9" s="2" t="s">
        <v>107</v>
      </c>
      <c r="CC9" t="s">
        <v>225</v>
      </c>
      <c r="CE9" s="104">
        <f>D23</f>
        <v>43800</v>
      </c>
      <c r="CF9" s="105">
        <f>GETPIVOTDATA("GMP per EGM",$CB$9,"Quarter",CE9)</f>
        <v>8896.775223880597</v>
      </c>
    </row>
    <row r="10" spans="1:90" x14ac:dyDescent="0.25">
      <c r="A10" s="78" t="s">
        <v>171</v>
      </c>
      <c r="L10" s="21"/>
      <c r="M10" s="88" t="s">
        <v>218</v>
      </c>
      <c r="O10" s="21"/>
      <c r="P10" s="31" t="s">
        <v>193</v>
      </c>
      <c r="Q10" s="32">
        <f>IF(MIN(Q6:Q9)=0,"Not enough data",SUM(Q6:Q9))</f>
        <v>2150345.6599999983</v>
      </c>
      <c r="R10" s="32">
        <f>(Q10-Q17)</f>
        <v>708973.45999999857</v>
      </c>
      <c r="S10" s="32">
        <f>IF(MIN(S6:S9)=0,"Not enough data",SUM(S6:S9))</f>
        <v>939075153.21000004</v>
      </c>
      <c r="T10" s="32">
        <f>(S10-S17)</f>
        <v>28395604.129999638</v>
      </c>
      <c r="U10" s="32"/>
      <c r="V10" s="88"/>
      <c r="W10" s="21"/>
      <c r="Y10" s="3">
        <v>42064</v>
      </c>
      <c r="Z10" s="5">
        <v>1681863.729999993</v>
      </c>
      <c r="AA10" s="25">
        <v>16</v>
      </c>
      <c r="AB10" s="25">
        <v>180</v>
      </c>
      <c r="AC10" s="25"/>
      <c r="AD10" s="3">
        <v>42064</v>
      </c>
      <c r="AE10" s="6">
        <v>9343.6873888888495</v>
      </c>
      <c r="AG10" s="36">
        <v>42064</v>
      </c>
      <c r="AH10" s="5">
        <v>451748.95000000019</v>
      </c>
      <c r="AJ10" s="26">
        <v>42064</v>
      </c>
      <c r="AK10" s="5">
        <f t="shared" ref="AK10:AK23" si="0">IF(AH10&lt;&gt;"",AH10,"")</f>
        <v>451748.95000000019</v>
      </c>
      <c r="AL10" s="5" t="s">
        <v>351</v>
      </c>
      <c r="AM10" s="179" t="s">
        <v>351</v>
      </c>
      <c r="AN10" s="185" t="s">
        <v>351</v>
      </c>
      <c r="AO10" s="5"/>
      <c r="AP10" s="3">
        <v>42064</v>
      </c>
      <c r="AQ10" s="5">
        <v>193214760.65000007</v>
      </c>
      <c r="AR10" s="25">
        <v>1277</v>
      </c>
      <c r="AS10" s="5">
        <v>16614</v>
      </c>
      <c r="AT10" s="5"/>
      <c r="AU10" s="36">
        <v>42064</v>
      </c>
      <c r="AV10" s="5">
        <v>451748.95000000019</v>
      </c>
      <c r="AW10" s="5"/>
      <c r="AX10" s="5"/>
      <c r="AZ10" s="7">
        <v>2015</v>
      </c>
      <c r="BA10" s="5">
        <v>1626929.6599999992</v>
      </c>
      <c r="BD10" s="36">
        <v>42064</v>
      </c>
      <c r="BE10" s="25">
        <v>10</v>
      </c>
      <c r="BF10" s="25">
        <v>56</v>
      </c>
      <c r="BG10" s="1"/>
      <c r="BH10" s="36">
        <v>42064</v>
      </c>
      <c r="BI10" s="6">
        <v>10</v>
      </c>
      <c r="BJ10" s="6"/>
      <c r="BK10" s="36">
        <v>42064</v>
      </c>
      <c r="BL10" s="6">
        <v>56</v>
      </c>
      <c r="BN10" s="3">
        <v>42064</v>
      </c>
      <c r="BO10" s="6">
        <v>2</v>
      </c>
      <c r="BP10" s="6">
        <v>4</v>
      </c>
      <c r="BQ10" s="6">
        <v>2</v>
      </c>
      <c r="BR10" s="6">
        <v>2</v>
      </c>
      <c r="BS10" s="6">
        <v>0</v>
      </c>
      <c r="BU10" s="26">
        <f>D22</f>
        <v>42064</v>
      </c>
      <c r="BV10">
        <f>GETPIVOTDATA("Very low",$BN$9,"Quarter",BU10)</f>
        <v>2</v>
      </c>
      <c r="BW10">
        <f>GETPIVOTDATA("Medium low",$BN$9,"Quarter",BU10)</f>
        <v>4</v>
      </c>
      <c r="BX10">
        <f>GETPIVOTDATA("Medium",$BN$9,"Quarter",BU10)</f>
        <v>2</v>
      </c>
      <c r="BY10">
        <f>GETPIVOTDATA("Medium high",$BN$9,"Quarter",BU10)</f>
        <v>2</v>
      </c>
      <c r="BZ10">
        <f>GETPIVOTDATA("Very high",$BN$9,"Quarter",BU10)</f>
        <v>0</v>
      </c>
      <c r="CB10" s="3">
        <v>42064</v>
      </c>
      <c r="CC10" s="6">
        <v>8066.9455357142888</v>
      </c>
      <c r="CL10" s="157"/>
    </row>
    <row r="11" spans="1:90" x14ac:dyDescent="0.25">
      <c r="A11" s="22" t="s">
        <v>124</v>
      </c>
      <c r="B11" s="21" t="str">
        <f>IF(C25=C26,"No comparison selected.","● "&amp;C20&amp;" GMP for "&amp;C25&amp;C29&amp;" by "&amp;TEXT(E29,"0.0%")&amp;" compared to "&amp;C26&amp;" which"&amp;H31&amp;TEXT(J31,"0.0%")&amp;"."&amp;H38)</f>
        <v>● From Mar-2015 to Dec-2019 quarters GMP for Hurunui District (June 2019 incd. Kaikorua) increased by  by 32.0% compared to Tasman which increased by 20.7%. Hurunui District (June 2019 incd. Kaikorua) have also decreased -2 or -20.0% of their total venues and have increased by  their EGMs 11 or 19.6%</v>
      </c>
      <c r="C11" s="21"/>
      <c r="D11" s="21"/>
      <c r="E11" s="21"/>
      <c r="F11" s="21"/>
      <c r="G11" s="21"/>
      <c r="H11" s="21"/>
      <c r="I11" s="21"/>
      <c r="J11" s="21"/>
      <c r="K11" s="21"/>
      <c r="L11" s="21"/>
      <c r="M11" s="88" t="s">
        <v>218</v>
      </c>
      <c r="V11" s="88"/>
      <c r="W11" s="21"/>
      <c r="Y11" s="3">
        <v>42156</v>
      </c>
      <c r="Z11" s="5">
        <v>1627576.610000005</v>
      </c>
      <c r="AA11" s="25">
        <v>15</v>
      </c>
      <c r="AB11" s="25">
        <v>175</v>
      </c>
      <c r="AC11" s="25"/>
      <c r="AD11" s="3">
        <v>42156</v>
      </c>
      <c r="AE11" s="6">
        <v>9300.4377714286002</v>
      </c>
      <c r="AG11" s="36">
        <v>42156</v>
      </c>
      <c r="AH11" s="5">
        <v>400069.18000000063</v>
      </c>
      <c r="AJ11" s="26">
        <v>42156</v>
      </c>
      <c r="AK11" s="5">
        <f t="shared" si="0"/>
        <v>400069.18000000063</v>
      </c>
      <c r="AL11" s="5">
        <f>AK11-AK10</f>
        <v>-51679.769999999553</v>
      </c>
      <c r="AM11" s="180">
        <f>AL11/AK10</f>
        <v>-0.11439931404378369</v>
      </c>
      <c r="AN11" s="185" t="s">
        <v>351</v>
      </c>
      <c r="AO11" s="5"/>
      <c r="AP11" s="3">
        <v>42156</v>
      </c>
      <c r="AQ11" s="5">
        <v>206971890.35000017</v>
      </c>
      <c r="AR11" s="25">
        <v>1266</v>
      </c>
      <c r="AS11" s="5">
        <v>16579</v>
      </c>
      <c r="AT11" s="5"/>
      <c r="AU11" s="36">
        <v>42156</v>
      </c>
      <c r="AV11" s="5">
        <v>400069.18000000063</v>
      </c>
      <c r="AW11" s="5"/>
      <c r="AX11" s="5"/>
      <c r="AZ11" s="7">
        <v>2016</v>
      </c>
      <c r="BA11" s="5">
        <v>1641022.1499999985</v>
      </c>
      <c r="BD11" s="36">
        <v>42156</v>
      </c>
      <c r="BE11" s="25">
        <v>10</v>
      </c>
      <c r="BF11" s="25">
        <v>61</v>
      </c>
      <c r="BG11" s="1"/>
      <c r="BH11" s="36">
        <v>42156</v>
      </c>
      <c r="BI11" s="6">
        <v>10</v>
      </c>
      <c r="BJ11" s="6"/>
      <c r="BK11" s="36">
        <v>42156</v>
      </c>
      <c r="BL11" s="6">
        <v>61</v>
      </c>
      <c r="BN11" s="3">
        <v>42156</v>
      </c>
      <c r="BO11" s="6">
        <v>2</v>
      </c>
      <c r="BP11" s="6">
        <v>4</v>
      </c>
      <c r="BQ11" s="6">
        <v>2</v>
      </c>
      <c r="BR11" s="6">
        <v>2</v>
      </c>
      <c r="BS11" s="6">
        <v>0</v>
      </c>
      <c r="BU11" s="26">
        <f>D23</f>
        <v>43800</v>
      </c>
      <c r="BV11">
        <f>GETPIVOTDATA("Very low",$BN$9,"Quarter",BU11)</f>
        <v>1</v>
      </c>
      <c r="BW11">
        <f>GETPIVOTDATA("Medium low",$BN$9,"Quarter",BU11)</f>
        <v>3</v>
      </c>
      <c r="BX11">
        <f>GETPIVOTDATA("Medium",$BN$9,"Quarter",BU11)</f>
        <v>2</v>
      </c>
      <c r="BY11">
        <f>GETPIVOTDATA("Medium high",$BN$9,"Quarter",BU11)</f>
        <v>2</v>
      </c>
      <c r="BZ11">
        <f>GETPIVOTDATA("Very high",$BN$9,"Quarter",BU11)</f>
        <v>0</v>
      </c>
      <c r="CB11" s="3">
        <v>42156</v>
      </c>
      <c r="CC11" s="6">
        <v>6558.511147540994</v>
      </c>
      <c r="CH11" s="36"/>
      <c r="CI11" s="5"/>
      <c r="CJ11" s="5"/>
      <c r="CK11" s="5"/>
      <c r="CL11" s="5"/>
    </row>
    <row r="12" spans="1:90" x14ac:dyDescent="0.25">
      <c r="A12" s="22" t="s">
        <v>215</v>
      </c>
      <c r="B12" t="s">
        <v>205</v>
      </c>
      <c r="C12" s="21"/>
      <c r="D12" s="21"/>
      <c r="E12" s="21"/>
      <c r="F12" s="21"/>
      <c r="G12" s="21"/>
      <c r="H12" s="21"/>
      <c r="I12" s="21"/>
      <c r="J12" s="21"/>
      <c r="K12" s="21"/>
      <c r="L12" s="21"/>
      <c r="M12" s="88" t="s">
        <v>218</v>
      </c>
      <c r="O12" s="89" t="s">
        <v>196</v>
      </c>
      <c r="P12" s="90"/>
      <c r="Q12" s="89" t="s">
        <v>124</v>
      </c>
      <c r="R12" s="91" t="s">
        <v>197</v>
      </c>
      <c r="S12" s="89" t="s">
        <v>192</v>
      </c>
      <c r="T12" s="92" t="s">
        <v>197</v>
      </c>
      <c r="U12" s="95"/>
      <c r="V12" s="88"/>
      <c r="W12" s="21"/>
      <c r="Y12" s="3">
        <v>42248</v>
      </c>
      <c r="Z12" s="5">
        <v>1695981.020000007</v>
      </c>
      <c r="AA12" s="25">
        <v>15</v>
      </c>
      <c r="AB12" s="25">
        <v>175</v>
      </c>
      <c r="AC12" s="25"/>
      <c r="AD12" s="3">
        <v>42248</v>
      </c>
      <c r="AE12" s="6">
        <v>9691.3201142857542</v>
      </c>
      <c r="AG12" s="36">
        <v>42248</v>
      </c>
      <c r="AH12" s="5">
        <v>400030.43999999948</v>
      </c>
      <c r="AJ12" s="26">
        <v>42248</v>
      </c>
      <c r="AK12" s="5">
        <f t="shared" si="0"/>
        <v>400030.43999999948</v>
      </c>
      <c r="AL12" s="5">
        <f t="shared" ref="AL12:AL29" si="1">AK12-AK11</f>
        <v>-38.74000000115484</v>
      </c>
      <c r="AM12" s="180">
        <f t="shared" ref="AM12:AM13" si="2">(AK12-AK11)/AK11</f>
        <v>-9.6833252691833887E-5</v>
      </c>
      <c r="AN12" s="185" t="s">
        <v>351</v>
      </c>
      <c r="AO12" s="5"/>
      <c r="AP12" s="3">
        <v>42248</v>
      </c>
      <c r="AQ12" s="5">
        <v>213490881.82999998</v>
      </c>
      <c r="AR12" s="25">
        <v>1255</v>
      </c>
      <c r="AS12" s="5">
        <v>16440</v>
      </c>
      <c r="AT12" s="5"/>
      <c r="AU12" s="36">
        <v>42248</v>
      </c>
      <c r="AV12" s="5">
        <v>400030.43999999948</v>
      </c>
      <c r="AW12" s="5"/>
      <c r="AX12" s="5"/>
      <c r="AZ12" s="7">
        <v>2017</v>
      </c>
      <c r="BA12" s="5">
        <v>1523249.7399999993</v>
      </c>
      <c r="BD12" s="36">
        <v>42248</v>
      </c>
      <c r="BE12" s="25">
        <v>9</v>
      </c>
      <c r="BF12" s="25">
        <v>57</v>
      </c>
      <c r="BG12" s="1"/>
      <c r="BH12" s="36">
        <v>42248</v>
      </c>
      <c r="BI12" s="6">
        <v>9</v>
      </c>
      <c r="BJ12" s="6"/>
      <c r="BK12" s="36">
        <v>42248</v>
      </c>
      <c r="BL12" s="6">
        <v>57</v>
      </c>
      <c r="BN12" s="3">
        <v>42248</v>
      </c>
      <c r="BO12" s="6">
        <v>2</v>
      </c>
      <c r="BP12" s="6">
        <v>3</v>
      </c>
      <c r="BQ12" s="6">
        <v>2</v>
      </c>
      <c r="BR12" s="6">
        <v>2</v>
      </c>
      <c r="BS12" s="6">
        <v>0</v>
      </c>
      <c r="CB12" s="3">
        <v>42248</v>
      </c>
      <c r="CC12" s="6">
        <v>7018.0778947368326</v>
      </c>
      <c r="CH12" s="36"/>
      <c r="CI12" s="5"/>
      <c r="CJ12" s="5"/>
      <c r="CK12" s="5"/>
      <c r="CL12" s="5"/>
    </row>
    <row r="13" spans="1:90" x14ac:dyDescent="0.25">
      <c r="A13" s="22" t="s">
        <v>214</v>
      </c>
      <c r="B13" t="str">
        <f>"● GMP per gaming machine in "&amp;C25&amp;C37&amp;TEXT(ABS(D37),"$#,##0")&amp;" since "&amp;C22&amp;", which translates to "&amp;TEXT(ABS(D35),"$#,##0")&amp;" in "&amp;C23&amp;" or a "&amp;TEXT(E35,"0.0%")&amp;" change."</f>
        <v>● GMP per gaming machine in Hurunui District (June 2019 incd. Kaikorua) increased by $830 since Mar-2015, which translates to $8,897 in Dec-2019 or a 10.3% change.</v>
      </c>
      <c r="C13" s="21"/>
      <c r="D13" s="21"/>
      <c r="E13" s="21"/>
      <c r="F13" s="21"/>
      <c r="G13" s="21"/>
      <c r="H13" s="21"/>
      <c r="I13" s="21"/>
      <c r="J13" s="21"/>
      <c r="K13" s="21"/>
      <c r="L13" s="21"/>
      <c r="M13" s="88" t="s">
        <v>218</v>
      </c>
      <c r="P13" s="27">
        <f>DATE(YEAR(P6)-1,MONTH(P6),1)</f>
        <v>43435</v>
      </c>
      <c r="Q13" s="29">
        <f>IFERROR(GETPIVOTDATA("GMP",$AG$9,"Quarter",P13),0)</f>
        <v>360967.99000000098</v>
      </c>
      <c r="R13" s="29"/>
      <c r="S13" s="29">
        <f>IFERROR(GETPIVOTDATA("GMP",$AP$9,"Quarter",P13),0)</f>
        <v>236774885.36999997</v>
      </c>
      <c r="T13" s="21"/>
      <c r="U13" s="21"/>
      <c r="V13" s="88"/>
      <c r="W13" s="21"/>
      <c r="Y13" s="3">
        <v>42339</v>
      </c>
      <c r="Z13" s="5">
        <v>1778098.7199999988</v>
      </c>
      <c r="AA13" s="25">
        <v>14</v>
      </c>
      <c r="AB13" s="25">
        <v>161</v>
      </c>
      <c r="AC13" s="25"/>
      <c r="AD13" s="3">
        <v>42339</v>
      </c>
      <c r="AE13" s="6">
        <v>11044.091428571421</v>
      </c>
      <c r="AG13" s="36">
        <v>42339</v>
      </c>
      <c r="AH13" s="5">
        <v>375081.08999999892</v>
      </c>
      <c r="AJ13" s="26">
        <v>42339</v>
      </c>
      <c r="AK13" s="5">
        <f t="shared" si="0"/>
        <v>375081.08999999892</v>
      </c>
      <c r="AL13" s="5">
        <f t="shared" si="1"/>
        <v>-24949.350000000559</v>
      </c>
      <c r="AM13" s="180">
        <f t="shared" si="2"/>
        <v>-6.2368628747353806E-2</v>
      </c>
      <c r="AN13" s="185">
        <f>SUM(AK10:AK13)</f>
        <v>1626929.6599999992</v>
      </c>
      <c r="AO13" s="5"/>
      <c r="AP13" s="3">
        <v>42339</v>
      </c>
      <c r="AQ13" s="5">
        <v>214349105.84000003</v>
      </c>
      <c r="AR13" s="25">
        <v>1238</v>
      </c>
      <c r="AS13" s="5">
        <v>16393</v>
      </c>
      <c r="AT13" s="5"/>
      <c r="AU13" s="36">
        <v>42339</v>
      </c>
      <c r="AV13" s="5">
        <v>375081.08999999892</v>
      </c>
      <c r="AW13" s="5"/>
      <c r="AX13" s="5"/>
      <c r="AZ13" s="7">
        <v>2018</v>
      </c>
      <c r="BA13" s="5">
        <v>1441372.1999999997</v>
      </c>
      <c r="BD13" s="36">
        <v>42339</v>
      </c>
      <c r="BE13" s="25">
        <v>10</v>
      </c>
      <c r="BF13" s="25">
        <v>61</v>
      </c>
      <c r="BG13" s="1"/>
      <c r="BH13" s="36">
        <v>42339</v>
      </c>
      <c r="BI13" s="6">
        <v>10</v>
      </c>
      <c r="BJ13" s="6"/>
      <c r="BK13" s="36">
        <v>42339</v>
      </c>
      <c r="BL13" s="6">
        <v>61</v>
      </c>
      <c r="BN13" s="3">
        <v>42339</v>
      </c>
      <c r="BO13" s="6">
        <v>2</v>
      </c>
      <c r="BP13" s="6">
        <v>4</v>
      </c>
      <c r="BQ13" s="6">
        <v>2</v>
      </c>
      <c r="BR13" s="6">
        <v>2</v>
      </c>
      <c r="BS13" s="6">
        <v>0</v>
      </c>
      <c r="CB13" s="3">
        <v>42339</v>
      </c>
      <c r="CC13" s="6">
        <v>6148.8703278688345</v>
      </c>
      <c r="CH13" s="36"/>
      <c r="CI13" s="5"/>
      <c r="CJ13" s="5"/>
      <c r="CK13" s="5"/>
      <c r="CL13" s="5"/>
    </row>
    <row r="14" spans="1:90" x14ac:dyDescent="0.25">
      <c r="A14" s="22" t="s">
        <v>214</v>
      </c>
      <c r="B14" t="str">
        <f>"● As a comparison, "&amp;C26&amp;H37&amp;TEXT(ABS(I37),"$#,##0")&amp;", which translates to "&amp;TEXT(ABS(I35),"$#,##0")&amp;" in "&amp;C23&amp;" or a "&amp;TEXT(J35,"0.0%")&amp;" change."</f>
        <v>● As a comparison, Tasman increased by $2,887, which translates to $12,231 in Dec-2019 or a 30.9% change.</v>
      </c>
      <c r="C14" s="21"/>
      <c r="D14" s="21"/>
      <c r="E14" s="21"/>
      <c r="F14" s="21"/>
      <c r="G14" s="21"/>
      <c r="H14" s="21"/>
      <c r="I14" s="21"/>
      <c r="J14" s="21"/>
      <c r="K14" s="21"/>
      <c r="M14" s="88" t="s">
        <v>218</v>
      </c>
      <c r="O14" s="21"/>
      <c r="P14" s="27">
        <f>DATE(YEAR(P7)-1,MONTH(P7),1)</f>
        <v>43344</v>
      </c>
      <c r="Q14" s="29">
        <f>IFERROR(GETPIVOTDATA("GMP",$AG$9,"Quarter",P14),0)</f>
        <v>342228.38999999902</v>
      </c>
      <c r="R14" s="29"/>
      <c r="S14" s="29">
        <f>IFERROR(GETPIVOTDATA("GMP",$AP$9,"Quarter",P14),0)</f>
        <v>235037993.57000011</v>
      </c>
      <c r="T14" s="21"/>
      <c r="U14" s="21"/>
      <c r="V14" s="88"/>
      <c r="Y14" s="3">
        <v>42430</v>
      </c>
      <c r="Z14" s="5">
        <v>1808195.5300000012</v>
      </c>
      <c r="AA14" s="25">
        <v>14</v>
      </c>
      <c r="AB14" s="25">
        <v>161</v>
      </c>
      <c r="AC14" s="25"/>
      <c r="AD14" s="3">
        <v>42430</v>
      </c>
      <c r="AE14" s="6">
        <v>11231.028136645969</v>
      </c>
      <c r="AG14" s="36">
        <v>42430</v>
      </c>
      <c r="AH14" s="5">
        <v>406247.3599999994</v>
      </c>
      <c r="AJ14" s="26">
        <v>42430</v>
      </c>
      <c r="AK14" s="5">
        <f t="shared" si="0"/>
        <v>406247.3599999994</v>
      </c>
      <c r="AL14" s="5">
        <f t="shared" si="1"/>
        <v>31166.270000000484</v>
      </c>
      <c r="AM14" s="180">
        <f t="shared" ref="AM14:AM22" si="3">(AK14-AK13)/AK13</f>
        <v>8.3092085500766175E-2</v>
      </c>
      <c r="AN14" s="185">
        <f t="shared" ref="AN14:AN23" si="4">SUM(AK11:AK14)</f>
        <v>1581428.0699999984</v>
      </c>
      <c r="AO14" s="5"/>
      <c r="AP14" s="3">
        <v>42430</v>
      </c>
      <c r="AQ14" s="5">
        <v>199493745.36999997</v>
      </c>
      <c r="AR14" s="25">
        <v>1224</v>
      </c>
      <c r="AS14" s="5">
        <v>16274</v>
      </c>
      <c r="AT14" s="5"/>
      <c r="AU14" s="36">
        <v>42430</v>
      </c>
      <c r="AV14" s="5">
        <v>406247.3599999994</v>
      </c>
      <c r="AW14" s="5"/>
      <c r="AX14" s="5"/>
      <c r="AZ14" s="7">
        <v>2019</v>
      </c>
      <c r="BA14" s="5">
        <v>2150345.6599999983</v>
      </c>
      <c r="BD14" s="36">
        <v>42430</v>
      </c>
      <c r="BE14" s="25">
        <v>10</v>
      </c>
      <c r="BF14" s="25">
        <v>61</v>
      </c>
      <c r="BG14" s="1"/>
      <c r="BH14" s="36">
        <v>42430</v>
      </c>
      <c r="BI14" s="6">
        <v>10</v>
      </c>
      <c r="BJ14" s="6"/>
      <c r="BK14" s="36">
        <v>42430</v>
      </c>
      <c r="BL14" s="6">
        <v>61</v>
      </c>
      <c r="BN14" s="3">
        <v>42430</v>
      </c>
      <c r="BO14" s="6">
        <v>2</v>
      </c>
      <c r="BP14" s="6">
        <v>4</v>
      </c>
      <c r="BQ14" s="6">
        <v>2</v>
      </c>
      <c r="BR14" s="6">
        <v>2</v>
      </c>
      <c r="BS14" s="6">
        <v>0</v>
      </c>
      <c r="CB14" s="3">
        <v>42430</v>
      </c>
      <c r="CC14" s="6">
        <v>6659.7927868852357</v>
      </c>
      <c r="CH14" s="36"/>
      <c r="CI14" s="5"/>
      <c r="CJ14" s="5"/>
      <c r="CK14" s="5"/>
      <c r="CL14" s="5"/>
    </row>
    <row r="15" spans="1:90" x14ac:dyDescent="0.25">
      <c r="M15" s="88" t="s">
        <v>218</v>
      </c>
      <c r="P15" s="27">
        <f>DATE(YEAR(P8)-1,MONTH(P8),1)</f>
        <v>43252</v>
      </c>
      <c r="Q15" s="29">
        <f>IFERROR(GETPIVOTDATA("GMP",$AG$9,"Quarter",P15),0)</f>
        <v>348564.73</v>
      </c>
      <c r="R15" s="29"/>
      <c r="S15" s="29">
        <f>IFERROR(GETPIVOTDATA("GMP",$AP$9,"Quarter",P15),0)</f>
        <v>226827967.74999985</v>
      </c>
      <c r="V15" s="88"/>
      <c r="Y15" s="3">
        <v>42522</v>
      </c>
      <c r="Z15" s="5">
        <v>1884318.7099999934</v>
      </c>
      <c r="AA15" s="25">
        <v>14</v>
      </c>
      <c r="AB15" s="25">
        <v>161</v>
      </c>
      <c r="AC15" s="25"/>
      <c r="AD15" s="3">
        <v>42522</v>
      </c>
      <c r="AE15" s="6">
        <v>11703.842919254617</v>
      </c>
      <c r="AG15" s="36">
        <v>42522</v>
      </c>
      <c r="AH15" s="5">
        <v>401507.99000000115</v>
      </c>
      <c r="AJ15" s="26">
        <v>42522</v>
      </c>
      <c r="AK15" s="5">
        <f t="shared" si="0"/>
        <v>401507.99000000115</v>
      </c>
      <c r="AL15" s="5">
        <f t="shared" si="1"/>
        <v>-4739.3699999982491</v>
      </c>
      <c r="AM15" s="180">
        <f t="shared" si="3"/>
        <v>-1.1666217350921999E-2</v>
      </c>
      <c r="AN15" s="185">
        <f t="shared" si="4"/>
        <v>1582866.879999999</v>
      </c>
      <c r="AO15" s="5"/>
      <c r="AP15" s="3">
        <v>42522</v>
      </c>
      <c r="AQ15" s="5">
        <v>216148419.21999967</v>
      </c>
      <c r="AR15" s="25">
        <v>1221</v>
      </c>
      <c r="AS15" s="5">
        <v>16250</v>
      </c>
      <c r="AT15" s="5"/>
      <c r="AU15" s="36">
        <v>42522</v>
      </c>
      <c r="AV15" s="5">
        <v>401507.99000000115</v>
      </c>
      <c r="AW15" s="5"/>
      <c r="AX15" s="5"/>
      <c r="AZ15" s="8" t="s">
        <v>10</v>
      </c>
      <c r="BA15" s="5">
        <v>8382919.4099999946</v>
      </c>
      <c r="BD15" s="36">
        <v>42522</v>
      </c>
      <c r="BE15" s="25">
        <v>10</v>
      </c>
      <c r="BF15" s="25">
        <v>61</v>
      </c>
      <c r="BG15" s="1"/>
      <c r="BH15" s="36">
        <v>42522</v>
      </c>
      <c r="BI15" s="6">
        <v>10</v>
      </c>
      <c r="BJ15" s="6"/>
      <c r="BK15" s="36">
        <v>42522</v>
      </c>
      <c r="BL15" s="6">
        <v>61</v>
      </c>
      <c r="BN15" s="3">
        <v>42522</v>
      </c>
      <c r="BO15" s="6">
        <v>2</v>
      </c>
      <c r="BP15" s="6">
        <v>4</v>
      </c>
      <c r="BQ15" s="6">
        <v>2</v>
      </c>
      <c r="BR15" s="6">
        <v>2</v>
      </c>
      <c r="BS15" s="6">
        <v>0</v>
      </c>
      <c r="CB15" s="3">
        <v>42522</v>
      </c>
      <c r="CC15" s="6">
        <v>6582.0981967213302</v>
      </c>
      <c r="CH15" s="36"/>
      <c r="CI15" s="5"/>
      <c r="CJ15" s="5"/>
      <c r="CK15" s="5"/>
      <c r="CL15" s="5"/>
    </row>
    <row r="16" spans="1:90" ht="15.75" thickBot="1" x14ac:dyDescent="0.3">
      <c r="A16" s="22"/>
      <c r="M16" s="88" t="s">
        <v>218</v>
      </c>
      <c r="P16" s="35">
        <f>DATE(YEAR(P9)-1,MONTH(P9),1)</f>
        <v>43160</v>
      </c>
      <c r="Q16" s="30">
        <f>IFERROR(GETPIVOTDATA("GMP",$AG$9,"Quarter",P16),0)</f>
        <v>389611.08999999985</v>
      </c>
      <c r="R16" s="30"/>
      <c r="S16" s="30">
        <f>IFERROR(GETPIVOTDATA("GMP",$AP$9,"Quarter",P16),0)</f>
        <v>212038702.39000043</v>
      </c>
      <c r="V16" s="88"/>
      <c r="Y16" s="3">
        <v>42614</v>
      </c>
      <c r="Z16" s="5">
        <v>1852980.870000001</v>
      </c>
      <c r="AA16" s="25">
        <v>14</v>
      </c>
      <c r="AB16" s="25">
        <v>162</v>
      </c>
      <c r="AC16" s="25"/>
      <c r="AD16" s="3">
        <v>42614</v>
      </c>
      <c r="AE16" s="6">
        <v>11438.153518518526</v>
      </c>
      <c r="AG16" s="36">
        <v>42614</v>
      </c>
      <c r="AH16" s="5">
        <v>423509.18999999855</v>
      </c>
      <c r="AJ16" s="26">
        <v>42614</v>
      </c>
      <c r="AK16" s="5">
        <f t="shared" si="0"/>
        <v>423509.18999999855</v>
      </c>
      <c r="AL16" s="5">
        <f t="shared" si="1"/>
        <v>22001.199999997392</v>
      </c>
      <c r="AM16" s="180">
        <f t="shared" si="3"/>
        <v>5.4796418870761025E-2</v>
      </c>
      <c r="AN16" s="185">
        <f t="shared" si="4"/>
        <v>1606345.629999998</v>
      </c>
      <c r="AO16" s="5"/>
      <c r="AP16" s="3">
        <v>42614</v>
      </c>
      <c r="AQ16" s="5">
        <v>218976889.80000013</v>
      </c>
      <c r="AR16" s="25">
        <v>1214</v>
      </c>
      <c r="AS16" s="5">
        <v>16221</v>
      </c>
      <c r="AT16" s="5"/>
      <c r="AU16" s="36">
        <v>42614</v>
      </c>
      <c r="AV16" s="5">
        <v>423509.18999999855</v>
      </c>
      <c r="AW16" s="5"/>
      <c r="AX16" s="5"/>
      <c r="BD16" s="36">
        <v>42614</v>
      </c>
      <c r="BE16" s="25">
        <v>10</v>
      </c>
      <c r="BF16" s="25">
        <v>61</v>
      </c>
      <c r="BG16" s="1"/>
      <c r="BH16" s="36">
        <v>42614</v>
      </c>
      <c r="BI16" s="6">
        <v>10</v>
      </c>
      <c r="BJ16" s="6"/>
      <c r="BK16" s="36">
        <v>42614</v>
      </c>
      <c r="BL16" s="6">
        <v>61</v>
      </c>
      <c r="BN16" s="3">
        <v>42614</v>
      </c>
      <c r="BO16" s="6">
        <v>2</v>
      </c>
      <c r="BP16" s="6">
        <v>4</v>
      </c>
      <c r="BQ16" s="6">
        <v>2</v>
      </c>
      <c r="BR16" s="6">
        <v>2</v>
      </c>
      <c r="BS16" s="6">
        <v>0</v>
      </c>
      <c r="CB16" s="3">
        <v>42614</v>
      </c>
      <c r="CC16" s="6">
        <v>6942.7736065573536</v>
      </c>
      <c r="CH16" s="36"/>
      <c r="CI16" s="5"/>
      <c r="CJ16" s="5"/>
      <c r="CK16" s="5"/>
      <c r="CL16" s="5"/>
    </row>
    <row r="17" spans="2:90" x14ac:dyDescent="0.25">
      <c r="M17" s="88" t="s">
        <v>218</v>
      </c>
      <c r="P17" s="22" t="s">
        <v>193</v>
      </c>
      <c r="Q17" s="32">
        <f>IF(MIN(Q13:Q16)=0,"Not enough data",SUM(Q13:Q16))</f>
        <v>1441372.1999999997</v>
      </c>
      <c r="R17" s="34"/>
      <c r="S17" s="32">
        <f>IF(MIN(S13:S16)=0,"Not enough data",SUM(S13:S16))</f>
        <v>910679549.0800004</v>
      </c>
      <c r="V17" s="88"/>
      <c r="Y17" s="3">
        <v>42705</v>
      </c>
      <c r="Z17" s="5">
        <v>1803725.4600000009</v>
      </c>
      <c r="AA17" s="25">
        <v>13</v>
      </c>
      <c r="AB17" s="25">
        <v>153</v>
      </c>
      <c r="AC17" s="25"/>
      <c r="AD17" s="3">
        <v>42705</v>
      </c>
      <c r="AE17" s="6">
        <v>11789.055294117652</v>
      </c>
      <c r="AG17" s="36">
        <v>42705</v>
      </c>
      <c r="AH17" s="5">
        <v>409757.6099999994</v>
      </c>
      <c r="AJ17" s="26">
        <v>42705</v>
      </c>
      <c r="AK17" s="5">
        <f t="shared" si="0"/>
        <v>409757.6099999994</v>
      </c>
      <c r="AL17" s="5">
        <f t="shared" si="1"/>
        <v>-13751.579999999143</v>
      </c>
      <c r="AM17" s="180">
        <f t="shared" si="3"/>
        <v>-3.2470558667213788E-2</v>
      </c>
      <c r="AN17" s="185">
        <f t="shared" si="4"/>
        <v>1641022.1499999985</v>
      </c>
      <c r="AO17" s="5"/>
      <c r="AP17" s="3">
        <v>42705</v>
      </c>
      <c r="AQ17" s="5">
        <v>223617895.78999984</v>
      </c>
      <c r="AR17" s="25">
        <v>1206</v>
      </c>
      <c r="AS17" s="5">
        <v>16148</v>
      </c>
      <c r="AT17" s="5"/>
      <c r="AU17" s="36">
        <v>42705</v>
      </c>
      <c r="AV17" s="5">
        <v>409757.6099999994</v>
      </c>
      <c r="AW17" s="5"/>
      <c r="AX17" s="5"/>
      <c r="BD17" s="36">
        <v>42705</v>
      </c>
      <c r="BE17" s="25">
        <v>10</v>
      </c>
      <c r="BF17" s="25">
        <v>61</v>
      </c>
      <c r="BG17" s="1"/>
      <c r="BH17" s="36">
        <v>42705</v>
      </c>
      <c r="BI17" s="6">
        <v>10</v>
      </c>
      <c r="BJ17" s="6"/>
      <c r="BK17" s="36">
        <v>42705</v>
      </c>
      <c r="BL17" s="6">
        <v>61</v>
      </c>
      <c r="BN17" s="3">
        <v>42705</v>
      </c>
      <c r="BO17" s="6">
        <v>2</v>
      </c>
      <c r="BP17" s="6">
        <v>4</v>
      </c>
      <c r="BQ17" s="6">
        <v>2</v>
      </c>
      <c r="BR17" s="6">
        <v>2</v>
      </c>
      <c r="BS17" s="6">
        <v>0</v>
      </c>
      <c r="CB17" s="3">
        <v>42705</v>
      </c>
      <c r="CC17" s="6">
        <v>6717.337868852449</v>
      </c>
      <c r="CH17" s="36"/>
      <c r="CI17" s="5"/>
      <c r="CJ17" s="5"/>
      <c r="CK17" s="5"/>
      <c r="CL17" s="5"/>
    </row>
    <row r="18" spans="2:90" x14ac:dyDescent="0.25">
      <c r="M18" s="88" t="s">
        <v>218</v>
      </c>
      <c r="V18" s="88"/>
      <c r="Y18" s="3">
        <v>42795</v>
      </c>
      <c r="Z18" s="5">
        <v>1766750.6999999993</v>
      </c>
      <c r="AA18" s="25">
        <v>13</v>
      </c>
      <c r="AB18" s="25">
        <v>153</v>
      </c>
      <c r="AC18" s="25"/>
      <c r="AD18" s="3">
        <v>42795</v>
      </c>
      <c r="AE18" s="6">
        <v>11547.390196078426</v>
      </c>
      <c r="AG18" s="36">
        <v>42795</v>
      </c>
      <c r="AH18" s="5">
        <v>376524.90999999968</v>
      </c>
      <c r="AJ18" s="26">
        <v>42795</v>
      </c>
      <c r="AK18" s="5">
        <f t="shared" si="0"/>
        <v>376524.90999999968</v>
      </c>
      <c r="AL18" s="5">
        <f t="shared" si="1"/>
        <v>-33232.699999999721</v>
      </c>
      <c r="AM18" s="180">
        <f t="shared" si="3"/>
        <v>-8.1103313737113436E-2</v>
      </c>
      <c r="AN18" s="185">
        <f t="shared" si="4"/>
        <v>1611299.6999999988</v>
      </c>
      <c r="AO18" s="5"/>
      <c r="AP18" s="3">
        <v>42795</v>
      </c>
      <c r="AQ18" s="5">
        <v>207333812.45000005</v>
      </c>
      <c r="AR18" s="25">
        <v>1197</v>
      </c>
      <c r="AS18" s="5">
        <v>16031</v>
      </c>
      <c r="AT18" s="5"/>
      <c r="AU18" s="36">
        <v>42795</v>
      </c>
      <c r="AV18" s="5">
        <v>376524.90999999968</v>
      </c>
      <c r="AW18" s="5"/>
      <c r="AX18" s="5"/>
      <c r="BD18" s="36">
        <v>42795</v>
      </c>
      <c r="BE18" s="25">
        <v>10</v>
      </c>
      <c r="BF18" s="25">
        <v>61</v>
      </c>
      <c r="BG18" s="1"/>
      <c r="BH18" s="36">
        <v>42795</v>
      </c>
      <c r="BI18" s="6">
        <v>10</v>
      </c>
      <c r="BJ18" s="6"/>
      <c r="BK18" s="36">
        <v>42795</v>
      </c>
      <c r="BL18" s="6">
        <v>61</v>
      </c>
      <c r="BN18" s="3">
        <v>42795</v>
      </c>
      <c r="BO18" s="6">
        <v>2</v>
      </c>
      <c r="BP18" s="6">
        <v>4</v>
      </c>
      <c r="BQ18" s="6">
        <v>2</v>
      </c>
      <c r="BR18" s="6">
        <v>2</v>
      </c>
      <c r="BS18" s="6">
        <v>0</v>
      </c>
      <c r="CB18" s="3">
        <v>42795</v>
      </c>
      <c r="CC18" s="6">
        <v>6172.5395081967163</v>
      </c>
      <c r="CH18" s="36"/>
      <c r="CI18" s="5"/>
      <c r="CJ18" s="5"/>
      <c r="CK18" s="5"/>
      <c r="CL18" s="5"/>
    </row>
    <row r="19" spans="2:90" x14ac:dyDescent="0.25">
      <c r="C19" s="79" t="s">
        <v>217</v>
      </c>
      <c r="D19" s="79" t="s">
        <v>216</v>
      </c>
      <c r="M19" s="88" t="s">
        <v>218</v>
      </c>
      <c r="V19" s="88"/>
      <c r="Y19" s="3">
        <v>42887</v>
      </c>
      <c r="Z19" s="5">
        <v>1779679.1300000027</v>
      </c>
      <c r="AA19" s="25">
        <v>13</v>
      </c>
      <c r="AB19" s="25">
        <v>160</v>
      </c>
      <c r="AC19" s="25"/>
      <c r="AD19" s="3">
        <v>42887</v>
      </c>
      <c r="AE19" s="6">
        <v>11122.994562500016</v>
      </c>
      <c r="AG19" s="36">
        <v>42887</v>
      </c>
      <c r="AH19" s="5">
        <v>393844.01000000024</v>
      </c>
      <c r="AJ19" s="26">
        <v>42887</v>
      </c>
      <c r="AK19" s="5">
        <f t="shared" si="0"/>
        <v>393844.01000000024</v>
      </c>
      <c r="AL19" s="5">
        <f t="shared" si="1"/>
        <v>17319.100000000559</v>
      </c>
      <c r="AM19" s="180">
        <f t="shared" si="3"/>
        <v>4.599722233517186E-2</v>
      </c>
      <c r="AN19" s="185">
        <f t="shared" si="4"/>
        <v>1603635.7199999979</v>
      </c>
      <c r="AO19" s="5"/>
      <c r="AP19" s="3">
        <v>42887</v>
      </c>
      <c r="AQ19" s="5">
        <v>219981727.55000001</v>
      </c>
      <c r="AR19" s="25">
        <v>1180</v>
      </c>
      <c r="AS19" s="5">
        <v>15858</v>
      </c>
      <c r="AT19" s="5"/>
      <c r="AU19" s="36">
        <v>42887</v>
      </c>
      <c r="AV19" s="5">
        <v>393844.01000000024</v>
      </c>
      <c r="AW19" s="5"/>
      <c r="AX19" s="5"/>
      <c r="BD19" s="36">
        <v>42887</v>
      </c>
      <c r="BE19" s="25">
        <v>9</v>
      </c>
      <c r="BF19" s="25">
        <v>57</v>
      </c>
      <c r="BG19" s="1"/>
      <c r="BH19" s="36">
        <v>42887</v>
      </c>
      <c r="BI19" s="6">
        <v>9</v>
      </c>
      <c r="BJ19" s="6"/>
      <c r="BK19" s="36">
        <v>42887</v>
      </c>
      <c r="BL19" s="6">
        <v>57</v>
      </c>
      <c r="BN19" s="3">
        <v>42887</v>
      </c>
      <c r="BO19" s="6">
        <v>2</v>
      </c>
      <c r="BP19" s="6">
        <v>3</v>
      </c>
      <c r="BQ19" s="6">
        <v>2</v>
      </c>
      <c r="BR19" s="6">
        <v>2</v>
      </c>
      <c r="BS19" s="6">
        <v>0</v>
      </c>
      <c r="CB19" s="3">
        <v>42887</v>
      </c>
      <c r="CC19" s="6">
        <v>6909.5440350877234</v>
      </c>
      <c r="CH19" s="36"/>
      <c r="CI19" s="5"/>
      <c r="CJ19" s="5"/>
      <c r="CK19" s="5"/>
      <c r="CL19" s="5"/>
    </row>
    <row r="20" spans="2:90" x14ac:dyDescent="0.25">
      <c r="B20" s="22" t="s">
        <v>184</v>
      </c>
      <c r="C20" s="81" t="str">
        <f>"From "&amp;TEXT('In detail'!W7,"mmm-yyyy")&amp;" to "&amp;TEXT('In detail'!W8,"mmm-yyyy")&amp;" quarters"</f>
        <v>From Mar-2015 to Dec-2019 quarters</v>
      </c>
      <c r="D20" s="81"/>
      <c r="M20" s="88" t="s">
        <v>218</v>
      </c>
      <c r="V20" s="88"/>
      <c r="Y20" s="3">
        <v>42979</v>
      </c>
      <c r="Z20" s="5">
        <v>1785350.5800000019</v>
      </c>
      <c r="AA20" s="25">
        <v>13</v>
      </c>
      <c r="AB20" s="25">
        <v>160</v>
      </c>
      <c r="AC20" s="25"/>
      <c r="AD20" s="3">
        <v>42979</v>
      </c>
      <c r="AE20" s="6">
        <v>11158.441125000012</v>
      </c>
      <c r="AG20" s="36">
        <v>42979</v>
      </c>
      <c r="AH20" s="5">
        <v>381955.89999999991</v>
      </c>
      <c r="AJ20" s="26">
        <v>42979</v>
      </c>
      <c r="AK20" s="5">
        <f t="shared" si="0"/>
        <v>381955.89999999991</v>
      </c>
      <c r="AL20" s="5">
        <f t="shared" si="1"/>
        <v>-11888.110000000335</v>
      </c>
      <c r="AM20" s="180">
        <f t="shared" si="3"/>
        <v>-3.0184818603691162E-2</v>
      </c>
      <c r="AN20" s="185">
        <f t="shared" si="4"/>
        <v>1562082.4299999992</v>
      </c>
      <c r="AO20" s="5"/>
      <c r="AP20" s="3">
        <v>42979</v>
      </c>
      <c r="AQ20" s="5">
        <v>227293496.75999963</v>
      </c>
      <c r="AR20" s="25">
        <v>1163</v>
      </c>
      <c r="AS20" s="5">
        <v>15717</v>
      </c>
      <c r="AT20" s="5"/>
      <c r="AU20" s="36">
        <v>42979</v>
      </c>
      <c r="AV20" s="5">
        <v>381955.89999999991</v>
      </c>
      <c r="AW20" s="5"/>
      <c r="AX20" s="5"/>
      <c r="BD20" s="36">
        <v>42979</v>
      </c>
      <c r="BE20" s="25">
        <v>9</v>
      </c>
      <c r="BF20" s="25">
        <v>57</v>
      </c>
      <c r="BG20" s="1"/>
      <c r="BH20" s="36">
        <v>42979</v>
      </c>
      <c r="BI20" s="6">
        <v>9</v>
      </c>
      <c r="BJ20" s="6"/>
      <c r="BK20" s="36">
        <v>42979</v>
      </c>
      <c r="BL20" s="6">
        <v>57</v>
      </c>
      <c r="BN20" s="3">
        <v>42979</v>
      </c>
      <c r="BO20" s="6">
        <v>2</v>
      </c>
      <c r="BP20" s="6">
        <v>3</v>
      </c>
      <c r="BQ20" s="6">
        <v>2</v>
      </c>
      <c r="BR20" s="6">
        <v>2</v>
      </c>
      <c r="BS20" s="6">
        <v>0</v>
      </c>
      <c r="CB20" s="3">
        <v>42979</v>
      </c>
      <c r="CC20" s="6">
        <v>6700.9807017543844</v>
      </c>
      <c r="CH20" s="36"/>
      <c r="CI20" s="5"/>
      <c r="CJ20" s="5"/>
      <c r="CK20" s="5"/>
      <c r="CL20" s="5"/>
    </row>
    <row r="21" spans="2:90" x14ac:dyDescent="0.25">
      <c r="B21" s="22"/>
      <c r="C21" s="81"/>
      <c r="M21" s="88" t="s">
        <v>218</v>
      </c>
      <c r="V21" s="88"/>
      <c r="Y21" s="3">
        <v>43070</v>
      </c>
      <c r="Z21" s="5">
        <v>1941406.129999999</v>
      </c>
      <c r="AA21" s="25">
        <v>13</v>
      </c>
      <c r="AB21" s="25">
        <v>166</v>
      </c>
      <c r="AC21" s="25"/>
      <c r="AD21" s="3">
        <v>43070</v>
      </c>
      <c r="AE21" s="6">
        <v>11695.217650602403</v>
      </c>
      <c r="AG21" s="36">
        <v>43070</v>
      </c>
      <c r="AH21" s="5">
        <v>370924.91999999946</v>
      </c>
      <c r="AJ21" s="26">
        <v>43070</v>
      </c>
      <c r="AK21" s="5">
        <f t="shared" si="0"/>
        <v>370924.91999999946</v>
      </c>
      <c r="AL21" s="5">
        <f t="shared" si="1"/>
        <v>-11030.980000000447</v>
      </c>
      <c r="AM21" s="180">
        <f t="shared" si="3"/>
        <v>-2.8880245075414333E-2</v>
      </c>
      <c r="AN21" s="185">
        <f t="shared" si="4"/>
        <v>1523249.7399999993</v>
      </c>
      <c r="AO21" s="5"/>
      <c r="AP21" s="3">
        <v>43070</v>
      </c>
      <c r="AQ21" s="5">
        <v>228775828.15999988</v>
      </c>
      <c r="AR21" s="25">
        <v>1156</v>
      </c>
      <c r="AS21" s="5">
        <v>15632</v>
      </c>
      <c r="AT21" s="5"/>
      <c r="AU21" s="36">
        <v>43070</v>
      </c>
      <c r="AV21" s="5">
        <v>370924.91999999946</v>
      </c>
      <c r="AW21" s="5"/>
      <c r="AX21" s="5"/>
      <c r="BD21" s="36">
        <v>43070</v>
      </c>
      <c r="BE21" s="25">
        <v>9</v>
      </c>
      <c r="BF21" s="25">
        <v>57</v>
      </c>
      <c r="BG21" s="1"/>
      <c r="BH21" s="36">
        <v>43070</v>
      </c>
      <c r="BI21" s="6">
        <v>9</v>
      </c>
      <c r="BJ21" s="6"/>
      <c r="BK21" s="36">
        <v>43070</v>
      </c>
      <c r="BL21" s="6">
        <v>57</v>
      </c>
      <c r="BN21" s="3">
        <v>43070</v>
      </c>
      <c r="BO21" s="6">
        <v>2</v>
      </c>
      <c r="BP21" s="6">
        <v>3</v>
      </c>
      <c r="BQ21" s="6">
        <v>2</v>
      </c>
      <c r="BR21" s="6">
        <v>2</v>
      </c>
      <c r="BS21" s="6">
        <v>0</v>
      </c>
      <c r="CB21" s="3">
        <v>43070</v>
      </c>
      <c r="CC21" s="6">
        <v>6507.4547368420954</v>
      </c>
      <c r="CH21" s="36"/>
      <c r="CI21" s="5"/>
      <c r="CJ21" s="5"/>
      <c r="CK21" s="5"/>
      <c r="CL21" s="5"/>
    </row>
    <row r="22" spans="2:90" x14ac:dyDescent="0.25">
      <c r="B22" s="22" t="s">
        <v>180</v>
      </c>
      <c r="C22" s="81" t="str">
        <f>TEXT('In detail'!W7,"mmm-yyyy")</f>
        <v>Mar-2015</v>
      </c>
      <c r="D22" s="82">
        <f>'In detail'!W7</f>
        <v>42064</v>
      </c>
      <c r="M22" s="88" t="s">
        <v>218</v>
      </c>
      <c r="V22" s="88"/>
      <c r="Y22" s="3">
        <v>43160</v>
      </c>
      <c r="Z22" s="5">
        <v>1959352.5000000075</v>
      </c>
      <c r="AA22" s="25">
        <v>13</v>
      </c>
      <c r="AB22" s="25">
        <v>166</v>
      </c>
      <c r="AC22" s="25"/>
      <c r="AD22" s="3">
        <v>43160</v>
      </c>
      <c r="AE22" s="6">
        <v>11803.328313253058</v>
      </c>
      <c r="AG22" s="36">
        <v>43160</v>
      </c>
      <c r="AH22" s="5">
        <v>389611.08999999985</v>
      </c>
      <c r="AJ22" s="26">
        <v>43160</v>
      </c>
      <c r="AK22" s="5">
        <f>IF(AH22&lt;&gt;"",AH22,"")</f>
        <v>389611.08999999985</v>
      </c>
      <c r="AL22" s="5">
        <f t="shared" si="1"/>
        <v>18686.170000000391</v>
      </c>
      <c r="AM22" s="180">
        <f t="shared" si="3"/>
        <v>5.0377229979588371E-2</v>
      </c>
      <c r="AN22" s="185">
        <f t="shared" si="4"/>
        <v>1536335.9199999995</v>
      </c>
      <c r="AO22" s="5"/>
      <c r="AP22" s="3">
        <v>43160</v>
      </c>
      <c r="AQ22" s="5">
        <v>212038702.39000043</v>
      </c>
      <c r="AR22" s="25">
        <v>1146</v>
      </c>
      <c r="AS22" s="5">
        <v>15490</v>
      </c>
      <c r="AT22" s="5"/>
      <c r="AU22" s="36">
        <v>43160</v>
      </c>
      <c r="AV22" s="5">
        <v>389611.08999999985</v>
      </c>
      <c r="AW22" s="5"/>
      <c r="AX22" s="5"/>
      <c r="BD22" s="36">
        <v>43160</v>
      </c>
      <c r="BE22" s="25">
        <v>9</v>
      </c>
      <c r="BF22" s="25">
        <v>57</v>
      </c>
      <c r="BG22" s="1"/>
      <c r="BH22" s="36">
        <v>43160</v>
      </c>
      <c r="BI22" s="6">
        <v>9</v>
      </c>
      <c r="BJ22" s="6"/>
      <c r="BK22" s="36">
        <v>43160</v>
      </c>
      <c r="BL22" s="6">
        <v>57</v>
      </c>
      <c r="BN22" s="3">
        <v>43160</v>
      </c>
      <c r="BO22" s="6">
        <v>2</v>
      </c>
      <c r="BP22" s="6">
        <v>3</v>
      </c>
      <c r="BQ22" s="6">
        <v>2</v>
      </c>
      <c r="BR22" s="6">
        <v>2</v>
      </c>
      <c r="BS22" s="6">
        <v>0</v>
      </c>
      <c r="CB22" s="3">
        <v>43160</v>
      </c>
      <c r="CC22" s="6">
        <v>6835.2822807017519</v>
      </c>
      <c r="CH22" s="36"/>
      <c r="CI22" s="5"/>
      <c r="CJ22" s="5"/>
      <c r="CK22" s="5"/>
      <c r="CL22" s="5"/>
    </row>
    <row r="23" spans="2:90" x14ac:dyDescent="0.25">
      <c r="B23" s="22" t="s">
        <v>181</v>
      </c>
      <c r="C23" s="81" t="str">
        <f>TEXT('In detail'!W8,"mmm-yyyy")</f>
        <v>Dec-2019</v>
      </c>
      <c r="D23" s="82">
        <f>'In detail'!W8</f>
        <v>43800</v>
      </c>
      <c r="M23" s="88" t="s">
        <v>218</v>
      </c>
      <c r="V23" s="88"/>
      <c r="Y23" s="3">
        <v>43252</v>
      </c>
      <c r="Z23" s="5">
        <v>1895926.629999999</v>
      </c>
      <c r="AA23" s="25">
        <v>12</v>
      </c>
      <c r="AB23" s="25">
        <v>152</v>
      </c>
      <c r="AC23" s="25"/>
      <c r="AD23" s="3">
        <v>43252</v>
      </c>
      <c r="AE23" s="6">
        <v>12473.201513157888</v>
      </c>
      <c r="AG23" s="36">
        <v>43252</v>
      </c>
      <c r="AH23" s="5">
        <v>348564.73</v>
      </c>
      <c r="AJ23" s="26">
        <v>43252</v>
      </c>
      <c r="AK23" s="5">
        <f t="shared" si="0"/>
        <v>348564.73</v>
      </c>
      <c r="AL23" s="5">
        <f t="shared" si="1"/>
        <v>-41046.35999999987</v>
      </c>
      <c r="AM23" s="180">
        <f>(AK23-AK22)/AK22</f>
        <v>-0.10535213461197905</v>
      </c>
      <c r="AN23" s="185">
        <f t="shared" si="4"/>
        <v>1491056.6399999992</v>
      </c>
      <c r="AO23" s="5"/>
      <c r="AP23" s="3">
        <v>43252</v>
      </c>
      <c r="AQ23" s="5">
        <v>226827967.74999985</v>
      </c>
      <c r="AR23" s="25">
        <v>1140</v>
      </c>
      <c r="AS23" s="5">
        <v>15420</v>
      </c>
      <c r="AT23" s="5"/>
      <c r="AU23" s="36">
        <v>43252</v>
      </c>
      <c r="AV23" s="5">
        <v>348564.73</v>
      </c>
      <c r="AW23" s="5"/>
      <c r="AX23" s="5"/>
      <c r="BD23" s="36">
        <v>43252</v>
      </c>
      <c r="BE23" s="25">
        <v>9</v>
      </c>
      <c r="BF23" s="25">
        <v>57</v>
      </c>
      <c r="BG23" s="1"/>
      <c r="BH23" s="36">
        <v>43252</v>
      </c>
      <c r="BI23" s="6">
        <v>9</v>
      </c>
      <c r="BJ23" s="6"/>
      <c r="BK23" s="36">
        <v>43252</v>
      </c>
      <c r="BL23" s="6">
        <v>57</v>
      </c>
      <c r="BN23" s="3">
        <v>43252</v>
      </c>
      <c r="BO23" s="6">
        <v>2</v>
      </c>
      <c r="BP23" s="6">
        <v>3</v>
      </c>
      <c r="BQ23" s="6">
        <v>2</v>
      </c>
      <c r="BR23" s="6">
        <v>2</v>
      </c>
      <c r="BS23" s="6">
        <v>0</v>
      </c>
      <c r="CB23" s="3">
        <v>43252</v>
      </c>
      <c r="CC23" s="6">
        <v>6115.1707017543858</v>
      </c>
      <c r="CH23" s="36"/>
      <c r="CI23" s="5"/>
      <c r="CJ23" s="5"/>
      <c r="CK23" s="5"/>
      <c r="CL23" s="5"/>
    </row>
    <row r="24" spans="2:90" x14ac:dyDescent="0.25">
      <c r="B24" s="22" t="s">
        <v>182</v>
      </c>
      <c r="C24" s="83">
        <f>DATE(YEAR(C23),MONTH(C23)+3,1)</f>
        <v>43891</v>
      </c>
      <c r="D24" s="81"/>
      <c r="M24" s="88" t="s">
        <v>218</v>
      </c>
      <c r="V24" s="88"/>
      <c r="Y24" s="3">
        <v>43344</v>
      </c>
      <c r="Z24" s="5">
        <v>2012065.63</v>
      </c>
      <c r="AA24" s="25">
        <v>13</v>
      </c>
      <c r="AB24" s="25">
        <v>166</v>
      </c>
      <c r="AC24" s="25"/>
      <c r="AD24" s="3">
        <v>43344</v>
      </c>
      <c r="AE24" s="6">
        <v>12120.877289156626</v>
      </c>
      <c r="AG24" s="36">
        <v>43344</v>
      </c>
      <c r="AH24" s="5">
        <v>342228.38999999902</v>
      </c>
      <c r="AJ24" s="26">
        <v>43344</v>
      </c>
      <c r="AK24" s="5">
        <f>IF(AH24&lt;&gt;"",AH24,"")</f>
        <v>342228.38999999902</v>
      </c>
      <c r="AL24" s="5">
        <f t="shared" si="1"/>
        <v>-6336.3400000009569</v>
      </c>
      <c r="AM24" s="180">
        <f>(AK24-AK23)/AK23</f>
        <v>-1.8178373927852532E-2</v>
      </c>
      <c r="AN24" s="185">
        <f>SUM(AK21:AK24)</f>
        <v>1451329.1299999983</v>
      </c>
      <c r="AO24" s="5"/>
      <c r="AP24" s="3">
        <v>43344</v>
      </c>
      <c r="AQ24" s="5">
        <v>235037993.57000011</v>
      </c>
      <c r="AR24" s="25">
        <v>1130</v>
      </c>
      <c r="AS24" s="5">
        <v>15342</v>
      </c>
      <c r="AT24" s="5"/>
      <c r="AU24" s="36">
        <v>43344</v>
      </c>
      <c r="AV24" s="5">
        <v>342228.38999999902</v>
      </c>
      <c r="AW24" s="5"/>
      <c r="AX24" s="5"/>
      <c r="BD24" s="36">
        <v>43344</v>
      </c>
      <c r="BE24" s="25">
        <v>9</v>
      </c>
      <c r="BF24" s="25">
        <v>57</v>
      </c>
      <c r="BG24" s="1"/>
      <c r="BH24" s="36">
        <v>43344</v>
      </c>
      <c r="BI24" s="6">
        <v>9</v>
      </c>
      <c r="BJ24" s="6"/>
      <c r="BK24" s="36">
        <v>43344</v>
      </c>
      <c r="BL24" s="6">
        <v>57</v>
      </c>
      <c r="BN24" s="3">
        <v>43344</v>
      </c>
      <c r="BO24" s="6">
        <v>2</v>
      </c>
      <c r="BP24" s="6">
        <v>3</v>
      </c>
      <c r="BQ24" s="6">
        <v>2</v>
      </c>
      <c r="BR24" s="6">
        <v>2</v>
      </c>
      <c r="BS24" s="6">
        <v>0</v>
      </c>
      <c r="CB24" s="3">
        <v>43344</v>
      </c>
      <c r="CC24" s="6">
        <v>6004.0068421052456</v>
      </c>
      <c r="CH24" s="36"/>
      <c r="CI24" s="5"/>
      <c r="CJ24" s="5"/>
      <c r="CK24" s="5"/>
      <c r="CL24" s="5"/>
    </row>
    <row r="25" spans="2:90" x14ac:dyDescent="0.25">
      <c r="B25" s="22" t="s">
        <v>151</v>
      </c>
      <c r="C25" s="85" t="str">
        <f>IF(IF(AND(AV6="(All)",AV7="(All)"),"New Zealand",IF(AV6&lt;&gt;"(All)",AV6,AV7))="(Multiple items)","muliple selections",IF(AND(AV6="(All)",AV7="(All)"),"New Zealand",IF(AV6&lt;&gt;"(All)",AV6,AV7)))</f>
        <v>Hurunui District (June 2019 incd. Kaikorua)</v>
      </c>
      <c r="D25" s="81"/>
      <c r="M25" s="88" t="s">
        <v>218</v>
      </c>
      <c r="V25" s="88"/>
      <c r="Y25" s="3">
        <v>43435</v>
      </c>
      <c r="Z25" s="5">
        <v>2033535.47999999</v>
      </c>
      <c r="AA25" s="25">
        <v>13</v>
      </c>
      <c r="AB25" s="25">
        <v>166</v>
      </c>
      <c r="AC25" s="25"/>
      <c r="AD25" s="3">
        <v>43435</v>
      </c>
      <c r="AE25" s="6">
        <v>12250.213734939698</v>
      </c>
      <c r="AG25" s="36">
        <v>43435</v>
      </c>
      <c r="AH25" s="5">
        <v>360967.99000000098</v>
      </c>
      <c r="AJ25" s="196">
        <v>43435</v>
      </c>
      <c r="AK25" s="5">
        <f>IF(AH25&lt;&gt;"",AH25,(AK24*AM25)+AK24)</f>
        <v>360967.99000000098</v>
      </c>
      <c r="AL25" s="5">
        <f>AK25-AK24</f>
        <v>18739.600000001956</v>
      </c>
      <c r="AM25" s="180">
        <f>(AK25-AK24)/AK24</f>
        <v>5.4757584547564887E-2</v>
      </c>
      <c r="AN25" s="185">
        <f>SUM(AK22:AK25)</f>
        <v>1441372.1999999997</v>
      </c>
      <c r="AO25" s="5"/>
      <c r="AP25" s="3">
        <v>43435</v>
      </c>
      <c r="AQ25" s="5">
        <v>236774885.36999997</v>
      </c>
      <c r="AR25" s="25">
        <v>1117</v>
      </c>
      <c r="AS25" s="5">
        <v>15257</v>
      </c>
      <c r="AT25" s="5"/>
      <c r="AU25" s="36">
        <v>43435</v>
      </c>
      <c r="AV25" s="5">
        <v>360967.99000000098</v>
      </c>
      <c r="AW25" s="5"/>
      <c r="AX25" s="5"/>
      <c r="BD25" s="36">
        <v>43435</v>
      </c>
      <c r="BE25" s="25">
        <v>9</v>
      </c>
      <c r="BF25" s="25">
        <v>57</v>
      </c>
      <c r="BG25" s="1"/>
      <c r="BH25" s="36">
        <v>43435</v>
      </c>
      <c r="BI25" s="6">
        <v>9</v>
      </c>
      <c r="BJ25" s="6"/>
      <c r="BK25" s="36">
        <v>43435</v>
      </c>
      <c r="BL25" s="6">
        <v>57</v>
      </c>
      <c r="BN25" s="3">
        <v>43435</v>
      </c>
      <c r="BO25" s="6">
        <v>2</v>
      </c>
      <c r="BP25" s="6">
        <v>3</v>
      </c>
      <c r="BQ25" s="6">
        <v>2</v>
      </c>
      <c r="BR25" s="6">
        <v>2</v>
      </c>
      <c r="BS25" s="6">
        <v>0</v>
      </c>
      <c r="CB25" s="3">
        <v>43435</v>
      </c>
      <c r="CC25" s="6">
        <v>6332.7717543859817</v>
      </c>
      <c r="CH25" s="36"/>
      <c r="CI25" s="5"/>
      <c r="CJ25" s="5"/>
      <c r="CK25" s="5"/>
      <c r="CL25" s="5"/>
    </row>
    <row r="26" spans="2:90" x14ac:dyDescent="0.25">
      <c r="B26" s="22" t="s">
        <v>176</v>
      </c>
      <c r="C26" s="84" t="str">
        <f>IF(IF(AND(Z6="(All)",Z7="(All)"),"New Zealand",IF(Z6&lt;&gt;"(All)",Z6,Z7))="(multiple items)"," multiple selections",IF(AND(Z6="(All)",Z7="(All)"),"New Zealand",IF(Z6&lt;&gt;"(All)",Z6,Z7)))</f>
        <v>Tasman</v>
      </c>
      <c r="D26" s="84"/>
      <c r="M26" s="88" t="s">
        <v>218</v>
      </c>
      <c r="V26" s="88"/>
      <c r="Y26" s="3">
        <v>43525</v>
      </c>
      <c r="Z26" s="5">
        <v>1895048.77999999</v>
      </c>
      <c r="AA26" s="25">
        <v>13</v>
      </c>
      <c r="AB26" s="25">
        <v>166</v>
      </c>
      <c r="AC26" s="25"/>
      <c r="AD26" s="3">
        <v>43525</v>
      </c>
      <c r="AE26" s="6">
        <v>11415.956506024037</v>
      </c>
      <c r="AG26" s="36">
        <v>43525</v>
      </c>
      <c r="AH26" s="5">
        <v>362588.78</v>
      </c>
      <c r="AJ26" s="183">
        <v>43525</v>
      </c>
      <c r="AK26" s="5">
        <f>IF(AH26&lt;&gt;"",AH26,(AK25*AM26)+AK25)</f>
        <v>362588.78</v>
      </c>
      <c r="AL26" s="184">
        <f>AK26-AK25</f>
        <v>1620.7899999990477</v>
      </c>
      <c r="AM26" s="181">
        <f>IF(AH26&lt;&gt;"",(AK26-AK25)/AK25,AVERAGE(AM22,AM18,AM14))</f>
        <v>4.4901211323448466E-3</v>
      </c>
      <c r="AN26" s="185">
        <f t="shared" ref="AN26:AN29" si="5">SUM(AK23:AK26)</f>
        <v>1414349.89</v>
      </c>
      <c r="AO26" s="5"/>
      <c r="AP26" s="3">
        <v>43525</v>
      </c>
      <c r="AQ26" s="5">
        <v>217929233.04000014</v>
      </c>
      <c r="AR26" s="25">
        <v>1103</v>
      </c>
      <c r="AS26" s="5">
        <v>15118</v>
      </c>
      <c r="AT26" s="5"/>
      <c r="AU26" s="36">
        <v>43525</v>
      </c>
      <c r="AV26" s="5">
        <v>362588.78</v>
      </c>
      <c r="AX26" s="5"/>
      <c r="BD26" s="36">
        <v>43525</v>
      </c>
      <c r="BE26" s="25">
        <v>8</v>
      </c>
      <c r="BF26" s="25">
        <v>54</v>
      </c>
      <c r="BH26" s="36">
        <v>43525</v>
      </c>
      <c r="BI26" s="6">
        <v>8</v>
      </c>
      <c r="BJ26" s="6"/>
      <c r="BK26" s="36">
        <v>43525</v>
      </c>
      <c r="BL26" s="6">
        <v>54</v>
      </c>
      <c r="BN26" s="3">
        <v>43525</v>
      </c>
      <c r="BO26" s="6">
        <v>1</v>
      </c>
      <c r="BP26" s="6">
        <v>3</v>
      </c>
      <c r="BQ26" s="6">
        <v>2</v>
      </c>
      <c r="BR26" s="6">
        <v>2</v>
      </c>
      <c r="BS26" s="6">
        <v>0</v>
      </c>
      <c r="CB26" s="3">
        <v>43525</v>
      </c>
      <c r="CC26" s="6">
        <v>6714.6070370370371</v>
      </c>
      <c r="CH26" s="36"/>
      <c r="CI26" s="5"/>
      <c r="CJ26" s="5"/>
      <c r="CK26" s="5"/>
      <c r="CL26" s="5"/>
    </row>
    <row r="27" spans="2:90" x14ac:dyDescent="0.25">
      <c r="M27" s="88" t="s">
        <v>218</v>
      </c>
      <c r="V27" s="88"/>
      <c r="Y27" s="3">
        <v>43617</v>
      </c>
      <c r="Z27" s="5">
        <v>2076044.5699999901</v>
      </c>
      <c r="AA27" s="25">
        <v>13</v>
      </c>
      <c r="AB27" s="25">
        <v>166</v>
      </c>
      <c r="AC27" s="25"/>
      <c r="AD27" s="3">
        <v>43617</v>
      </c>
      <c r="AE27" s="6">
        <v>12506.292590361385</v>
      </c>
      <c r="AG27" s="36">
        <v>43617</v>
      </c>
      <c r="AH27" s="5">
        <v>620010.14999999898</v>
      </c>
      <c r="AJ27" s="183">
        <v>43617</v>
      </c>
      <c r="AK27" s="5">
        <f>IF(AH27&lt;&gt;"",AH27,(AK26*AM27)+AK26)</f>
        <v>620010.14999999898</v>
      </c>
      <c r="AL27" s="184">
        <f t="shared" si="1"/>
        <v>257421.36999999895</v>
      </c>
      <c r="AM27" s="181">
        <f>IF(AH27&lt;&gt;"",(AK27-AK26)/AK26,AVERAGE(AM23,AM19,AM15))</f>
        <v>0.70995404215210112</v>
      </c>
      <c r="AN27" s="185">
        <f t="shared" si="5"/>
        <v>1685795.3099999991</v>
      </c>
      <c r="AO27" s="5"/>
      <c r="AP27" s="3">
        <v>43617</v>
      </c>
      <c r="AQ27" s="5">
        <v>234134611.36000016</v>
      </c>
      <c r="AR27" s="25">
        <v>1094</v>
      </c>
      <c r="AS27" s="5">
        <v>15007</v>
      </c>
      <c r="AT27" s="5"/>
      <c r="AU27" s="36">
        <v>43617</v>
      </c>
      <c r="AV27" s="5">
        <v>620010.14999999898</v>
      </c>
      <c r="AX27" s="5"/>
      <c r="BD27" s="36">
        <v>43617</v>
      </c>
      <c r="BE27" s="25">
        <v>9</v>
      </c>
      <c r="BF27" s="25">
        <v>69</v>
      </c>
      <c r="BH27" s="36">
        <v>43617</v>
      </c>
      <c r="BI27" s="6">
        <v>9</v>
      </c>
      <c r="BJ27" s="6"/>
      <c r="BK27" s="36">
        <v>43617</v>
      </c>
      <c r="BL27" s="6">
        <v>69</v>
      </c>
      <c r="BN27" s="3">
        <v>43617</v>
      </c>
      <c r="BO27" s="6">
        <v>1</v>
      </c>
      <c r="BP27" s="6">
        <v>3</v>
      </c>
      <c r="BQ27" s="6">
        <v>2</v>
      </c>
      <c r="BR27" s="6">
        <v>3</v>
      </c>
      <c r="BS27" s="6">
        <v>0</v>
      </c>
      <c r="CB27" s="3">
        <v>43617</v>
      </c>
      <c r="CC27" s="6">
        <v>8985.6543478260719</v>
      </c>
      <c r="CH27" s="36"/>
      <c r="CI27" s="5"/>
      <c r="CJ27" s="5"/>
      <c r="CK27" s="5"/>
      <c r="CL27" s="5"/>
    </row>
    <row r="28" spans="2:90" x14ac:dyDescent="0.25">
      <c r="B28" s="80"/>
      <c r="C28" s="79" t="s">
        <v>178</v>
      </c>
      <c r="D28" s="93" t="s">
        <v>183</v>
      </c>
      <c r="E28" s="93" t="s">
        <v>179</v>
      </c>
      <c r="F28" s="22"/>
      <c r="G28" s="80"/>
      <c r="H28" s="79" t="s">
        <v>178</v>
      </c>
      <c r="I28" s="79" t="s">
        <v>186</v>
      </c>
      <c r="J28" s="93" t="s">
        <v>179</v>
      </c>
      <c r="M28" s="88" t="s">
        <v>218</v>
      </c>
      <c r="V28" s="88"/>
      <c r="Y28" s="3">
        <v>43709</v>
      </c>
      <c r="Z28" s="5">
        <v>2089049.44</v>
      </c>
      <c r="AA28" s="25">
        <v>13</v>
      </c>
      <c r="AB28" s="25">
        <v>166</v>
      </c>
      <c r="AC28" s="25"/>
      <c r="AD28" s="3">
        <v>43709</v>
      </c>
      <c r="AE28" s="6">
        <v>12584.635180722891</v>
      </c>
      <c r="AG28" s="36">
        <v>43709</v>
      </c>
      <c r="AH28" s="5">
        <v>571662.78999999899</v>
      </c>
      <c r="AJ28" s="183">
        <v>43709</v>
      </c>
      <c r="AK28" s="5">
        <f t="shared" ref="AK28:AK29" si="6">IF(AH28&lt;&gt;"",AH28,(AK27*AM28)+AK27)</f>
        <v>571662.78999999899</v>
      </c>
      <c r="AL28" s="184">
        <f t="shared" si="1"/>
        <v>-48347.359999999986</v>
      </c>
      <c r="AM28" s="181">
        <f>IF(AH28&lt;&gt;"",(AK28-AK27)/AK27,AVERAGE(AM24,AM20,AM16))</f>
        <v>-7.797833632239741E-2</v>
      </c>
      <c r="AN28" s="185">
        <f t="shared" si="5"/>
        <v>1915229.709999999</v>
      </c>
      <c r="AO28" s="5"/>
      <c r="AP28" s="3">
        <v>43709</v>
      </c>
      <c r="AQ28" s="5">
        <v>244715476.06999984</v>
      </c>
      <c r="AR28" s="25">
        <v>1080</v>
      </c>
      <c r="AS28" s="5">
        <v>14894</v>
      </c>
      <c r="AT28" s="5"/>
      <c r="AU28" s="36">
        <v>43709</v>
      </c>
      <c r="AV28" s="5">
        <v>571662.78999999899</v>
      </c>
      <c r="AX28" s="5"/>
      <c r="BD28" s="36">
        <v>43709</v>
      </c>
      <c r="BE28" s="25">
        <v>9</v>
      </c>
      <c r="BF28" s="25">
        <v>69</v>
      </c>
      <c r="BH28" s="36">
        <v>43709</v>
      </c>
      <c r="BI28" s="6">
        <v>9</v>
      </c>
      <c r="BJ28" s="6"/>
      <c r="BK28" s="36">
        <v>43709</v>
      </c>
      <c r="BL28" s="6">
        <v>69</v>
      </c>
      <c r="BN28" s="3">
        <v>43709</v>
      </c>
      <c r="BO28" s="6">
        <v>1</v>
      </c>
      <c r="BP28" s="6">
        <v>3</v>
      </c>
      <c r="BQ28" s="6">
        <v>2</v>
      </c>
      <c r="BR28" s="6">
        <v>3</v>
      </c>
      <c r="BS28" s="6">
        <v>0</v>
      </c>
      <c r="CB28" s="3">
        <v>43709</v>
      </c>
      <c r="CC28" s="6">
        <v>8284.9679710144774</v>
      </c>
      <c r="CH28" s="36"/>
      <c r="CI28" s="5"/>
      <c r="CJ28" s="5"/>
      <c r="CK28" s="5"/>
      <c r="CL28" s="5"/>
    </row>
    <row r="29" spans="2:90" x14ac:dyDescent="0.25">
      <c r="B29" s="22" t="s">
        <v>172</v>
      </c>
      <c r="C29" s="84" t="str">
        <f>IF(E29&lt;0," decreased by ",IF(E29=0," stagnated by "," increased by "))</f>
        <v xml:space="preserve"> increased by </v>
      </c>
      <c r="D29" s="154">
        <f>'In detail'!X9</f>
        <v>144334.98999999976</v>
      </c>
      <c r="E29" s="86">
        <f>'In detail'!Y9</f>
        <v>0.31950265739411171</v>
      </c>
      <c r="G29" s="84" t="s">
        <v>124</v>
      </c>
      <c r="H29" s="84"/>
      <c r="I29" s="154">
        <f>GETPIVOTDATA("GMP ($)",$Y$9,"Quarter",D22)</f>
        <v>1681863.729999993</v>
      </c>
      <c r="J29" s="84"/>
      <c r="M29" s="88" t="s">
        <v>218</v>
      </c>
      <c r="V29" s="88"/>
      <c r="Y29" s="3">
        <v>43800</v>
      </c>
      <c r="Z29" s="5">
        <v>2030306.52</v>
      </c>
      <c r="AA29" s="25">
        <v>13</v>
      </c>
      <c r="AB29" s="25">
        <v>166</v>
      </c>
      <c r="AC29" s="25"/>
      <c r="AD29" s="3">
        <v>43800</v>
      </c>
      <c r="AE29" s="6">
        <v>12230.762168674699</v>
      </c>
      <c r="AG29" s="36">
        <v>43800</v>
      </c>
      <c r="AH29" s="5">
        <v>596083.93999999994</v>
      </c>
      <c r="AJ29" s="183">
        <v>43800</v>
      </c>
      <c r="AK29" s="5">
        <f t="shared" si="6"/>
        <v>596083.93999999994</v>
      </c>
      <c r="AL29" s="184">
        <f t="shared" si="1"/>
        <v>24421.150000000955</v>
      </c>
      <c r="AM29" s="181">
        <f>IF(AH29&lt;&gt;"",(AK29-AK28)/AK28,AVERAGE(AM25,AM21,AM17))</f>
        <v>4.2719502523508653E-2</v>
      </c>
      <c r="AN29" s="185">
        <f t="shared" si="5"/>
        <v>2150345.6599999978</v>
      </c>
      <c r="AO29" s="5"/>
      <c r="AP29" s="3">
        <v>43800</v>
      </c>
      <c r="AQ29" s="5">
        <v>242295832.73999989</v>
      </c>
      <c r="AR29" s="25">
        <v>1080</v>
      </c>
      <c r="AS29" s="5">
        <v>14856</v>
      </c>
      <c r="AT29" s="5"/>
      <c r="AU29" s="36">
        <v>43800</v>
      </c>
      <c r="AV29" s="5">
        <v>596083.93999999994</v>
      </c>
      <c r="AX29" s="5"/>
      <c r="BD29" s="36">
        <v>43800</v>
      </c>
      <c r="BE29" s="25">
        <v>8</v>
      </c>
      <c r="BF29" s="25">
        <v>67</v>
      </c>
      <c r="BH29" s="36">
        <v>43800</v>
      </c>
      <c r="BI29" s="6">
        <v>8</v>
      </c>
      <c r="BJ29" s="6"/>
      <c r="BK29" s="36">
        <v>43800</v>
      </c>
      <c r="BL29" s="6">
        <v>67</v>
      </c>
      <c r="BN29" s="3">
        <v>43800</v>
      </c>
      <c r="BO29" s="6">
        <v>1</v>
      </c>
      <c r="BP29" s="6">
        <v>3</v>
      </c>
      <c r="BQ29" s="6">
        <v>2</v>
      </c>
      <c r="BR29" s="6">
        <v>2</v>
      </c>
      <c r="BS29" s="6">
        <v>0</v>
      </c>
      <c r="CB29" s="3">
        <v>43800</v>
      </c>
      <c r="CC29" s="6">
        <v>8896.775223880597</v>
      </c>
      <c r="CH29" s="36"/>
      <c r="CI29" s="5"/>
      <c r="CJ29" s="5"/>
      <c r="CK29" s="5"/>
      <c r="CL29" s="5"/>
    </row>
    <row r="30" spans="2:90" x14ac:dyDescent="0.25">
      <c r="B30" s="22" t="s">
        <v>173</v>
      </c>
      <c r="C30" s="84" t="str">
        <f>IF(E30&lt;0," decreased by ",IF(E30=0," has stagnated"," increased by "))</f>
        <v xml:space="preserve"> increased by </v>
      </c>
      <c r="D30" s="154">
        <f>'In detail'!U9</f>
        <v>708973.45999999857</v>
      </c>
      <c r="E30" s="86">
        <f>'In detail'!V9</f>
        <v>0.49187396565578184</v>
      </c>
      <c r="G30" s="84" t="s">
        <v>124</v>
      </c>
      <c r="H30" s="84"/>
      <c r="I30" s="154">
        <f>GETPIVOTDATA("GMP ($)",$Y$9,"Quarter",D23)</f>
        <v>2030306.52</v>
      </c>
      <c r="J30" s="84"/>
      <c r="M30" s="88" t="s">
        <v>218</v>
      </c>
      <c r="V30" s="88"/>
      <c r="Y30" s="3" t="s">
        <v>10</v>
      </c>
      <c r="Z30" s="5">
        <v>37397256.73999998</v>
      </c>
      <c r="AA30" s="25">
        <v>270</v>
      </c>
      <c r="AB30" s="25">
        <v>3281</v>
      </c>
      <c r="AC30" s="25"/>
      <c r="AD30" s="3" t="s">
        <v>10</v>
      </c>
      <c r="AE30" s="6">
        <v>11398.127625723859</v>
      </c>
      <c r="AM30" s="5"/>
      <c r="AN30" s="5"/>
      <c r="AO30" s="5"/>
      <c r="AP30" s="3" t="s">
        <v>10</v>
      </c>
      <c r="AQ30" s="5">
        <v>4419403156.0599995</v>
      </c>
      <c r="AR30" s="25">
        <v>23487</v>
      </c>
      <c r="AS30" s="5">
        <v>315541</v>
      </c>
      <c r="AT30" s="5"/>
      <c r="AU30" s="36" t="s">
        <v>10</v>
      </c>
      <c r="AV30" s="5">
        <v>8382919.4099999946</v>
      </c>
      <c r="AX30" s="5"/>
      <c r="BD30" s="36" t="s">
        <v>10</v>
      </c>
      <c r="BE30" s="25">
        <v>186</v>
      </c>
      <c r="BF30" s="25">
        <v>1198</v>
      </c>
      <c r="BH30" s="36" t="s">
        <v>10</v>
      </c>
      <c r="BI30" s="6">
        <v>186</v>
      </c>
      <c r="BJ30" s="6"/>
      <c r="BK30" s="36" t="s">
        <v>10</v>
      </c>
      <c r="BL30" s="6">
        <v>1198</v>
      </c>
      <c r="BN30" s="3" t="s">
        <v>10</v>
      </c>
      <c r="BO30" s="6">
        <v>36</v>
      </c>
      <c r="BP30" s="6">
        <v>68</v>
      </c>
      <c r="BQ30" s="6">
        <v>40</v>
      </c>
      <c r="BR30" s="6">
        <v>42</v>
      </c>
      <c r="BS30" s="6">
        <v>0</v>
      </c>
      <c r="CB30" s="3" t="s">
        <v>10</v>
      </c>
      <c r="CC30" s="6">
        <v>6997.42855592654</v>
      </c>
      <c r="CH30" s="36"/>
      <c r="CI30" s="5"/>
      <c r="CJ30" s="5"/>
      <c r="CK30" s="5"/>
      <c r="CL30" s="5"/>
    </row>
    <row r="31" spans="2:90" x14ac:dyDescent="0.25">
      <c r="B31" s="22" t="s">
        <v>182</v>
      </c>
      <c r="C31" s="84" t="str">
        <f>IF(D31&lt;0,"a decrease",IF(D31=0,"no change","an increase"))</f>
        <v>no change</v>
      </c>
      <c r="D31" s="154">
        <f>INDEX(AL:AL,MATCH(D23,AJ:AJ,0)+1)</f>
        <v>0</v>
      </c>
      <c r="E31" s="84"/>
      <c r="G31" s="22" t="s">
        <v>183</v>
      </c>
      <c r="H31" s="84" t="str">
        <f>IF(J31&lt;0," decreased by ",IF(J31=0," has stagnated "," increased by "))</f>
        <v xml:space="preserve"> increased by </v>
      </c>
      <c r="I31" s="154">
        <f>I30-I29</f>
        <v>348442.79000000702</v>
      </c>
      <c r="J31" s="87">
        <f>I31/I29</f>
        <v>0.20717658855750964</v>
      </c>
      <c r="M31" s="88" t="s">
        <v>218</v>
      </c>
      <c r="V31" s="88"/>
      <c r="AC31" s="25"/>
      <c r="AM31" s="5"/>
      <c r="AN31" s="5"/>
      <c r="AO31" s="5"/>
      <c r="AT31" s="5"/>
      <c r="AX31" s="5"/>
      <c r="BJ31" s="6"/>
      <c r="CH31" s="36"/>
      <c r="CI31" s="5"/>
      <c r="CJ31" s="5"/>
      <c r="CK31" s="5"/>
      <c r="CL31" s="5"/>
    </row>
    <row r="32" spans="2:90" x14ac:dyDescent="0.25">
      <c r="B32" s="22" t="s">
        <v>174</v>
      </c>
      <c r="C32" s="84" t="str">
        <f>IF(E32&lt;0," decreased ",IF(E32=0," have stagnated. "," increased "))</f>
        <v xml:space="preserve"> decreased </v>
      </c>
      <c r="D32" s="155">
        <f>'In detail'!AA9</f>
        <v>-2</v>
      </c>
      <c r="E32" s="86">
        <f>'In detail'!AB9</f>
        <v>-0.2</v>
      </c>
      <c r="G32" s="22" t="s">
        <v>174</v>
      </c>
      <c r="H32" s="84" t="str">
        <f>IF(I32&lt;0,"decreased by ",IF(I32=0,"stayed at the same result","increased by "))</f>
        <v xml:space="preserve">decreased by </v>
      </c>
      <c r="I32" s="155">
        <f>GETPIVOTDATA("# venues",$Y$9,"Quarter",D23)-GETPIVOTDATA("# venues",$Y$9,"Quarter",D22)</f>
        <v>-3</v>
      </c>
      <c r="J32" s="84"/>
      <c r="M32" s="88" t="s">
        <v>218</v>
      </c>
      <c r="V32" s="88"/>
      <c r="AC32" s="25"/>
      <c r="AM32" s="5"/>
      <c r="AN32" s="5"/>
      <c r="AO32" s="5"/>
      <c r="AT32" s="5"/>
      <c r="AX32" s="5"/>
      <c r="BJ32" s="6"/>
      <c r="CH32" s="36"/>
      <c r="CI32" s="5"/>
      <c r="CJ32" s="5"/>
      <c r="CK32" s="5"/>
      <c r="CL32" s="5"/>
    </row>
    <row r="33" spans="2:90" x14ac:dyDescent="0.25">
      <c r="B33" s="22" t="s">
        <v>175</v>
      </c>
      <c r="C33" s="84" t="str">
        <f>IF(E33&lt;0," decreased by ",IF(E33=0," stagnated by "," increased by "))</f>
        <v xml:space="preserve"> increased by </v>
      </c>
      <c r="D33" s="155">
        <f>'In detail'!AD9</f>
        <v>11</v>
      </c>
      <c r="E33" s="86">
        <f>'In detail'!AE9</f>
        <v>0.19642857142857142</v>
      </c>
      <c r="G33" s="22" t="s">
        <v>175</v>
      </c>
      <c r="H33" s="84" t="str">
        <f>IF(I33&lt;0,"decreased by ",IF(I33=0,"stayed at the same result","increased by "))</f>
        <v xml:space="preserve">decreased by </v>
      </c>
      <c r="I33" s="155">
        <f>GETPIVOTDATA("# of Gaming Machines",$Y$9,"Quarter",D23)-GETPIVOTDATA("# of Gaming Machines",$Y$9,"Quarter",D22)</f>
        <v>-14</v>
      </c>
      <c r="J33" s="84"/>
      <c r="M33" s="88" t="s">
        <v>218</v>
      </c>
      <c r="V33" s="88"/>
      <c r="BJ33" s="6"/>
      <c r="CH33" s="36"/>
      <c r="CI33" s="5"/>
      <c r="CJ33" s="5"/>
      <c r="CK33" s="5"/>
      <c r="CL33" s="5"/>
    </row>
    <row r="34" spans="2:90" x14ac:dyDescent="0.25">
      <c r="C34" s="84"/>
      <c r="D34" s="186" t="s">
        <v>190</v>
      </c>
      <c r="E34" s="84"/>
      <c r="H34" s="84"/>
      <c r="I34" s="186" t="s">
        <v>190</v>
      </c>
      <c r="J34" s="84"/>
      <c r="M34" s="88" t="s">
        <v>218</v>
      </c>
      <c r="V34" s="88"/>
      <c r="CH34" s="158"/>
      <c r="CI34" s="5"/>
      <c r="CJ34" s="5"/>
      <c r="CK34" s="5"/>
      <c r="CL34" s="5"/>
    </row>
    <row r="35" spans="2:90" x14ac:dyDescent="0.25">
      <c r="B35" s="22" t="s">
        <v>189</v>
      </c>
      <c r="D35" s="154">
        <f>INDEX(CC:CC,MATCH(D23,CB:CB,0))</f>
        <v>8896.775223880597</v>
      </c>
      <c r="E35" s="86">
        <f>D37/D36</f>
        <v>0.10286789274731738</v>
      </c>
      <c r="G35" s="22" t="s">
        <v>189</v>
      </c>
      <c r="I35" s="154">
        <f>INDEX(AE:AE,MATCH(D23,AD:AD,0))</f>
        <v>12230.762168674699</v>
      </c>
      <c r="J35" s="86">
        <f>I37/I36</f>
        <v>0.30898666229127558</v>
      </c>
      <c r="M35" s="88" t="s">
        <v>218</v>
      </c>
      <c r="V35" s="88"/>
    </row>
    <row r="36" spans="2:90" x14ac:dyDescent="0.25">
      <c r="B36" s="22" t="s">
        <v>312</v>
      </c>
      <c r="D36" s="154">
        <f>INDEX(CC:CC,MATCH(D22,CB:CB,0))</f>
        <v>8066.9455357142888</v>
      </c>
      <c r="G36" s="22" t="s">
        <v>312</v>
      </c>
      <c r="I36" s="154">
        <f>INDEX(AE:AE,MATCH(D22,AD:AD,0))</f>
        <v>9343.6873888888495</v>
      </c>
      <c r="M36" s="88" t="s">
        <v>218</v>
      </c>
      <c r="V36" s="88"/>
    </row>
    <row r="37" spans="2:90" x14ac:dyDescent="0.25">
      <c r="B37" s="22" t="s">
        <v>333</v>
      </c>
      <c r="C37" s="84" t="str">
        <f>IF(D37&lt;0," decreased by ",IF(D37=0,"not changed"," increased by "))</f>
        <v xml:space="preserve"> increased by </v>
      </c>
      <c r="D37" s="154">
        <f>D35-D36</f>
        <v>829.82968816630819</v>
      </c>
      <c r="E37" s="84"/>
      <c r="F37" s="5"/>
      <c r="G37" s="22" t="s">
        <v>333</v>
      </c>
      <c r="H37" s="84" t="str">
        <f>IF(I37&lt;0," decreased by ",IF(I37=0," has not changed "," increased by "))</f>
        <v xml:space="preserve"> increased by </v>
      </c>
      <c r="I37" s="154">
        <f>I35-I36</f>
        <v>2887.0747797858494</v>
      </c>
      <c r="J37" s="84"/>
      <c r="M37" s="88" t="s">
        <v>218</v>
      </c>
      <c r="V37" s="88"/>
    </row>
    <row r="38" spans="2:90" x14ac:dyDescent="0.25">
      <c r="B38" s="22" t="s">
        <v>219</v>
      </c>
      <c r="C38" s="84" t="str">
        <f>IF(D37&gt;0,"This means players are spending longer hours playing gaming machines, betting more per game or more players are playing pokie machines.",IF(D37=0,"This means player loss has remained stable and therefore players are not playing more and/or there is not a significant difference in the number of players."," This means players are spending less hours playing gaming machines, betting less per game or less players are playing pokie machines."))</f>
        <v>This means players are spending longer hours playing gaming machines, betting more per game or more players are playing pokie machines.</v>
      </c>
      <c r="D38" s="84"/>
      <c r="E38" s="84"/>
      <c r="G38" s="22" t="s">
        <v>187</v>
      </c>
      <c r="H38" t="str">
        <f>IF(AND(I33&lt;0,I32&lt;0,D33&lt;0,D32&lt;0)," Both "&amp;C25&amp;" and "&amp;C26&amp;" show similar downward trends for EGMs and venues."," "&amp;C25&amp;" have also"&amp;C32&amp;D32&amp;" or "&amp;TEXT(E32,"0.0%")&amp;" of their total venues and have"&amp;C33&amp;" their EGMs "&amp;D33&amp;" or "&amp;TEXT(E33,"0.0%"))</f>
        <v xml:space="preserve"> Hurunui District (June 2019 incd. Kaikorua) have also decreased -2 or -20.0% of their total venues and have increased by  their EGMs 11 or 19.6%</v>
      </c>
      <c r="M38" s="88" t="s">
        <v>218</v>
      </c>
      <c r="V38" s="88"/>
    </row>
    <row r="39" spans="2:90" x14ac:dyDescent="0.25">
      <c r="B39" s="22"/>
    </row>
    <row r="40" spans="2:90" x14ac:dyDescent="0.25">
      <c r="B40" s="22" t="s">
        <v>332</v>
      </c>
    </row>
    <row r="41" spans="2:90" x14ac:dyDescent="0.25">
      <c r="B41" s="26">
        <f>MAX(Data!A:A)</f>
        <v>43800</v>
      </c>
      <c r="C41" t="str">
        <f>IF(MONTH(B41)&lt;&gt;12,"Please note that the current year is not a full year.","")</f>
        <v/>
      </c>
    </row>
    <row r="42" spans="2:90" x14ac:dyDescent="0.25">
      <c r="B42" s="26"/>
    </row>
    <row r="95" spans="86:87" x14ac:dyDescent="0.25">
      <c r="CH95" s="116"/>
      <c r="CI95" s="6"/>
    </row>
    <row r="96" spans="86:87" x14ac:dyDescent="0.25">
      <c r="CH96" s="4"/>
      <c r="CI96" s="6"/>
    </row>
    <row r="97" spans="86:87" x14ac:dyDescent="0.25">
      <c r="CH97" s="116"/>
      <c r="CI97" s="6"/>
    </row>
    <row r="98" spans="86:87" x14ac:dyDescent="0.25">
      <c r="CH98" s="116"/>
      <c r="CI98" s="6"/>
    </row>
    <row r="99" spans="86:87" x14ac:dyDescent="0.25">
      <c r="CH99" s="116"/>
      <c r="CI99" s="6"/>
    </row>
    <row r="100" spans="86:87" x14ac:dyDescent="0.25">
      <c r="CH100" s="4"/>
      <c r="CI100" s="6"/>
    </row>
    <row r="101" spans="86:87" x14ac:dyDescent="0.25">
      <c r="CH101" s="116"/>
      <c r="CI101" s="6"/>
    </row>
    <row r="102" spans="86:87" x14ac:dyDescent="0.25">
      <c r="CH102" s="116"/>
      <c r="CI102" s="6"/>
    </row>
    <row r="103" spans="86:87" x14ac:dyDescent="0.25">
      <c r="CH103" s="116"/>
      <c r="CI103" s="6"/>
    </row>
    <row r="104" spans="86:87" x14ac:dyDescent="0.25">
      <c r="CH104" s="116"/>
      <c r="CI104" s="6"/>
    </row>
    <row r="105" spans="86:87" x14ac:dyDescent="0.25">
      <c r="CH105" s="116"/>
      <c r="CI105" s="6"/>
    </row>
    <row r="106" spans="86:87" x14ac:dyDescent="0.25">
      <c r="CH106" s="4"/>
      <c r="CI106" s="6"/>
    </row>
    <row r="107" spans="86:87" x14ac:dyDescent="0.25">
      <c r="CH107" s="116"/>
      <c r="CI107" s="6"/>
    </row>
    <row r="108" spans="86:87" x14ac:dyDescent="0.25">
      <c r="CH108" s="116"/>
      <c r="CI108" s="6"/>
    </row>
    <row r="109" spans="86:87" x14ac:dyDescent="0.25">
      <c r="CH109" s="116"/>
      <c r="CI109" s="6"/>
    </row>
    <row r="110" spans="86:87" x14ac:dyDescent="0.25">
      <c r="CH110" s="116"/>
      <c r="CI110" s="6"/>
    </row>
    <row r="111" spans="86:87" x14ac:dyDescent="0.25">
      <c r="CH111" s="4"/>
      <c r="CI111" s="6"/>
    </row>
    <row r="112" spans="86:87" x14ac:dyDescent="0.25">
      <c r="CH112" s="116"/>
      <c r="CI112" s="6"/>
    </row>
    <row r="113" spans="86:87" x14ac:dyDescent="0.25">
      <c r="CH113" s="116"/>
      <c r="CI113" s="6"/>
    </row>
    <row r="114" spans="86:87" x14ac:dyDescent="0.25">
      <c r="CH114" s="116"/>
      <c r="CI114" s="6"/>
    </row>
    <row r="115" spans="86:87" x14ac:dyDescent="0.25">
      <c r="CH115" s="116"/>
      <c r="CI115" s="6"/>
    </row>
    <row r="116" spans="86:87" x14ac:dyDescent="0.25">
      <c r="CH116" s="4"/>
      <c r="CI116" s="6"/>
    </row>
    <row r="117" spans="86:87" x14ac:dyDescent="0.25">
      <c r="CH117" s="116"/>
      <c r="CI117" s="6"/>
    </row>
    <row r="118" spans="86:87" x14ac:dyDescent="0.25">
      <c r="CH118" s="116"/>
      <c r="CI118" s="6"/>
    </row>
    <row r="119" spans="86:87" x14ac:dyDescent="0.25">
      <c r="CH119" s="116"/>
      <c r="CI119" s="6"/>
    </row>
    <row r="120" spans="86:87" x14ac:dyDescent="0.25">
      <c r="CH120" s="116"/>
      <c r="CI120" s="6"/>
    </row>
    <row r="121" spans="86:87" x14ac:dyDescent="0.25">
      <c r="CH121" s="4"/>
      <c r="CI121" s="6"/>
    </row>
    <row r="122" spans="86:87" x14ac:dyDescent="0.25">
      <c r="CH122" s="116"/>
      <c r="CI122" s="6"/>
    </row>
    <row r="123" spans="86:87" x14ac:dyDescent="0.25">
      <c r="CH123" s="116"/>
      <c r="CI123" s="6"/>
    </row>
    <row r="124" spans="86:87" x14ac:dyDescent="0.25">
      <c r="CH124" s="4"/>
      <c r="CI124" s="6"/>
    </row>
    <row r="125" spans="86:87" x14ac:dyDescent="0.25">
      <c r="CH125" s="116"/>
      <c r="CI125" s="6"/>
    </row>
    <row r="126" spans="86:87" x14ac:dyDescent="0.25">
      <c r="CH126" s="116"/>
      <c r="CI126" s="6"/>
    </row>
    <row r="127" spans="86:87" x14ac:dyDescent="0.25">
      <c r="CH127" s="4"/>
      <c r="CI127" s="6"/>
    </row>
    <row r="128" spans="86:87" x14ac:dyDescent="0.25">
      <c r="CH128" s="116"/>
      <c r="CI128" s="6"/>
    </row>
    <row r="129" spans="86:87" x14ac:dyDescent="0.25">
      <c r="CH129" s="116"/>
      <c r="CI129" s="6"/>
    </row>
    <row r="130" spans="86:87" x14ac:dyDescent="0.25">
      <c r="CH130" s="116"/>
      <c r="CI130" s="6"/>
    </row>
    <row r="131" spans="86:87" x14ac:dyDescent="0.25">
      <c r="CH131" s="4"/>
      <c r="CI131" s="6"/>
    </row>
    <row r="132" spans="86:87" x14ac:dyDescent="0.25">
      <c r="CH132" s="116"/>
      <c r="CI132" s="6"/>
    </row>
    <row r="133" spans="86:87" x14ac:dyDescent="0.25">
      <c r="CH133" s="116"/>
      <c r="CI133" s="6"/>
    </row>
    <row r="134" spans="86:87" x14ac:dyDescent="0.25">
      <c r="CH134" s="4"/>
      <c r="CI134" s="6"/>
    </row>
    <row r="135" spans="86:87" x14ac:dyDescent="0.25">
      <c r="CH135" s="116"/>
      <c r="CI135" s="6"/>
    </row>
    <row r="136" spans="86:87" x14ac:dyDescent="0.25">
      <c r="CH136" s="4"/>
      <c r="CI136" s="6"/>
    </row>
    <row r="137" spans="86:87" x14ac:dyDescent="0.25">
      <c r="CH137" s="116"/>
      <c r="CI137" s="6"/>
    </row>
    <row r="138" spans="86:87" x14ac:dyDescent="0.25">
      <c r="CH138" s="4"/>
      <c r="CI138" s="6"/>
    </row>
    <row r="139" spans="86:87" x14ac:dyDescent="0.25">
      <c r="CH139" s="116"/>
      <c r="CI139" s="6"/>
    </row>
    <row r="140" spans="86:87" x14ac:dyDescent="0.25">
      <c r="CH140" s="4"/>
      <c r="CI140" s="6"/>
    </row>
    <row r="141" spans="86:87" x14ac:dyDescent="0.25">
      <c r="CH141" s="116"/>
      <c r="CI141" s="6"/>
    </row>
    <row r="142" spans="86:87" x14ac:dyDescent="0.25">
      <c r="CH142" s="4"/>
      <c r="CI142" s="6"/>
    </row>
  </sheetData>
  <pageMargins left="0.7" right="0.7" top="0.75" bottom="0.75" header="0.3" footer="0.3"/>
  <pageSetup paperSize="9" orientation="portrait" r:id="rId12"/>
  <drawing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Q110"/>
  <sheetViews>
    <sheetView showGridLines="0" workbookViewId="0">
      <selection activeCell="B21" sqref="B21"/>
    </sheetView>
  </sheetViews>
  <sheetFormatPr defaultRowHeight="15" x14ac:dyDescent="0.25"/>
  <cols>
    <col min="1" max="1" width="53.28515625" bestFit="1" customWidth="1"/>
    <col min="2" max="2" width="31.7109375" bestFit="1" customWidth="1"/>
    <col min="3" max="3" width="20.28515625" bestFit="1" customWidth="1"/>
  </cols>
  <sheetData>
    <row r="1" spans="1:17" x14ac:dyDescent="0.25">
      <c r="A1" s="79" t="s">
        <v>1</v>
      </c>
      <c r="B1" s="79" t="s">
        <v>208</v>
      </c>
      <c r="C1" s="79" t="s">
        <v>4</v>
      </c>
      <c r="F1" s="11"/>
      <c r="G1" s="11"/>
      <c r="H1" s="11"/>
      <c r="I1" s="11"/>
      <c r="J1" s="11"/>
      <c r="K1" s="11"/>
      <c r="L1" s="11"/>
      <c r="M1" s="11"/>
      <c r="N1" s="11"/>
      <c r="O1" s="11"/>
      <c r="P1" s="11"/>
      <c r="Q1" s="11"/>
    </row>
    <row r="2" spans="1:17" x14ac:dyDescent="0.25">
      <c r="A2" t="s">
        <v>90</v>
      </c>
      <c r="B2" t="s">
        <v>90</v>
      </c>
      <c r="C2" t="s">
        <v>22</v>
      </c>
    </row>
    <row r="3" spans="1:17" x14ac:dyDescent="0.25">
      <c r="A3" t="s">
        <v>16</v>
      </c>
      <c r="B3" t="s">
        <v>16</v>
      </c>
      <c r="C3" t="s">
        <v>31</v>
      </c>
    </row>
    <row r="4" spans="1:17" x14ac:dyDescent="0.25">
      <c r="A4" t="s">
        <v>14</v>
      </c>
      <c r="B4" t="s">
        <v>14</v>
      </c>
      <c r="C4" t="s">
        <v>15</v>
      </c>
    </row>
    <row r="5" spans="1:17" x14ac:dyDescent="0.25">
      <c r="A5" t="s">
        <v>82</v>
      </c>
      <c r="B5" t="s">
        <v>82</v>
      </c>
      <c r="C5" t="s">
        <v>20</v>
      </c>
    </row>
    <row r="6" spans="1:17" x14ac:dyDescent="0.25">
      <c r="A6" t="s">
        <v>99</v>
      </c>
      <c r="B6" t="s">
        <v>99</v>
      </c>
      <c r="C6" t="s">
        <v>75</v>
      </c>
    </row>
    <row r="7" spans="1:17" x14ac:dyDescent="0.25">
      <c r="A7" t="s">
        <v>36</v>
      </c>
      <c r="B7" t="s">
        <v>36</v>
      </c>
      <c r="C7" t="s">
        <v>29</v>
      </c>
    </row>
    <row r="8" spans="1:17" x14ac:dyDescent="0.25">
      <c r="A8" t="s">
        <v>21</v>
      </c>
      <c r="B8" t="s">
        <v>21</v>
      </c>
      <c r="C8" t="s">
        <v>22</v>
      </c>
    </row>
    <row r="9" spans="1:17" x14ac:dyDescent="0.25">
      <c r="A9" t="s">
        <v>41</v>
      </c>
      <c r="B9" t="s">
        <v>42</v>
      </c>
      <c r="C9" t="s">
        <v>22</v>
      </c>
    </row>
    <row r="10" spans="1:17" x14ac:dyDescent="0.25">
      <c r="A10" t="s">
        <v>92</v>
      </c>
      <c r="B10" t="s">
        <v>92</v>
      </c>
      <c r="C10" t="s">
        <v>29</v>
      </c>
    </row>
    <row r="11" spans="1:17" x14ac:dyDescent="0.25">
      <c r="A11" t="s">
        <v>28</v>
      </c>
      <c r="B11" t="s">
        <v>28</v>
      </c>
      <c r="C11" t="s">
        <v>29</v>
      </c>
    </row>
    <row r="12" spans="1:17" x14ac:dyDescent="0.25">
      <c r="A12" t="s">
        <v>53</v>
      </c>
      <c r="B12" t="s">
        <v>53</v>
      </c>
      <c r="C12" t="s">
        <v>48</v>
      </c>
    </row>
    <row r="13" spans="1:17" x14ac:dyDescent="0.25">
      <c r="A13" t="s">
        <v>46</v>
      </c>
      <c r="B13" t="s">
        <v>46</v>
      </c>
      <c r="C13" t="s">
        <v>31</v>
      </c>
    </row>
    <row r="14" spans="1:17" x14ac:dyDescent="0.25">
      <c r="A14" t="s">
        <v>43</v>
      </c>
      <c r="B14" t="s">
        <v>43</v>
      </c>
      <c r="C14" t="s">
        <v>44</v>
      </c>
    </row>
    <row r="15" spans="1:17" x14ac:dyDescent="0.25">
      <c r="A15" t="s">
        <v>103</v>
      </c>
      <c r="B15" t="s">
        <v>103</v>
      </c>
      <c r="C15" t="s">
        <v>65</v>
      </c>
    </row>
    <row r="16" spans="1:17" x14ac:dyDescent="0.25">
      <c r="A16" t="s">
        <v>80</v>
      </c>
      <c r="B16" t="s">
        <v>80</v>
      </c>
      <c r="C16" t="s">
        <v>15</v>
      </c>
    </row>
    <row r="17" spans="1:3" x14ac:dyDescent="0.25">
      <c r="A17" t="s">
        <v>45</v>
      </c>
      <c r="B17" t="s">
        <v>45</v>
      </c>
      <c r="C17" t="s">
        <v>18</v>
      </c>
    </row>
    <row r="18" spans="1:3" x14ac:dyDescent="0.25">
      <c r="A18" t="s">
        <v>85</v>
      </c>
      <c r="B18" t="s">
        <v>85</v>
      </c>
      <c r="C18" t="s">
        <v>75</v>
      </c>
    </row>
    <row r="19" spans="1:3" x14ac:dyDescent="0.25">
      <c r="A19" t="s">
        <v>94</v>
      </c>
      <c r="B19" t="s">
        <v>94</v>
      </c>
      <c r="C19" t="s">
        <v>18</v>
      </c>
    </row>
    <row r="20" spans="1:3" x14ac:dyDescent="0.25">
      <c r="A20" t="s">
        <v>49</v>
      </c>
      <c r="B20" t="s">
        <v>49</v>
      </c>
      <c r="C20" t="s">
        <v>50</v>
      </c>
    </row>
    <row r="21" spans="1:3" x14ac:dyDescent="0.25">
      <c r="A21" t="s">
        <v>104</v>
      </c>
      <c r="B21" t="s">
        <v>104</v>
      </c>
      <c r="C21" t="s">
        <v>22</v>
      </c>
    </row>
    <row r="22" spans="1:3" x14ac:dyDescent="0.25">
      <c r="A22" t="s">
        <v>57</v>
      </c>
      <c r="B22" t="s">
        <v>57</v>
      </c>
      <c r="C22" t="s">
        <v>65</v>
      </c>
    </row>
    <row r="23" spans="1:3" x14ac:dyDescent="0.25">
      <c r="A23" t="s">
        <v>98</v>
      </c>
      <c r="B23" t="s">
        <v>98</v>
      </c>
      <c r="C23" t="s">
        <v>22</v>
      </c>
    </row>
    <row r="24" spans="1:3" x14ac:dyDescent="0.25">
      <c r="A24" t="s">
        <v>91</v>
      </c>
      <c r="B24" t="s">
        <v>91</v>
      </c>
      <c r="C24" t="s">
        <v>48</v>
      </c>
    </row>
    <row r="25" spans="1:3" x14ac:dyDescent="0.25">
      <c r="A25" t="s">
        <v>76</v>
      </c>
      <c r="B25" t="s">
        <v>76</v>
      </c>
      <c r="C25" t="s">
        <v>20</v>
      </c>
    </row>
    <row r="26" spans="1:3" x14ac:dyDescent="0.25">
      <c r="A26" t="s">
        <v>100</v>
      </c>
      <c r="B26" t="s">
        <v>100</v>
      </c>
      <c r="C26" t="s">
        <v>35</v>
      </c>
    </row>
    <row r="27" spans="1:3" x14ac:dyDescent="0.25">
      <c r="A27" t="s">
        <v>32</v>
      </c>
      <c r="B27" t="s">
        <v>32</v>
      </c>
      <c r="C27" t="s">
        <v>20</v>
      </c>
    </row>
    <row r="28" spans="1:3" x14ac:dyDescent="0.25">
      <c r="A28" t="s">
        <v>67</v>
      </c>
      <c r="B28" t="s">
        <v>67</v>
      </c>
      <c r="C28" t="s">
        <v>22</v>
      </c>
    </row>
    <row r="29" spans="1:3" x14ac:dyDescent="0.25">
      <c r="A29" t="s">
        <v>86</v>
      </c>
      <c r="B29" t="s">
        <v>86</v>
      </c>
      <c r="C29" t="s">
        <v>50</v>
      </c>
    </row>
    <row r="30" spans="1:3" x14ac:dyDescent="0.25">
      <c r="A30" t="s">
        <v>152</v>
      </c>
      <c r="B30" t="s">
        <v>152</v>
      </c>
      <c r="C30" t="s">
        <v>31</v>
      </c>
    </row>
    <row r="31" spans="1:3" x14ac:dyDescent="0.25">
      <c r="A31" t="s">
        <v>23</v>
      </c>
      <c r="B31" t="s">
        <v>23</v>
      </c>
      <c r="C31" t="s">
        <v>24</v>
      </c>
    </row>
    <row r="32" spans="1:3" x14ac:dyDescent="0.25">
      <c r="A32" t="s">
        <v>69</v>
      </c>
      <c r="B32" t="s">
        <v>69</v>
      </c>
      <c r="C32" t="s">
        <v>20</v>
      </c>
    </row>
    <row r="33" spans="1:3" x14ac:dyDescent="0.25">
      <c r="A33" t="s">
        <v>63</v>
      </c>
      <c r="B33" t="s">
        <v>63</v>
      </c>
      <c r="C33" t="s">
        <v>18</v>
      </c>
    </row>
    <row r="34" spans="1:3" x14ac:dyDescent="0.25">
      <c r="A34" t="s">
        <v>95</v>
      </c>
      <c r="B34" t="s">
        <v>95</v>
      </c>
      <c r="C34" t="s">
        <v>75</v>
      </c>
    </row>
    <row r="35" spans="1:3" x14ac:dyDescent="0.25">
      <c r="A35" t="s">
        <v>64</v>
      </c>
      <c r="B35" t="s">
        <v>64</v>
      </c>
      <c r="C35" t="s">
        <v>84</v>
      </c>
    </row>
    <row r="36" spans="1:3" x14ac:dyDescent="0.25">
      <c r="A36" t="s">
        <v>26</v>
      </c>
      <c r="B36" t="s">
        <v>26</v>
      </c>
      <c r="C36" t="s">
        <v>27</v>
      </c>
    </row>
    <row r="37" spans="1:3" x14ac:dyDescent="0.25">
      <c r="A37" t="s">
        <v>25</v>
      </c>
      <c r="B37" t="s">
        <v>25</v>
      </c>
      <c r="C37" t="s">
        <v>31</v>
      </c>
    </row>
    <row r="38" spans="1:3" x14ac:dyDescent="0.25">
      <c r="A38" t="s">
        <v>71</v>
      </c>
      <c r="B38" t="s">
        <v>71</v>
      </c>
      <c r="C38" t="s">
        <v>35</v>
      </c>
    </row>
    <row r="39" spans="1:3" x14ac:dyDescent="0.25">
      <c r="A39" t="s">
        <v>83</v>
      </c>
      <c r="B39" t="s">
        <v>83</v>
      </c>
      <c r="C39" t="s">
        <v>18</v>
      </c>
    </row>
    <row r="40" spans="1:3" x14ac:dyDescent="0.25">
      <c r="A40" t="s">
        <v>13</v>
      </c>
      <c r="B40" t="s">
        <v>13</v>
      </c>
      <c r="C40" t="s">
        <v>50</v>
      </c>
    </row>
    <row r="41" spans="1:3" x14ac:dyDescent="0.25">
      <c r="A41" t="s">
        <v>70</v>
      </c>
      <c r="B41" t="s">
        <v>70</v>
      </c>
      <c r="C41" t="s">
        <v>31</v>
      </c>
    </row>
    <row r="42" spans="1:3" x14ac:dyDescent="0.25">
      <c r="A42" t="s">
        <v>19</v>
      </c>
      <c r="B42" t="s">
        <v>19</v>
      </c>
      <c r="C42" t="s">
        <v>20</v>
      </c>
    </row>
    <row r="43" spans="1:3" x14ac:dyDescent="0.25">
      <c r="A43" t="s">
        <v>105</v>
      </c>
      <c r="B43" t="s">
        <v>105</v>
      </c>
      <c r="C43" t="s">
        <v>29</v>
      </c>
    </row>
    <row r="44" spans="1:3" x14ac:dyDescent="0.25">
      <c r="A44" t="s">
        <v>101</v>
      </c>
      <c r="B44" t="s">
        <v>101</v>
      </c>
      <c r="C44" t="s">
        <v>50</v>
      </c>
    </row>
    <row r="45" spans="1:3" x14ac:dyDescent="0.25">
      <c r="A45" t="s">
        <v>87</v>
      </c>
      <c r="B45" t="s">
        <v>87</v>
      </c>
      <c r="C45" t="s">
        <v>31</v>
      </c>
    </row>
    <row r="46" spans="1:3" x14ac:dyDescent="0.25">
      <c r="A46" t="s">
        <v>78</v>
      </c>
      <c r="B46" t="s">
        <v>78</v>
      </c>
      <c r="C46" t="s">
        <v>35</v>
      </c>
    </row>
    <row r="47" spans="1:3" x14ac:dyDescent="0.25">
      <c r="A47" t="s">
        <v>61</v>
      </c>
      <c r="B47" t="s">
        <v>61</v>
      </c>
      <c r="C47" t="s">
        <v>50</v>
      </c>
    </row>
    <row r="48" spans="1:3" x14ac:dyDescent="0.25">
      <c r="A48" t="s">
        <v>81</v>
      </c>
      <c r="B48" t="s">
        <v>81</v>
      </c>
      <c r="C48" t="s">
        <v>22</v>
      </c>
    </row>
    <row r="49" spans="1:3" x14ac:dyDescent="0.25">
      <c r="A49" t="s">
        <v>88</v>
      </c>
      <c r="B49" t="s">
        <v>88</v>
      </c>
      <c r="C49" t="s">
        <v>27</v>
      </c>
    </row>
    <row r="50" spans="1:3" x14ac:dyDescent="0.25">
      <c r="A50" t="s">
        <v>17</v>
      </c>
      <c r="B50" t="s">
        <v>17</v>
      </c>
      <c r="C50" t="s">
        <v>18</v>
      </c>
    </row>
    <row r="51" spans="1:3" x14ac:dyDescent="0.25">
      <c r="A51" t="s">
        <v>102</v>
      </c>
      <c r="B51" t="s">
        <v>102</v>
      </c>
      <c r="C51" t="s">
        <v>20</v>
      </c>
    </row>
    <row r="52" spans="1:3" x14ac:dyDescent="0.25">
      <c r="A52" t="s">
        <v>97</v>
      </c>
      <c r="B52" t="s">
        <v>97</v>
      </c>
      <c r="C52" t="s">
        <v>65</v>
      </c>
    </row>
    <row r="53" spans="1:3" x14ac:dyDescent="0.25">
      <c r="A53" t="s">
        <v>55</v>
      </c>
      <c r="B53" t="s">
        <v>55</v>
      </c>
      <c r="C53" t="s">
        <v>27</v>
      </c>
    </row>
    <row r="54" spans="1:3" x14ac:dyDescent="0.25">
      <c r="A54" t="s">
        <v>79</v>
      </c>
      <c r="B54" t="s">
        <v>79</v>
      </c>
      <c r="C54" t="s">
        <v>50</v>
      </c>
    </row>
    <row r="55" spans="1:3" x14ac:dyDescent="0.25">
      <c r="A55" t="s">
        <v>72</v>
      </c>
      <c r="B55" t="s">
        <v>72</v>
      </c>
      <c r="C55" t="s">
        <v>73</v>
      </c>
    </row>
    <row r="56" spans="1:3" x14ac:dyDescent="0.25">
      <c r="A56" t="s">
        <v>60</v>
      </c>
      <c r="B56" t="s">
        <v>60</v>
      </c>
      <c r="C56" t="s">
        <v>18</v>
      </c>
    </row>
    <row r="57" spans="1:3" x14ac:dyDescent="0.25">
      <c r="A57" t="s">
        <v>34</v>
      </c>
      <c r="B57" t="s">
        <v>34</v>
      </c>
      <c r="C57" t="s">
        <v>35</v>
      </c>
    </row>
    <row r="58" spans="1:3" x14ac:dyDescent="0.25">
      <c r="A58" t="s">
        <v>37</v>
      </c>
      <c r="B58" t="s">
        <v>37</v>
      </c>
      <c r="C58" t="s">
        <v>18</v>
      </c>
    </row>
    <row r="59" spans="1:3" x14ac:dyDescent="0.25">
      <c r="A59" t="s">
        <v>52</v>
      </c>
      <c r="B59" t="s">
        <v>52</v>
      </c>
      <c r="C59" t="s">
        <v>22</v>
      </c>
    </row>
    <row r="60" spans="1:3" x14ac:dyDescent="0.25">
      <c r="A60" t="s">
        <v>30</v>
      </c>
      <c r="B60" t="s">
        <v>30</v>
      </c>
      <c r="C60" t="s">
        <v>20</v>
      </c>
    </row>
    <row r="61" spans="1:3" x14ac:dyDescent="0.25">
      <c r="A61" t="s">
        <v>51</v>
      </c>
      <c r="B61" t="s">
        <v>51</v>
      </c>
      <c r="C61" t="s">
        <v>18</v>
      </c>
    </row>
    <row r="62" spans="1:3" x14ac:dyDescent="0.25">
      <c r="A62" t="s">
        <v>58</v>
      </c>
      <c r="B62" t="s">
        <v>58</v>
      </c>
      <c r="C62" t="s">
        <v>22</v>
      </c>
    </row>
    <row r="63" spans="1:3" x14ac:dyDescent="0.25">
      <c r="A63" t="s">
        <v>77</v>
      </c>
      <c r="B63" t="s">
        <v>77</v>
      </c>
      <c r="C63" t="s">
        <v>22</v>
      </c>
    </row>
    <row r="64" spans="1:3" x14ac:dyDescent="0.25">
      <c r="A64" t="s">
        <v>68</v>
      </c>
      <c r="B64" t="s">
        <v>68</v>
      </c>
      <c r="C64" t="s">
        <v>18</v>
      </c>
    </row>
    <row r="65" spans="1:3" x14ac:dyDescent="0.25">
      <c r="A65" t="s">
        <v>74</v>
      </c>
      <c r="B65" t="s">
        <v>74</v>
      </c>
      <c r="C65" t="s">
        <v>75</v>
      </c>
    </row>
    <row r="66" spans="1:3" x14ac:dyDescent="0.25">
      <c r="A66" t="s">
        <v>39</v>
      </c>
      <c r="B66" t="s">
        <v>39</v>
      </c>
      <c r="C66" t="s">
        <v>31</v>
      </c>
    </row>
    <row r="67" spans="1:3" x14ac:dyDescent="0.25">
      <c r="A67" t="s">
        <v>89</v>
      </c>
      <c r="B67" t="s">
        <v>89</v>
      </c>
      <c r="C67" t="s">
        <v>22</v>
      </c>
    </row>
    <row r="68" spans="1:3" x14ac:dyDescent="0.25">
      <c r="A68" t="s">
        <v>93</v>
      </c>
      <c r="B68" t="s">
        <v>93</v>
      </c>
      <c r="C68" t="s">
        <v>18</v>
      </c>
    </row>
    <row r="69" spans="1:3" x14ac:dyDescent="0.25">
      <c r="A69" t="s">
        <v>66</v>
      </c>
      <c r="B69" t="s">
        <v>66</v>
      </c>
      <c r="C69" t="s">
        <v>50</v>
      </c>
    </row>
    <row r="70" spans="1:3" x14ac:dyDescent="0.25">
      <c r="A70" t="s">
        <v>33</v>
      </c>
      <c r="B70" t="s">
        <v>33</v>
      </c>
      <c r="C70" t="s">
        <v>20</v>
      </c>
    </row>
    <row r="71" spans="1:3" x14ac:dyDescent="0.25">
      <c r="A71" t="s">
        <v>54</v>
      </c>
      <c r="B71" t="s">
        <v>54</v>
      </c>
      <c r="C71" t="s">
        <v>18</v>
      </c>
    </row>
    <row r="72" spans="1:3" x14ac:dyDescent="0.25">
      <c r="A72" t="s">
        <v>59</v>
      </c>
      <c r="B72" t="s">
        <v>59</v>
      </c>
      <c r="C72" t="s">
        <v>15</v>
      </c>
    </row>
    <row r="73" spans="1:3" x14ac:dyDescent="0.25">
      <c r="A73" t="s">
        <v>62</v>
      </c>
      <c r="B73" t="s">
        <v>62</v>
      </c>
      <c r="C73" t="s">
        <v>35</v>
      </c>
    </row>
    <row r="74" spans="1:3" x14ac:dyDescent="0.25">
      <c r="A74" t="s">
        <v>47</v>
      </c>
      <c r="B74" t="s">
        <v>47</v>
      </c>
      <c r="C74" t="s">
        <v>48</v>
      </c>
    </row>
    <row r="75" spans="1:3" x14ac:dyDescent="0.25">
      <c r="A75" t="s">
        <v>129</v>
      </c>
      <c r="B75" t="s">
        <v>16</v>
      </c>
      <c r="C75" t="s">
        <v>31</v>
      </c>
    </row>
    <row r="76" spans="1:3" x14ac:dyDescent="0.25">
      <c r="A76" t="s">
        <v>130</v>
      </c>
      <c r="B76" t="s">
        <v>16</v>
      </c>
      <c r="C76" t="s">
        <v>31</v>
      </c>
    </row>
    <row r="77" spans="1:3" x14ac:dyDescent="0.25">
      <c r="A77" t="s">
        <v>131</v>
      </c>
      <c r="B77" t="s">
        <v>16</v>
      </c>
      <c r="C77" t="s">
        <v>31</v>
      </c>
    </row>
    <row r="78" spans="1:3" x14ac:dyDescent="0.25">
      <c r="A78" t="s">
        <v>132</v>
      </c>
      <c r="B78" t="s">
        <v>16</v>
      </c>
      <c r="C78" t="s">
        <v>31</v>
      </c>
    </row>
    <row r="79" spans="1:3" x14ac:dyDescent="0.25">
      <c r="A79" t="s">
        <v>133</v>
      </c>
      <c r="B79" t="s">
        <v>16</v>
      </c>
      <c r="C79" t="s">
        <v>31</v>
      </c>
    </row>
    <row r="80" spans="1:3" x14ac:dyDescent="0.25">
      <c r="A80" t="s">
        <v>134</v>
      </c>
      <c r="B80" t="s">
        <v>16</v>
      </c>
      <c r="C80" t="s">
        <v>31</v>
      </c>
    </row>
    <row r="81" spans="1:3" x14ac:dyDescent="0.25">
      <c r="A81" t="s">
        <v>135</v>
      </c>
      <c r="B81" t="s">
        <v>16</v>
      </c>
      <c r="C81" t="s">
        <v>31</v>
      </c>
    </row>
    <row r="82" spans="1:3" x14ac:dyDescent="0.25">
      <c r="A82" t="s">
        <v>136</v>
      </c>
      <c r="B82" t="s">
        <v>16</v>
      </c>
      <c r="C82" t="s">
        <v>31</v>
      </c>
    </row>
    <row r="83" spans="1:3" x14ac:dyDescent="0.25">
      <c r="A83" t="s">
        <v>137</v>
      </c>
      <c r="B83" t="s">
        <v>16</v>
      </c>
      <c r="C83" t="s">
        <v>31</v>
      </c>
    </row>
    <row r="84" spans="1:3" x14ac:dyDescent="0.25">
      <c r="A84" t="s">
        <v>38</v>
      </c>
      <c r="B84" t="s">
        <v>16</v>
      </c>
      <c r="C84" t="s">
        <v>31</v>
      </c>
    </row>
    <row r="85" spans="1:3" x14ac:dyDescent="0.25">
      <c r="A85" t="s">
        <v>138</v>
      </c>
      <c r="B85" t="s">
        <v>16</v>
      </c>
      <c r="C85" t="s">
        <v>31</v>
      </c>
    </row>
    <row r="86" spans="1:3" x14ac:dyDescent="0.25">
      <c r="A86" t="s">
        <v>139</v>
      </c>
      <c r="B86" t="s">
        <v>16</v>
      </c>
      <c r="C86" t="s">
        <v>31</v>
      </c>
    </row>
    <row r="87" spans="1:3" x14ac:dyDescent="0.25">
      <c r="A87" t="s">
        <v>140</v>
      </c>
      <c r="B87" t="s">
        <v>16</v>
      </c>
      <c r="C87" t="s">
        <v>31</v>
      </c>
    </row>
    <row r="88" spans="1:3" x14ac:dyDescent="0.25">
      <c r="A88" t="s">
        <v>153</v>
      </c>
      <c r="B88" t="s">
        <v>16</v>
      </c>
      <c r="C88" t="s">
        <v>31</v>
      </c>
    </row>
    <row r="89" spans="1:3" x14ac:dyDescent="0.25">
      <c r="A89" t="s">
        <v>141</v>
      </c>
      <c r="B89" t="s">
        <v>16</v>
      </c>
      <c r="C89" t="s">
        <v>31</v>
      </c>
    </row>
    <row r="90" spans="1:3" x14ac:dyDescent="0.25">
      <c r="A90" t="s">
        <v>96</v>
      </c>
      <c r="B90" t="s">
        <v>16</v>
      </c>
      <c r="C90" t="s">
        <v>31</v>
      </c>
    </row>
    <row r="91" spans="1:3" x14ac:dyDescent="0.25">
      <c r="A91" t="s">
        <v>56</v>
      </c>
      <c r="B91" t="s">
        <v>16</v>
      </c>
      <c r="C91" t="s">
        <v>31</v>
      </c>
    </row>
    <row r="92" spans="1:3" x14ac:dyDescent="0.25">
      <c r="A92" t="s">
        <v>40</v>
      </c>
      <c r="B92" t="s">
        <v>16</v>
      </c>
      <c r="C92" t="s">
        <v>31</v>
      </c>
    </row>
    <row r="93" spans="1:3" x14ac:dyDescent="0.25">
      <c r="A93" t="s">
        <v>142</v>
      </c>
      <c r="B93" t="s">
        <v>16</v>
      </c>
      <c r="C93" t="s">
        <v>31</v>
      </c>
    </row>
    <row r="94" spans="1:3" x14ac:dyDescent="0.25">
      <c r="A94" t="s">
        <v>143</v>
      </c>
      <c r="B94" t="s">
        <v>16</v>
      </c>
      <c r="C94" t="s">
        <v>31</v>
      </c>
    </row>
    <row r="95" spans="1:3" x14ac:dyDescent="0.25">
      <c r="A95" t="s">
        <v>154</v>
      </c>
      <c r="B95" t="s">
        <v>16</v>
      </c>
      <c r="C95" t="s">
        <v>31</v>
      </c>
    </row>
    <row r="96" spans="1:3" x14ac:dyDescent="0.25">
      <c r="A96" t="s">
        <v>155</v>
      </c>
      <c r="B96" t="s">
        <v>16</v>
      </c>
      <c r="C96" t="s">
        <v>31</v>
      </c>
    </row>
    <row r="97" spans="1:3" x14ac:dyDescent="0.25">
      <c r="A97" t="s">
        <v>156</v>
      </c>
      <c r="B97" t="s">
        <v>16</v>
      </c>
      <c r="C97" t="s">
        <v>31</v>
      </c>
    </row>
    <row r="98" spans="1:3" x14ac:dyDescent="0.25">
      <c r="A98" t="s">
        <v>157</v>
      </c>
      <c r="B98" t="s">
        <v>16</v>
      </c>
      <c r="C98" t="s">
        <v>31</v>
      </c>
    </row>
    <row r="99" spans="1:3" x14ac:dyDescent="0.25">
      <c r="A99" t="s">
        <v>158</v>
      </c>
      <c r="B99" t="s">
        <v>16</v>
      </c>
      <c r="C99" t="s">
        <v>31</v>
      </c>
    </row>
    <row r="100" spans="1:3" x14ac:dyDescent="0.25">
      <c r="A100" t="s">
        <v>159</v>
      </c>
      <c r="B100" t="s">
        <v>16</v>
      </c>
      <c r="C100" t="s">
        <v>31</v>
      </c>
    </row>
    <row r="101" spans="1:3" x14ac:dyDescent="0.25">
      <c r="A101" t="s">
        <v>160</v>
      </c>
      <c r="B101" t="s">
        <v>16</v>
      </c>
      <c r="C101" t="s">
        <v>31</v>
      </c>
    </row>
    <row r="102" spans="1:3" x14ac:dyDescent="0.25">
      <c r="A102" t="s">
        <v>161</v>
      </c>
      <c r="B102" t="s">
        <v>16</v>
      </c>
      <c r="C102" t="s">
        <v>31</v>
      </c>
    </row>
    <row r="103" spans="1:3" x14ac:dyDescent="0.25">
      <c r="A103" t="s">
        <v>162</v>
      </c>
      <c r="B103" t="s">
        <v>16</v>
      </c>
      <c r="C103" t="s">
        <v>31</v>
      </c>
    </row>
    <row r="104" spans="1:3" x14ac:dyDescent="0.25">
      <c r="A104" t="s">
        <v>163</v>
      </c>
      <c r="B104" t="s">
        <v>16</v>
      </c>
      <c r="C104" t="s">
        <v>31</v>
      </c>
    </row>
    <row r="105" spans="1:3" x14ac:dyDescent="0.25">
      <c r="A105" t="s">
        <v>164</v>
      </c>
      <c r="B105" t="s">
        <v>16</v>
      </c>
      <c r="C105" t="s">
        <v>31</v>
      </c>
    </row>
    <row r="106" spans="1:3" x14ac:dyDescent="0.25">
      <c r="A106" t="s">
        <v>165</v>
      </c>
      <c r="B106" t="s">
        <v>16</v>
      </c>
      <c r="C106" t="s">
        <v>31</v>
      </c>
    </row>
    <row r="107" spans="1:3" x14ac:dyDescent="0.25">
      <c r="A107" t="s">
        <v>166</v>
      </c>
      <c r="B107" t="s">
        <v>16</v>
      </c>
      <c r="C107" t="s">
        <v>31</v>
      </c>
    </row>
    <row r="108" spans="1:3" x14ac:dyDescent="0.25">
      <c r="A108" t="s">
        <v>167</v>
      </c>
      <c r="B108" t="s">
        <v>16</v>
      </c>
      <c r="C108" t="s">
        <v>31</v>
      </c>
    </row>
    <row r="109" spans="1:3" x14ac:dyDescent="0.25">
      <c r="A109" t="s">
        <v>168</v>
      </c>
      <c r="B109" t="s">
        <v>16</v>
      </c>
      <c r="C109" t="s">
        <v>31</v>
      </c>
    </row>
    <row r="110" spans="1:3" x14ac:dyDescent="0.25">
      <c r="A110" t="s">
        <v>169</v>
      </c>
      <c r="C110" t="s">
        <v>170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Response Document DIA" ma:contentTypeID="0x0101005496552013C0BA46BE88192D5C6EB20B00CAC86B0E49A2CA4A9231E8C48DC4368300FC43E4319C8E6549819C7B56F71AD46E" ma:contentTypeVersion="5" ma:contentTypeDescription="Use for an official response to an investigation, complaint or enquiry" ma:contentTypeScope="" ma:versionID="71307f3d8aa9c280e5ac51eb1caff221">
  <xsd:schema xmlns:xsd="http://www.w3.org/2001/XMLSchema" xmlns:xs="http://www.w3.org/2001/XMLSchema" xmlns:p="http://schemas.microsoft.com/office/2006/metadata/properties" xmlns:ns3="01be4277-2979-4a68-876d-b92b25fceece" xmlns:ns4="c648a002-e47e-48ed-a207-3b8ce1d893d3" targetNamespace="http://schemas.microsoft.com/office/2006/metadata/properties" ma:root="true" ma:fieldsID="b2b383967316218ae7aa29ed5979190c" ns3:_="" ns4:_="">
    <xsd:import namespace="01be4277-2979-4a68-876d-b92b25fceece"/>
    <xsd:import namespace="c648a002-e47e-48ed-a207-3b8ce1d893d3"/>
    <xsd:element name="properties">
      <xsd:complexType>
        <xsd:sequence>
          <xsd:element name="documentManagement">
            <xsd:complexType>
              <xsd:all>
                <xsd:element ref="ns3:C3TopicNote" minOccurs="0"/>
                <xsd:element ref="ns4:TaxKeywordTaxHTField" minOccurs="0"/>
                <xsd:element ref="ns4:TaxCatchAll" minOccurs="0"/>
                <xsd:element ref="ns4:TaxCatchAllLabel" minOccurs="0"/>
                <xsd:element ref="ns4:ea3c6b56d556460fbeed1cb795bcbdf8" minOccurs="0"/>
                <xsd:element ref="ns4:DIANotes" minOccurs="0"/>
                <xsd:element ref="ns4:_dlc_DocId" minOccurs="0"/>
                <xsd:element ref="ns4:_dlc_DocIdUrl" minOccurs="0"/>
                <xsd:element ref="ns4:_dlc_DocIdPersistId" minOccurs="0"/>
                <xsd:element ref="ns4:DIARequestingEntity" minOccurs="0"/>
                <xsd:element ref="ns4:c351d910d90643f89a26228dd83b8d26" minOccurs="0"/>
                <xsd:element ref="ns4:DIAPrivateEntity" minOccurs="0"/>
                <xsd:element ref="ns4:j483cc009e5b45829a1657250d807614"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be4277-2979-4a68-876d-b92b25fceece" elementFormDefault="qualified">
    <xsd:import namespace="http://schemas.microsoft.com/office/2006/documentManagement/types"/>
    <xsd:import namespace="http://schemas.microsoft.com/office/infopath/2007/PartnerControls"/>
    <xsd:element name="C3TopicNote" ma:index="9" nillable="true" ma:taxonomy="true" ma:internalName="C3TopicNote" ma:taxonomyFieldName="C3Topic" ma:displayName="Topic" ma:indexed="true" ma:readOnly="false" ma:default="" ma:fieldId="{6a3fe89f-a6dd-4490-a9c1-3ef38d67b8c7}" ma:sspId="caf61cd4-0327-4679-8f8a-6e41773e81e7" ma:termSetId="93895e98-8daa-4392-8163-da238c93d801" ma:anchorId="87149c07-5c87-4584-9d53-8f790f4553b7"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648a002-e47e-48ed-a207-3b8ce1d893d3"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af61cd4-0327-4679-8f8a-6e41773e81e7"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description="" ma:hidden="true" ma:list="{95d9ccfa-b826-4801-901a-dfd490111967}" ma:internalName="TaxCatchAll" ma:showField="CatchAllData" ma:web="c648a002-e47e-48ed-a207-3b8ce1d893d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95d9ccfa-b826-4801-901a-dfd490111967}" ma:internalName="TaxCatchAllLabel" ma:readOnly="true" ma:showField="CatchAllDataLabel" ma:web="c648a002-e47e-48ed-a207-3b8ce1d893d3">
      <xsd:complexType>
        <xsd:complexContent>
          <xsd:extension base="dms:MultiChoiceLookup">
            <xsd:sequence>
              <xsd:element name="Value" type="dms:Lookup" maxOccurs="unbounded" minOccurs="0" nillable="true"/>
            </xsd:sequence>
          </xsd:extension>
        </xsd:complexContent>
      </xsd:complexType>
    </xsd:element>
    <xsd:element name="ea3c6b56d556460fbeed1cb795bcbdf8" ma:index="14" ma:taxonomy="true" ma:internalName="ea3c6b56d556460fbeed1cb795bcbdf8" ma:taxonomyFieldName="DIASecurityClassification" ma:displayName="Security Classification" ma:default="2;#UNCLASSIFIED|875d92a8-67e2-4a32-9472-8fe99549e1eb" ma:fieldId="{ea3c6b56-d556-460f-beed-1cb795bcbdf8}" ma:sspId="caf61cd4-0327-4679-8f8a-6e41773e81e7" ma:termSetId="6e030844-242a-4d29-a562-8ce1d1b5efae" ma:anchorId="00000000-0000-0000-0000-000000000000" ma:open="false" ma:isKeyword="false">
      <xsd:complexType>
        <xsd:sequence>
          <xsd:element ref="pc:Terms" minOccurs="0" maxOccurs="1"/>
        </xsd:sequence>
      </xsd:complexType>
    </xsd:element>
    <xsd:element name="DIANotes" ma:index="16" nillable="true" ma:displayName="Notes" ma:description="Additional information, can include URL link to another document" ma:internalName="DIANotes">
      <xsd:simpleType>
        <xsd:restriction base="dms:Note">
          <xsd:maxLength value="255"/>
        </xsd:restriction>
      </xsd:simpleType>
    </xsd:element>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DIARequestingEntity" ma:index="20" nillable="true" ma:displayName="Requesting Entity" ma:description="The name of the entity making a request" ma:internalName="DIARequestingEntity">
      <xsd:simpleType>
        <xsd:restriction base="dms:Text"/>
      </xsd:simpleType>
    </xsd:element>
    <xsd:element name="c351d910d90643f89a26228dd83b8d26" ma:index="21" nillable="true" ma:taxonomy="true" ma:internalName="c351d910d90643f89a26228dd83b8d26" ma:taxonomyFieldName="DIAOfficialEntity" ma:displayName="Official Entity" ma:fieldId="{c351d910-d906-43f8-9a26-228dd83b8d26}" ma:sspId="caf61cd4-0327-4679-8f8a-6e41773e81e7" ma:termSetId="962fbc7a-8f33-40b5-b11a-87d7921022a8" ma:anchorId="00000000-0000-0000-0000-000000000000" ma:open="false" ma:isKeyword="false">
      <xsd:complexType>
        <xsd:sequence>
          <xsd:element ref="pc:Terms" minOccurs="0" maxOccurs="1"/>
        </xsd:sequence>
      </xsd:complexType>
    </xsd:element>
    <xsd:element name="DIAPrivateEntity" ma:index="23" nillable="true" ma:displayName="Private Entity" ma:description="Use for the name of a private or non regulated entity or individual with whom DIA has a relationship or from whom, or about whom a complaint is received or investigation initiated" ma:internalName="DIAPrivateEntity">
      <xsd:simpleType>
        <xsd:restriction base="dms:Text"/>
      </xsd:simpleType>
    </xsd:element>
    <xsd:element name="j483cc009e5b45829a1657250d807614" ma:index="24" nillable="true" ma:taxonomy="true" ma:internalName="j483cc009e5b45829a1657250d807614" ma:taxonomyFieldName="DIAInformationRequestType" ma:displayName="Information Request Type" ma:fieldId="{3483cc00-9e5b-4582-9a16-57250d807614}" ma:sspId="caf61cd4-0327-4679-8f8a-6e41773e81e7" ma:termSetId="3bce67ac-44f7-4e98-90dc-ba883e1ebf2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3TopicNote xmlns="01be4277-2979-4a68-876d-b92b25fceece">
      <Terms xmlns="http://schemas.microsoft.com/office/infopath/2007/PartnerControls">
        <TermInfo xmlns="http://schemas.microsoft.com/office/infopath/2007/PartnerControls">
          <TermName xmlns="http://schemas.microsoft.com/office/infopath/2007/PartnerControls">Data Analysis</TermName>
          <TermId xmlns="http://schemas.microsoft.com/office/infopath/2007/PartnerControls">d972f9bd-c2fc-4f93-8c5f-4fb1a12bef82</TermId>
        </TermInfo>
      </Terms>
    </C3TopicNote>
    <TaxCatchAll xmlns="c648a002-e47e-48ed-a207-3b8ce1d893d3">
      <Value>20</Value>
      <Value>660</Value>
      <Value>1</Value>
    </TaxCatchAll>
    <TaxKeywordTaxHTField xmlns="c648a002-e47e-48ed-a207-3b8ce1d893d3">
      <Terms xmlns="http://schemas.microsoft.com/office/infopath/2007/PartnerControls"/>
    </TaxKeywordTaxHTField>
    <DIANotes xmlns="c648a002-e47e-48ed-a207-3b8ce1d893d3" xsi:nil="true"/>
    <_dlc_DocId xmlns="c648a002-e47e-48ed-a207-3b8ce1d893d3">YXQARP2T7VWH-404399061-43</_dlc_DocId>
    <_dlc_DocIdUrl xmlns="c648a002-e47e-48ed-a207-3b8ce1d893d3">
      <Url>https://dia.cohesion.net.nz/Sites/GMB/INFR/_layouts/15/DocIdRedir.aspx?ID=YXQARP2T7VWH-404399061-43</Url>
      <Description>YXQARP2T7VWH-404399061-43</Description>
    </_dlc_DocIdUrl>
    <j483cc009e5b45829a1657250d807614 xmlns="c648a002-e47e-48ed-a207-3b8ce1d893d3">
      <Terms xmlns="http://schemas.microsoft.com/office/infopath/2007/PartnerControls"/>
    </j483cc009e5b45829a1657250d807614>
    <c351d910d90643f89a26228dd83b8d26 xmlns="c648a002-e47e-48ed-a207-3b8ce1d893d3">
      <Terms xmlns="http://schemas.microsoft.com/office/infopath/2007/PartnerControls"/>
    </c351d910d90643f89a26228dd83b8d26>
    <DIAPrivateEntity xmlns="c648a002-e47e-48ed-a207-3b8ce1d893d3" xsi:nil="true"/>
    <DIARequestingEntity xmlns="c648a002-e47e-48ed-a207-3b8ce1d893d3" xsi:nil="true"/>
    <ea3c6b56d556460fbeed1cb795bcbdf8 xmlns="c648a002-e47e-48ed-a207-3b8ce1d893d3">
      <Terms xmlns="http://schemas.microsoft.com/office/infopath/2007/PartnerControls">
        <TermInfo xmlns="http://schemas.microsoft.com/office/infopath/2007/PartnerControls">
          <TermName xmlns="http://schemas.microsoft.com/office/infopath/2007/PartnerControls">IN-CONFIDENCE</TermName>
          <TermId xmlns="http://schemas.microsoft.com/office/infopath/2007/PartnerControls">cf9276f4-acb3-404d-a80d-53cc76a30125</TermId>
        </TermInfo>
      </Terms>
    </ea3c6b56d556460fbeed1cb795bcbdf8>
  </documentManagement>
</p:properties>
</file>

<file path=customXml/itemProps1.xml><?xml version="1.0" encoding="utf-8"?>
<ds:datastoreItem xmlns:ds="http://schemas.openxmlformats.org/officeDocument/2006/customXml" ds:itemID="{90BC6499-59BF-4987-938E-F7A39DA9B11D}">
  <ds:schemaRefs>
    <ds:schemaRef ds:uri="http://schemas.microsoft.com/sharepoint/events"/>
  </ds:schemaRefs>
</ds:datastoreItem>
</file>

<file path=customXml/itemProps2.xml><?xml version="1.0" encoding="utf-8"?>
<ds:datastoreItem xmlns:ds="http://schemas.openxmlformats.org/officeDocument/2006/customXml" ds:itemID="{CFEEF988-2E89-407E-BAC6-6EA6951BFD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be4277-2979-4a68-876d-b92b25fceece"/>
    <ds:schemaRef ds:uri="c648a002-e47e-48ed-a207-3b8ce1d893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A75F3D-B901-4397-8038-E207F9BFE421}">
  <ds:schemaRefs>
    <ds:schemaRef ds:uri="http://schemas.microsoft.com/sharepoint/v3/contenttype/forms"/>
  </ds:schemaRefs>
</ds:datastoreItem>
</file>

<file path=customXml/itemProps4.xml><?xml version="1.0" encoding="utf-8"?>
<ds:datastoreItem xmlns:ds="http://schemas.openxmlformats.org/officeDocument/2006/customXml" ds:itemID="{096C70AF-5132-4921-929D-9294738073BD}">
  <ds:schemaRefs>
    <ds:schemaRef ds:uri="http://purl.org/dc/terms/"/>
    <ds:schemaRef ds:uri="http://schemas.microsoft.com/office/2006/metadata/properties"/>
    <ds:schemaRef ds:uri="http://purl.org/dc/dcmitype/"/>
    <ds:schemaRef ds:uri="http://schemas.microsoft.com/office/2006/documentManagement/types"/>
    <ds:schemaRef ds:uri="http://purl.org/dc/elements/1.1/"/>
    <ds:schemaRef ds:uri="http://schemas.openxmlformats.org/package/2006/metadata/core-properties"/>
    <ds:schemaRef ds:uri="c648a002-e47e-48ed-a207-3b8ce1d893d3"/>
    <ds:schemaRef ds:uri="http://schemas.microsoft.com/office/infopath/2007/PartnerControls"/>
    <ds:schemaRef ds:uri="01be4277-2979-4a68-876d-b92b25fceec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Contents + Directions</vt:lpstr>
      <vt:lpstr>Notes to the tables</vt:lpstr>
      <vt:lpstr>Key stats</vt:lpstr>
      <vt:lpstr>In detail</vt:lpstr>
      <vt:lpstr>Quarterly by TA</vt:lpstr>
      <vt:lpstr>Data</vt:lpstr>
      <vt:lpstr>Control data</vt:lpstr>
      <vt:lpstr>Lookup</vt:lpstr>
      <vt:lpstr>NGMP</vt:lpstr>
      <vt:lpstr>NGMPcurrent</vt:lpstr>
      <vt:lpstr>'Contents + Directions'!Print_Area</vt:lpstr>
      <vt:lpstr>'In detail'!Print_Area</vt:lpstr>
      <vt:lpstr>'Key stats'!Print_Area</vt:lpstr>
      <vt:lpstr>'Notes to the tables'!Print_Area</vt:lpstr>
      <vt:lpstr>'Quarterly by TA'!Print_Area</vt:lpstr>
    </vt:vector>
  </TitlesOfParts>
  <Company>NZ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 Mraz</dc:creator>
  <cp:lastModifiedBy>Tim Bollinger</cp:lastModifiedBy>
  <cp:revision/>
  <cp:lastPrinted>2019-01-24T21:27:29Z</cp:lastPrinted>
  <dcterms:created xsi:type="dcterms:W3CDTF">2018-08-15T06:01:06Z</dcterms:created>
  <dcterms:modified xsi:type="dcterms:W3CDTF">2020-03-16T01:23:21Z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0x0101005496552013C0BA46BE88192D5C6EB20B00CAC86B0E49A2CA4A9231E8C48DC4368300FC43E4319C8E6549819C7B56F71AD46E</vt:lpwstr>
  </property>
  <property fmtid="{D5CDD505-2E9C-101B-9397-08002B2CF9AE}" pid="3" name="l0cdf5ac49fc48ebb98e60274121eac4">
    <vt:lpwstr>Correspondence|dcd6b05f-dc80-4336-b228-09aebf3d212c</vt:lpwstr>
  </property>
  <property fmtid="{D5CDD505-2E9C-101B-9397-08002B2CF9AE}" pid="4" name="_dlc_DocIdItemGuid">
    <vt:lpwstr>47696224-dcda-4c4a-a28c-910f2ec8b8a8</vt:lpwstr>
  </property>
  <property fmtid="{D5CDD505-2E9C-101B-9397-08002B2CF9AE}" pid="5" name="TaxKeyword">
    <vt:lpwstr/>
  </property>
  <property fmtid="{D5CDD505-2E9C-101B-9397-08002B2CF9AE}" pid="6" name="pdd887d9c8db4e98abfc549e0a6bf948">
    <vt:lpwstr/>
  </property>
  <property fmtid="{D5CDD505-2E9C-101B-9397-08002B2CF9AE}" pid="7" name="DIAAdministrationDocumentType">
    <vt:lpwstr/>
  </property>
  <property fmtid="{D5CDD505-2E9C-101B-9397-08002B2CF9AE}" pid="8" name="DIAAnalysisDocumentType">
    <vt:lpwstr>373;#Quantative|30e69a8d-e5a1-4dea-b0df-5ed08113844b</vt:lpwstr>
  </property>
  <property fmtid="{D5CDD505-2E9C-101B-9397-08002B2CF9AE}" pid="9" name="DIAMeetingDocumentType">
    <vt:lpwstr/>
  </property>
  <property fmtid="{D5CDD505-2E9C-101B-9397-08002B2CF9AE}" pid="10" name="C3Topic">
    <vt:lpwstr>660;#Data Analysis|d972f9bd-c2fc-4f93-8c5f-4fb1a12bef82</vt:lpwstr>
  </property>
  <property fmtid="{D5CDD505-2E9C-101B-9397-08002B2CF9AE}" pid="11" name="ea4aa224672c48de823dd933cb1043e1">
    <vt:lpwstr/>
  </property>
  <property fmtid="{D5CDD505-2E9C-101B-9397-08002B2CF9AE}" pid="12" name="DIAReportDocumentType">
    <vt:lpwstr/>
  </property>
  <property fmtid="{D5CDD505-2E9C-101B-9397-08002B2CF9AE}" pid="13" name="ceaa08e508b44e36a3581bd73a0c1e84">
    <vt:lpwstr/>
  </property>
  <property fmtid="{D5CDD505-2E9C-101B-9397-08002B2CF9AE}" pid="14" name="DIASecurityClassification">
    <vt:lpwstr>20;#IN-CONFIDENCE|cf9276f4-acb3-404d-a80d-53cc76a30125</vt:lpwstr>
  </property>
  <property fmtid="{D5CDD505-2E9C-101B-9397-08002B2CF9AE}" pid="15" name="DIAEmailContentType">
    <vt:lpwstr>1;#Correspondence|dcd6b05f-dc80-4336-b228-09aebf3d212c</vt:lpwstr>
  </property>
  <property fmtid="{D5CDD505-2E9C-101B-9397-08002B2CF9AE}" pid="16" name="of8f23f05b2b41ad809817e353992f19">
    <vt:lpwstr/>
  </property>
  <property fmtid="{D5CDD505-2E9C-101B-9397-08002B2CF9AE}" pid="17" name="abd14fc118d74ac191cda88615a8467c">
    <vt:lpwstr/>
  </property>
  <property fmtid="{D5CDD505-2E9C-101B-9397-08002B2CF9AE}" pid="18" name="DIAInformationRequestType">
    <vt:lpwstr/>
  </property>
  <property fmtid="{D5CDD505-2E9C-101B-9397-08002B2CF9AE}" pid="19" name="DIAOfficialEntity">
    <vt:lpwstr/>
  </property>
  <property fmtid="{D5CDD505-2E9C-101B-9397-08002B2CF9AE}" pid="20" name="d4d88d9c404441259a20c2016d5c4fc4">
    <vt:lpwstr>Correspondence|dcd6b05f-dc80-4336-b228-09aebf3d212c</vt:lpwstr>
  </property>
</Properties>
</file>